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äne\Volleyball_Badminton\"/>
    </mc:Choice>
  </mc:AlternateContent>
  <xr:revisionPtr revIDLastSave="0" documentId="13_ncr:1_{EB6CB172-2F2A-4D59-B1C5-B41AC10CECCA}" xr6:coauthVersionLast="36" xr6:coauthVersionMax="36" xr10:uidLastSave="{00000000-0000-0000-0000-000000000000}"/>
  <bookViews>
    <workbookView xWindow="-120" yWindow="-120" windowWidth="29040" windowHeight="15750" tabRatio="597" activeTab="2" xr2:uid="{00000000-000D-0000-FFFF-FFFF00000000}"/>
  </bookViews>
  <sheets>
    <sheet name="Planung" sheetId="7" r:id="rId1"/>
    <sheet name="proof" sheetId="17" state="hidden" r:id="rId2"/>
    <sheet name="Ergebnisse" sheetId="6" r:id="rId3"/>
    <sheet name="Playoffs" sheetId="19" r:id="rId4"/>
    <sheet name="TieBreak" sheetId="8" r:id="rId5"/>
    <sheet name="DirekteVergleiche" sheetId="10" state="hidden" r:id="rId6"/>
    <sheet name="Anstoßzeiten" sheetId="12" r:id="rId7"/>
    <sheet name="Sprache" sheetId="9" r:id="rId8"/>
    <sheet name="Einstellungen" sheetId="14" r:id="rId9"/>
    <sheet name="Spielpaarungen" sheetId="13" state="hidden" r:id="rId10"/>
    <sheet name="Info" sheetId="18" r:id="rId11"/>
    <sheet name="Calc" sheetId="3" state="hidden" r:id="rId12"/>
  </sheets>
  <externalReferences>
    <externalReference r:id="rId13"/>
  </externalReferences>
  <definedNames>
    <definedName name="FactorGD" localSheetId="1">[1]Calc1!$F$65</definedName>
    <definedName name="FactorGF" localSheetId="1">[1]Calc1!$F$66</definedName>
    <definedName name="FactorPts" localSheetId="1">[1]Calc1!$F$64</definedName>
    <definedName name="GDzero" localSheetId="1">[1]Calc1!$H$65</definedName>
  </definedNames>
  <calcPr calcId="191029" concurrentCalc="0"/>
</workbook>
</file>

<file path=xl/calcChain.xml><?xml version="1.0" encoding="utf-8"?>
<calcChain xmlns="http://schemas.openxmlformats.org/spreadsheetml/2006/main">
  <c r="K7" i="7" l="1" a="1"/>
  <c r="K138" i="7"/>
  <c r="N138" i="7"/>
  <c r="E141" i="6"/>
  <c r="M7" i="7" a="1"/>
  <c r="M138" i="7"/>
  <c r="P138" i="7"/>
  <c r="G141" i="6"/>
  <c r="BK7" i="6"/>
  <c r="BL141" i="6"/>
  <c r="BM141" i="6"/>
  <c r="BN141" i="6"/>
  <c r="BK141" i="6"/>
  <c r="S141" i="6"/>
  <c r="R141" i="6"/>
  <c r="Q141" i="6"/>
  <c r="K137" i="7"/>
  <c r="N137" i="7"/>
  <c r="E140" i="6"/>
  <c r="M137" i="7"/>
  <c r="P137" i="7"/>
  <c r="G140" i="6"/>
  <c r="BL140" i="6"/>
  <c r="BM140" i="6"/>
  <c r="BN140" i="6"/>
  <c r="BK140" i="6"/>
  <c r="S140" i="6"/>
  <c r="R140" i="6"/>
  <c r="Q140" i="6"/>
  <c r="K136" i="7"/>
  <c r="N136" i="7"/>
  <c r="E139" i="6"/>
  <c r="M136" i="7"/>
  <c r="P136" i="7"/>
  <c r="G139" i="6"/>
  <c r="BL139" i="6"/>
  <c r="BM139" i="6"/>
  <c r="BN139" i="6"/>
  <c r="BK139" i="6"/>
  <c r="S139" i="6"/>
  <c r="R139" i="6"/>
  <c r="Q139" i="6"/>
  <c r="K135" i="7"/>
  <c r="N135" i="7"/>
  <c r="E138" i="6"/>
  <c r="M135" i="7"/>
  <c r="P135" i="7"/>
  <c r="G138" i="6"/>
  <c r="BL138" i="6"/>
  <c r="BM138" i="6"/>
  <c r="BN138" i="6"/>
  <c r="BK138" i="6"/>
  <c r="S138" i="6"/>
  <c r="R138" i="6"/>
  <c r="Q138" i="6"/>
  <c r="K134" i="7"/>
  <c r="N134" i="7"/>
  <c r="E137" i="6"/>
  <c r="M134" i="7"/>
  <c r="P134" i="7"/>
  <c r="G137" i="6"/>
  <c r="BL137" i="6"/>
  <c r="BM137" i="6"/>
  <c r="BN137" i="6"/>
  <c r="BK137" i="6"/>
  <c r="S137" i="6"/>
  <c r="R137" i="6"/>
  <c r="Q137" i="6"/>
  <c r="K133" i="7"/>
  <c r="N133" i="7"/>
  <c r="E136" i="6"/>
  <c r="M133" i="7"/>
  <c r="P133" i="7"/>
  <c r="G136" i="6"/>
  <c r="BL136" i="6"/>
  <c r="BM136" i="6"/>
  <c r="BN136" i="6"/>
  <c r="BK136" i="6"/>
  <c r="S136" i="6"/>
  <c r="R136" i="6"/>
  <c r="Q136" i="6"/>
  <c r="K132" i="7"/>
  <c r="N132" i="7"/>
  <c r="E135" i="6"/>
  <c r="M132" i="7"/>
  <c r="P132" i="7"/>
  <c r="G135" i="6"/>
  <c r="BL135" i="6"/>
  <c r="BM135" i="6"/>
  <c r="BN135" i="6"/>
  <c r="BK135" i="6"/>
  <c r="S135" i="6"/>
  <c r="R135" i="6"/>
  <c r="Q135" i="6"/>
  <c r="K131" i="7"/>
  <c r="N131" i="7"/>
  <c r="E134" i="6"/>
  <c r="M131" i="7"/>
  <c r="P131" i="7"/>
  <c r="G134" i="6"/>
  <c r="BL134" i="6"/>
  <c r="BM134" i="6"/>
  <c r="BN134" i="6"/>
  <c r="BK134" i="6"/>
  <c r="S134" i="6"/>
  <c r="R134" i="6"/>
  <c r="Q134" i="6"/>
  <c r="K130" i="7"/>
  <c r="N130" i="7"/>
  <c r="E133" i="6"/>
  <c r="M130" i="7"/>
  <c r="P130" i="7"/>
  <c r="G133" i="6"/>
  <c r="BL133" i="6"/>
  <c r="BM133" i="6"/>
  <c r="BN133" i="6"/>
  <c r="BK133" i="6"/>
  <c r="S133" i="6"/>
  <c r="R133" i="6"/>
  <c r="Q133" i="6"/>
  <c r="K129" i="7"/>
  <c r="N129" i="7"/>
  <c r="E132" i="6"/>
  <c r="M129" i="7"/>
  <c r="P129" i="7"/>
  <c r="G132" i="6"/>
  <c r="BL132" i="6"/>
  <c r="BM132" i="6"/>
  <c r="BN132" i="6"/>
  <c r="BK132" i="6"/>
  <c r="S132" i="6"/>
  <c r="R132" i="6"/>
  <c r="Q132" i="6"/>
  <c r="K128" i="7"/>
  <c r="N128" i="7"/>
  <c r="E131" i="6"/>
  <c r="M128" i="7"/>
  <c r="P128" i="7"/>
  <c r="G131" i="6"/>
  <c r="BL131" i="6"/>
  <c r="BM131" i="6"/>
  <c r="BN131" i="6"/>
  <c r="BK131" i="6"/>
  <c r="S131" i="6"/>
  <c r="R131" i="6"/>
  <c r="Q131" i="6"/>
  <c r="K127" i="7"/>
  <c r="N127" i="7"/>
  <c r="E130" i="6"/>
  <c r="M127" i="7"/>
  <c r="P127" i="7"/>
  <c r="G130" i="6"/>
  <c r="BL130" i="6"/>
  <c r="BM130" i="6"/>
  <c r="BN130" i="6"/>
  <c r="BK130" i="6"/>
  <c r="S130" i="6"/>
  <c r="R130" i="6"/>
  <c r="Q130" i="6"/>
  <c r="K126" i="7"/>
  <c r="N126" i="7"/>
  <c r="E129" i="6"/>
  <c r="M126" i="7"/>
  <c r="P126" i="7"/>
  <c r="G129" i="6"/>
  <c r="BL129" i="6"/>
  <c r="BM129" i="6"/>
  <c r="BN129" i="6"/>
  <c r="BK129" i="6"/>
  <c r="S129" i="6"/>
  <c r="R129" i="6"/>
  <c r="Q129" i="6"/>
  <c r="K125" i="7"/>
  <c r="N125" i="7"/>
  <c r="E128" i="6"/>
  <c r="M125" i="7"/>
  <c r="P125" i="7"/>
  <c r="G128" i="6"/>
  <c r="BL128" i="6"/>
  <c r="BM128" i="6"/>
  <c r="BN128" i="6"/>
  <c r="BK128" i="6"/>
  <c r="S128" i="6"/>
  <c r="R128" i="6"/>
  <c r="Q128" i="6"/>
  <c r="K124" i="7"/>
  <c r="N124" i="7"/>
  <c r="E127" i="6"/>
  <c r="M124" i="7"/>
  <c r="P124" i="7"/>
  <c r="G127" i="6"/>
  <c r="BL127" i="6"/>
  <c r="BM127" i="6"/>
  <c r="BN127" i="6"/>
  <c r="BK127" i="6"/>
  <c r="S127" i="6"/>
  <c r="R127" i="6"/>
  <c r="Q127" i="6"/>
  <c r="K123" i="7"/>
  <c r="N123" i="7"/>
  <c r="E126" i="6"/>
  <c r="M123" i="7"/>
  <c r="P123" i="7"/>
  <c r="G126" i="6"/>
  <c r="BL126" i="6"/>
  <c r="BM126" i="6"/>
  <c r="BN126" i="6"/>
  <c r="BK126" i="6"/>
  <c r="S126" i="6"/>
  <c r="R126" i="6"/>
  <c r="Q126" i="6"/>
  <c r="K122" i="7"/>
  <c r="N122" i="7"/>
  <c r="E125" i="6"/>
  <c r="M122" i="7"/>
  <c r="P122" i="7"/>
  <c r="G125" i="6"/>
  <c r="BL125" i="6"/>
  <c r="BM125" i="6"/>
  <c r="BN125" i="6"/>
  <c r="BK125" i="6"/>
  <c r="S125" i="6"/>
  <c r="R125" i="6"/>
  <c r="Q125" i="6"/>
  <c r="K121" i="7"/>
  <c r="N121" i="7"/>
  <c r="E124" i="6"/>
  <c r="M121" i="7"/>
  <c r="P121" i="7"/>
  <c r="G124" i="6"/>
  <c r="BL124" i="6"/>
  <c r="BM124" i="6"/>
  <c r="BN124" i="6"/>
  <c r="BK124" i="6"/>
  <c r="S124" i="6"/>
  <c r="R124" i="6"/>
  <c r="Q124" i="6"/>
  <c r="K120" i="7"/>
  <c r="N120" i="7"/>
  <c r="E123" i="6"/>
  <c r="M120" i="7"/>
  <c r="P120" i="7"/>
  <c r="G123" i="6"/>
  <c r="BL123" i="6"/>
  <c r="BM123" i="6"/>
  <c r="BN123" i="6"/>
  <c r="BK123" i="6"/>
  <c r="S123" i="6"/>
  <c r="R123" i="6"/>
  <c r="Q123" i="6"/>
  <c r="K119" i="7"/>
  <c r="N119" i="7"/>
  <c r="E122" i="6"/>
  <c r="M119" i="7"/>
  <c r="P119" i="7"/>
  <c r="G122" i="6"/>
  <c r="BL122" i="6"/>
  <c r="BM122" i="6"/>
  <c r="BN122" i="6"/>
  <c r="BK122" i="6"/>
  <c r="S122" i="6"/>
  <c r="R122" i="6"/>
  <c r="Q122" i="6"/>
  <c r="K118" i="7"/>
  <c r="N118" i="7"/>
  <c r="E121" i="6"/>
  <c r="M118" i="7"/>
  <c r="P118" i="7"/>
  <c r="G121" i="6"/>
  <c r="BL121" i="6"/>
  <c r="BM121" i="6"/>
  <c r="BN121" i="6"/>
  <c r="BK121" i="6"/>
  <c r="S121" i="6"/>
  <c r="R121" i="6"/>
  <c r="Q121" i="6"/>
  <c r="K117" i="7"/>
  <c r="N117" i="7"/>
  <c r="E120" i="6"/>
  <c r="M117" i="7"/>
  <c r="P117" i="7"/>
  <c r="G120" i="6"/>
  <c r="BL120" i="6"/>
  <c r="BM120" i="6"/>
  <c r="BN120" i="6"/>
  <c r="BK120" i="6"/>
  <c r="S120" i="6"/>
  <c r="R120" i="6"/>
  <c r="Q120" i="6"/>
  <c r="K116" i="7"/>
  <c r="N116" i="7"/>
  <c r="E119" i="6"/>
  <c r="M116" i="7"/>
  <c r="P116" i="7"/>
  <c r="G119" i="6"/>
  <c r="BL119" i="6"/>
  <c r="BM119" i="6"/>
  <c r="BN119" i="6"/>
  <c r="BK119" i="6"/>
  <c r="S119" i="6"/>
  <c r="R119" i="6"/>
  <c r="Q119" i="6"/>
  <c r="K115" i="7"/>
  <c r="N115" i="7"/>
  <c r="E118" i="6"/>
  <c r="M115" i="7"/>
  <c r="P115" i="7"/>
  <c r="G118" i="6"/>
  <c r="BL118" i="6"/>
  <c r="BM118" i="6"/>
  <c r="BN118" i="6"/>
  <c r="BK118" i="6"/>
  <c r="S118" i="6"/>
  <c r="R118" i="6"/>
  <c r="Q118" i="6"/>
  <c r="K114" i="7"/>
  <c r="N114" i="7"/>
  <c r="E117" i="6"/>
  <c r="M114" i="7"/>
  <c r="P114" i="7"/>
  <c r="G117" i="6"/>
  <c r="BL117" i="6"/>
  <c r="BM117" i="6"/>
  <c r="BN117" i="6"/>
  <c r="BK117" i="6"/>
  <c r="S117" i="6"/>
  <c r="R117" i="6"/>
  <c r="Q117" i="6"/>
  <c r="K113" i="7"/>
  <c r="N113" i="7"/>
  <c r="E116" i="6"/>
  <c r="M113" i="7"/>
  <c r="P113" i="7"/>
  <c r="G116" i="6"/>
  <c r="BL116" i="6"/>
  <c r="BM116" i="6"/>
  <c r="BN116" i="6"/>
  <c r="BK116" i="6"/>
  <c r="S116" i="6"/>
  <c r="R116" i="6"/>
  <c r="Q116" i="6"/>
  <c r="K112" i="7"/>
  <c r="N112" i="7"/>
  <c r="E115" i="6"/>
  <c r="M112" i="7"/>
  <c r="P112" i="7"/>
  <c r="G115" i="6"/>
  <c r="BL115" i="6"/>
  <c r="BM115" i="6"/>
  <c r="BN115" i="6"/>
  <c r="BK115" i="6"/>
  <c r="S115" i="6"/>
  <c r="R115" i="6"/>
  <c r="Q115" i="6"/>
  <c r="K111" i="7"/>
  <c r="N111" i="7"/>
  <c r="E114" i="6"/>
  <c r="M111" i="7"/>
  <c r="P111" i="7"/>
  <c r="G114" i="6"/>
  <c r="BL114" i="6"/>
  <c r="BM114" i="6"/>
  <c r="BN114" i="6"/>
  <c r="BK114" i="6"/>
  <c r="S114" i="6"/>
  <c r="R114" i="6"/>
  <c r="Q114" i="6"/>
  <c r="K110" i="7"/>
  <c r="N110" i="7"/>
  <c r="E113" i="6"/>
  <c r="M110" i="7"/>
  <c r="P110" i="7"/>
  <c r="G113" i="6"/>
  <c r="BL113" i="6"/>
  <c r="BM113" i="6"/>
  <c r="BN113" i="6"/>
  <c r="BK113" i="6"/>
  <c r="S113" i="6"/>
  <c r="R113" i="6"/>
  <c r="Q113" i="6"/>
  <c r="K109" i="7"/>
  <c r="N109" i="7"/>
  <c r="E112" i="6"/>
  <c r="M109" i="7"/>
  <c r="P109" i="7"/>
  <c r="G112" i="6"/>
  <c r="BL112" i="6"/>
  <c r="BM112" i="6"/>
  <c r="BN112" i="6"/>
  <c r="BK112" i="6"/>
  <c r="S112" i="6"/>
  <c r="R112" i="6"/>
  <c r="Q112" i="6"/>
  <c r="K108" i="7"/>
  <c r="N108" i="7"/>
  <c r="E111" i="6"/>
  <c r="M108" i="7"/>
  <c r="P108" i="7"/>
  <c r="G111" i="6"/>
  <c r="BL111" i="6"/>
  <c r="BM111" i="6"/>
  <c r="BN111" i="6"/>
  <c r="BK111" i="6"/>
  <c r="S111" i="6"/>
  <c r="R111" i="6"/>
  <c r="Q111" i="6"/>
  <c r="K107" i="7"/>
  <c r="N107" i="7"/>
  <c r="E110" i="6"/>
  <c r="M107" i="7"/>
  <c r="P107" i="7"/>
  <c r="G110" i="6"/>
  <c r="BL110" i="6"/>
  <c r="BM110" i="6"/>
  <c r="BN110" i="6"/>
  <c r="BK110" i="6"/>
  <c r="S110" i="6"/>
  <c r="R110" i="6"/>
  <c r="Q110" i="6"/>
  <c r="K106" i="7"/>
  <c r="N106" i="7"/>
  <c r="E109" i="6"/>
  <c r="M106" i="7"/>
  <c r="P106" i="7"/>
  <c r="G109" i="6"/>
  <c r="BL109" i="6"/>
  <c r="BM109" i="6"/>
  <c r="BN109" i="6"/>
  <c r="BK109" i="6"/>
  <c r="S109" i="6"/>
  <c r="R109" i="6"/>
  <c r="Q109" i="6"/>
  <c r="K105" i="7"/>
  <c r="N105" i="7"/>
  <c r="E108" i="6"/>
  <c r="M105" i="7"/>
  <c r="P105" i="7"/>
  <c r="G108" i="6"/>
  <c r="BL108" i="6"/>
  <c r="BM108" i="6"/>
  <c r="BN108" i="6"/>
  <c r="BK108" i="6"/>
  <c r="S108" i="6"/>
  <c r="R108" i="6"/>
  <c r="Q108" i="6"/>
  <c r="K104" i="7"/>
  <c r="N104" i="7"/>
  <c r="E107" i="6"/>
  <c r="M104" i="7"/>
  <c r="P104" i="7"/>
  <c r="G107" i="6"/>
  <c r="BL107" i="6"/>
  <c r="BM107" i="6"/>
  <c r="BN107" i="6"/>
  <c r="BK107" i="6"/>
  <c r="S107" i="6"/>
  <c r="R107" i="6"/>
  <c r="Q107" i="6"/>
  <c r="K103" i="7"/>
  <c r="N103" i="7"/>
  <c r="E106" i="6"/>
  <c r="M103" i="7"/>
  <c r="P103" i="7"/>
  <c r="G106" i="6"/>
  <c r="BL106" i="6"/>
  <c r="BM106" i="6"/>
  <c r="BN106" i="6"/>
  <c r="BK106" i="6"/>
  <c r="S106" i="6"/>
  <c r="R106" i="6"/>
  <c r="Q106" i="6"/>
  <c r="K102" i="7"/>
  <c r="N102" i="7"/>
  <c r="E105" i="6"/>
  <c r="M102" i="7"/>
  <c r="P102" i="7"/>
  <c r="G105" i="6"/>
  <c r="BL105" i="6"/>
  <c r="BM105" i="6"/>
  <c r="BN105" i="6"/>
  <c r="BK105" i="6"/>
  <c r="S105" i="6"/>
  <c r="R105" i="6"/>
  <c r="Q105" i="6"/>
  <c r="K101" i="7"/>
  <c r="N101" i="7"/>
  <c r="E104" i="6"/>
  <c r="M101" i="7"/>
  <c r="P101" i="7"/>
  <c r="G104" i="6"/>
  <c r="BL104" i="6"/>
  <c r="BM104" i="6"/>
  <c r="BN104" i="6"/>
  <c r="BK104" i="6"/>
  <c r="S104" i="6"/>
  <c r="R104" i="6"/>
  <c r="Q104" i="6"/>
  <c r="K100" i="7"/>
  <c r="N100" i="7"/>
  <c r="E103" i="6"/>
  <c r="M100" i="7"/>
  <c r="P100" i="7"/>
  <c r="G103" i="6"/>
  <c r="BL103" i="6"/>
  <c r="BM103" i="6"/>
  <c r="BN103" i="6"/>
  <c r="BK103" i="6"/>
  <c r="S103" i="6"/>
  <c r="R103" i="6"/>
  <c r="Q103" i="6"/>
  <c r="K99" i="7"/>
  <c r="N99" i="7"/>
  <c r="E102" i="6"/>
  <c r="M99" i="7"/>
  <c r="P99" i="7"/>
  <c r="G102" i="6"/>
  <c r="BL102" i="6"/>
  <c r="BM102" i="6"/>
  <c r="BN102" i="6"/>
  <c r="BK102" i="6"/>
  <c r="S102" i="6"/>
  <c r="R102" i="6"/>
  <c r="Q102" i="6"/>
  <c r="K98" i="7"/>
  <c r="N98" i="7"/>
  <c r="E101" i="6"/>
  <c r="M98" i="7"/>
  <c r="P98" i="7"/>
  <c r="G101" i="6"/>
  <c r="BL101" i="6"/>
  <c r="BM101" i="6"/>
  <c r="BN101" i="6"/>
  <c r="BK101" i="6"/>
  <c r="S101" i="6"/>
  <c r="R101" i="6"/>
  <c r="Q101" i="6"/>
  <c r="K97" i="7"/>
  <c r="N97" i="7"/>
  <c r="E100" i="6"/>
  <c r="M97" i="7"/>
  <c r="P97" i="7"/>
  <c r="G100" i="6"/>
  <c r="BL100" i="6"/>
  <c r="BM100" i="6"/>
  <c r="BN100" i="6"/>
  <c r="BK100" i="6"/>
  <c r="S100" i="6"/>
  <c r="R100" i="6"/>
  <c r="Q100" i="6"/>
  <c r="K96" i="7"/>
  <c r="N96" i="7"/>
  <c r="E99" i="6"/>
  <c r="M96" i="7"/>
  <c r="P96" i="7"/>
  <c r="G99" i="6"/>
  <c r="BL99" i="6"/>
  <c r="BM99" i="6"/>
  <c r="BN99" i="6"/>
  <c r="BK99" i="6"/>
  <c r="S99" i="6"/>
  <c r="R99" i="6"/>
  <c r="Q99" i="6"/>
  <c r="K95" i="7"/>
  <c r="N95" i="7"/>
  <c r="E98" i="6"/>
  <c r="M95" i="7"/>
  <c r="P95" i="7"/>
  <c r="G98" i="6"/>
  <c r="BL98" i="6"/>
  <c r="BM98" i="6"/>
  <c r="BN98" i="6"/>
  <c r="BK98" i="6"/>
  <c r="S98" i="6"/>
  <c r="R98" i="6"/>
  <c r="Q98" i="6"/>
  <c r="K94" i="7"/>
  <c r="N94" i="7"/>
  <c r="E97" i="6"/>
  <c r="M94" i="7"/>
  <c r="P94" i="7"/>
  <c r="G97" i="6"/>
  <c r="BL97" i="6"/>
  <c r="BM97" i="6"/>
  <c r="BN97" i="6"/>
  <c r="BK97" i="6"/>
  <c r="S97" i="6"/>
  <c r="R97" i="6"/>
  <c r="Q97" i="6"/>
  <c r="K93" i="7"/>
  <c r="N93" i="7"/>
  <c r="E96" i="6"/>
  <c r="M93" i="7"/>
  <c r="P93" i="7"/>
  <c r="G96" i="6"/>
  <c r="BL96" i="6"/>
  <c r="BM96" i="6"/>
  <c r="BN96" i="6"/>
  <c r="BK96" i="6"/>
  <c r="S96" i="6"/>
  <c r="R96" i="6"/>
  <c r="Q96" i="6"/>
  <c r="K92" i="7"/>
  <c r="N92" i="7"/>
  <c r="E95" i="6"/>
  <c r="M92" i="7"/>
  <c r="P92" i="7"/>
  <c r="G95" i="6"/>
  <c r="BL95" i="6"/>
  <c r="BM95" i="6"/>
  <c r="BN95" i="6"/>
  <c r="BK95" i="6"/>
  <c r="S95" i="6"/>
  <c r="R95" i="6"/>
  <c r="Q95" i="6"/>
  <c r="K91" i="7"/>
  <c r="N91" i="7"/>
  <c r="E94" i="6"/>
  <c r="M91" i="7"/>
  <c r="P91" i="7"/>
  <c r="G94" i="6"/>
  <c r="BL94" i="6"/>
  <c r="BM94" i="6"/>
  <c r="BN94" i="6"/>
  <c r="BK94" i="6"/>
  <c r="S94" i="6"/>
  <c r="R94" i="6"/>
  <c r="Q94" i="6"/>
  <c r="K90" i="7"/>
  <c r="N90" i="7"/>
  <c r="E93" i="6"/>
  <c r="M90" i="7"/>
  <c r="P90" i="7"/>
  <c r="G93" i="6"/>
  <c r="BL93" i="6"/>
  <c r="BM93" i="6"/>
  <c r="BN93" i="6"/>
  <c r="BK93" i="6"/>
  <c r="S93" i="6"/>
  <c r="R93" i="6"/>
  <c r="Q93" i="6"/>
  <c r="K89" i="7"/>
  <c r="N89" i="7"/>
  <c r="E92" i="6"/>
  <c r="M89" i="7"/>
  <c r="P89" i="7"/>
  <c r="G92" i="6"/>
  <c r="BL92" i="6"/>
  <c r="BM92" i="6"/>
  <c r="BN92" i="6"/>
  <c r="BK92" i="6"/>
  <c r="S92" i="6"/>
  <c r="R92" i="6"/>
  <c r="Q92" i="6"/>
  <c r="K88" i="7"/>
  <c r="N88" i="7"/>
  <c r="E91" i="6"/>
  <c r="M88" i="7"/>
  <c r="P88" i="7"/>
  <c r="G91" i="6"/>
  <c r="BL91" i="6"/>
  <c r="BM91" i="6"/>
  <c r="BN91" i="6"/>
  <c r="BK91" i="6"/>
  <c r="S91" i="6"/>
  <c r="R91" i="6"/>
  <c r="Q91" i="6"/>
  <c r="K87" i="7"/>
  <c r="N87" i="7"/>
  <c r="E90" i="6"/>
  <c r="M87" i="7"/>
  <c r="P87" i="7"/>
  <c r="G90" i="6"/>
  <c r="BL90" i="6"/>
  <c r="BM90" i="6"/>
  <c r="BN90" i="6"/>
  <c r="BK90" i="6"/>
  <c r="S90" i="6"/>
  <c r="R90" i="6"/>
  <c r="Q90" i="6"/>
  <c r="K86" i="7"/>
  <c r="N86" i="7"/>
  <c r="E89" i="6"/>
  <c r="M86" i="7"/>
  <c r="P86" i="7"/>
  <c r="G89" i="6"/>
  <c r="BL89" i="6"/>
  <c r="BM89" i="6"/>
  <c r="BN89" i="6"/>
  <c r="BK89" i="6"/>
  <c r="S89" i="6"/>
  <c r="R89" i="6"/>
  <c r="Q89" i="6"/>
  <c r="K85" i="7"/>
  <c r="N85" i="7"/>
  <c r="E88" i="6"/>
  <c r="M85" i="7"/>
  <c r="P85" i="7"/>
  <c r="G88" i="6"/>
  <c r="BL88" i="6"/>
  <c r="BM88" i="6"/>
  <c r="BN88" i="6"/>
  <c r="BK88" i="6"/>
  <c r="S88" i="6"/>
  <c r="R88" i="6"/>
  <c r="Q88" i="6"/>
  <c r="K84" i="7"/>
  <c r="N84" i="7"/>
  <c r="E87" i="6"/>
  <c r="M84" i="7"/>
  <c r="P84" i="7"/>
  <c r="G87" i="6"/>
  <c r="BL87" i="6"/>
  <c r="BM87" i="6"/>
  <c r="BN87" i="6"/>
  <c r="BK87" i="6"/>
  <c r="S87" i="6"/>
  <c r="R87" i="6"/>
  <c r="Q87" i="6"/>
  <c r="K83" i="7"/>
  <c r="N83" i="7"/>
  <c r="E86" i="6"/>
  <c r="M83" i="7"/>
  <c r="P83" i="7"/>
  <c r="G86" i="6"/>
  <c r="BL86" i="6"/>
  <c r="BM86" i="6"/>
  <c r="BN86" i="6"/>
  <c r="BK86" i="6"/>
  <c r="S86" i="6"/>
  <c r="R86" i="6"/>
  <c r="Q86" i="6"/>
  <c r="K82" i="7"/>
  <c r="N82" i="7"/>
  <c r="E85" i="6"/>
  <c r="M82" i="7"/>
  <c r="P82" i="7"/>
  <c r="G85" i="6"/>
  <c r="BL85" i="6"/>
  <c r="BM85" i="6"/>
  <c r="BN85" i="6"/>
  <c r="BK85" i="6"/>
  <c r="S85" i="6"/>
  <c r="R85" i="6"/>
  <c r="Q85" i="6"/>
  <c r="K81" i="7"/>
  <c r="N81" i="7"/>
  <c r="E84" i="6"/>
  <c r="M81" i="7"/>
  <c r="P81" i="7"/>
  <c r="G84" i="6"/>
  <c r="BL84" i="6"/>
  <c r="BM84" i="6"/>
  <c r="BN84" i="6"/>
  <c r="BK84" i="6"/>
  <c r="S84" i="6"/>
  <c r="R84" i="6"/>
  <c r="Q84" i="6"/>
  <c r="K80" i="7"/>
  <c r="N80" i="7"/>
  <c r="E83" i="6"/>
  <c r="M80" i="7"/>
  <c r="P80" i="7"/>
  <c r="G83" i="6"/>
  <c r="BL83" i="6"/>
  <c r="BM83" i="6"/>
  <c r="BN83" i="6"/>
  <c r="BK83" i="6"/>
  <c r="S83" i="6"/>
  <c r="R83" i="6"/>
  <c r="Q83" i="6"/>
  <c r="K79" i="7"/>
  <c r="N79" i="7"/>
  <c r="E82" i="6"/>
  <c r="M79" i="7"/>
  <c r="P79" i="7"/>
  <c r="G82" i="6"/>
  <c r="BL82" i="6"/>
  <c r="BM82" i="6"/>
  <c r="BN82" i="6"/>
  <c r="BK82" i="6"/>
  <c r="S82" i="6"/>
  <c r="R82" i="6"/>
  <c r="Q82" i="6"/>
  <c r="K78" i="7"/>
  <c r="N78" i="7"/>
  <c r="E81" i="6"/>
  <c r="M78" i="7"/>
  <c r="P78" i="7"/>
  <c r="G81" i="6"/>
  <c r="BL81" i="6"/>
  <c r="BM81" i="6"/>
  <c r="BN81" i="6"/>
  <c r="BK81" i="6"/>
  <c r="S81" i="6"/>
  <c r="R81" i="6"/>
  <c r="Q81" i="6"/>
  <c r="K77" i="7"/>
  <c r="N77" i="7"/>
  <c r="E80" i="6"/>
  <c r="M77" i="7"/>
  <c r="P77" i="7"/>
  <c r="G80" i="6"/>
  <c r="BL80" i="6"/>
  <c r="BM80" i="6"/>
  <c r="BN80" i="6"/>
  <c r="BK80" i="6"/>
  <c r="S80" i="6"/>
  <c r="R80" i="6"/>
  <c r="Q80" i="6"/>
  <c r="K76" i="7"/>
  <c r="N76" i="7"/>
  <c r="E79" i="6"/>
  <c r="M76" i="7"/>
  <c r="P76" i="7"/>
  <c r="G79" i="6"/>
  <c r="BL79" i="6"/>
  <c r="BM79" i="6"/>
  <c r="BN79" i="6"/>
  <c r="BK79" i="6"/>
  <c r="S79" i="6"/>
  <c r="R79" i="6"/>
  <c r="Q79" i="6"/>
  <c r="K75" i="7"/>
  <c r="N75" i="7"/>
  <c r="E78" i="6"/>
  <c r="M75" i="7"/>
  <c r="P75" i="7"/>
  <c r="G78" i="6"/>
  <c r="BL78" i="6"/>
  <c r="BM78" i="6"/>
  <c r="BN78" i="6"/>
  <c r="BK78" i="6"/>
  <c r="S78" i="6"/>
  <c r="R78" i="6"/>
  <c r="Q78" i="6"/>
  <c r="K74" i="7"/>
  <c r="N74" i="7"/>
  <c r="E77" i="6"/>
  <c r="M74" i="7"/>
  <c r="P74" i="7"/>
  <c r="G77" i="6"/>
  <c r="BL77" i="6"/>
  <c r="BM77" i="6"/>
  <c r="BN77" i="6"/>
  <c r="BK77" i="6"/>
  <c r="S77" i="6"/>
  <c r="R77" i="6"/>
  <c r="Q77" i="6"/>
  <c r="K73" i="7"/>
  <c r="N73" i="7"/>
  <c r="E76" i="6"/>
  <c r="M73" i="7"/>
  <c r="P73" i="7"/>
  <c r="G76" i="6"/>
  <c r="BL76" i="6"/>
  <c r="BM76" i="6"/>
  <c r="BN76" i="6"/>
  <c r="BK76" i="6"/>
  <c r="S76" i="6"/>
  <c r="R76" i="6"/>
  <c r="Q76" i="6"/>
  <c r="K72" i="7"/>
  <c r="N72" i="7"/>
  <c r="E75" i="6"/>
  <c r="M72" i="7"/>
  <c r="P72" i="7"/>
  <c r="G75" i="6"/>
  <c r="BL75" i="6"/>
  <c r="BM75" i="6"/>
  <c r="BN75" i="6"/>
  <c r="BK75" i="6"/>
  <c r="S75" i="6"/>
  <c r="R75" i="6"/>
  <c r="Q75" i="6"/>
  <c r="K71" i="7"/>
  <c r="N71" i="7"/>
  <c r="E74" i="6"/>
  <c r="M71" i="7"/>
  <c r="P71" i="7"/>
  <c r="G74" i="6"/>
  <c r="BL74" i="6"/>
  <c r="BM74" i="6"/>
  <c r="BN74" i="6"/>
  <c r="BK74" i="6"/>
  <c r="S74" i="6"/>
  <c r="R74" i="6"/>
  <c r="Q74" i="6"/>
  <c r="K70" i="7"/>
  <c r="N70" i="7"/>
  <c r="E73" i="6"/>
  <c r="M70" i="7"/>
  <c r="P70" i="7"/>
  <c r="G73" i="6"/>
  <c r="BL73" i="6"/>
  <c r="BM73" i="6"/>
  <c r="BN73" i="6"/>
  <c r="BK73" i="6"/>
  <c r="S73" i="6"/>
  <c r="R73" i="6"/>
  <c r="Q73" i="6"/>
  <c r="K69" i="7"/>
  <c r="N69" i="7"/>
  <c r="E72" i="6"/>
  <c r="M69" i="7"/>
  <c r="P69" i="7"/>
  <c r="G72" i="6"/>
  <c r="BL72" i="6"/>
  <c r="BM72" i="6"/>
  <c r="BN72" i="6"/>
  <c r="BK72" i="6"/>
  <c r="S72" i="6"/>
  <c r="R72" i="6"/>
  <c r="Q72" i="6"/>
  <c r="K68" i="7"/>
  <c r="N68" i="7"/>
  <c r="E71" i="6"/>
  <c r="M68" i="7"/>
  <c r="P68" i="7"/>
  <c r="G71" i="6"/>
  <c r="BL71" i="6"/>
  <c r="BM71" i="6"/>
  <c r="BN71" i="6"/>
  <c r="BK71" i="6"/>
  <c r="S71" i="6"/>
  <c r="R71" i="6"/>
  <c r="Q71" i="6"/>
  <c r="K67" i="7"/>
  <c r="N67" i="7"/>
  <c r="E70" i="6"/>
  <c r="M67" i="7"/>
  <c r="P67" i="7"/>
  <c r="G70" i="6"/>
  <c r="BL70" i="6"/>
  <c r="BM70" i="6"/>
  <c r="BN70" i="6"/>
  <c r="BK70" i="6"/>
  <c r="S70" i="6"/>
  <c r="R70" i="6"/>
  <c r="Q70" i="6"/>
  <c r="K66" i="7"/>
  <c r="N66" i="7"/>
  <c r="E69" i="6"/>
  <c r="M66" i="7"/>
  <c r="P66" i="7"/>
  <c r="G69" i="6"/>
  <c r="BL69" i="6"/>
  <c r="BM69" i="6"/>
  <c r="BN69" i="6"/>
  <c r="BK69" i="6"/>
  <c r="S69" i="6"/>
  <c r="R69" i="6"/>
  <c r="Q69" i="6"/>
  <c r="K65" i="7"/>
  <c r="N65" i="7"/>
  <c r="E68" i="6"/>
  <c r="M65" i="7"/>
  <c r="P65" i="7"/>
  <c r="G68" i="6"/>
  <c r="BL68" i="6"/>
  <c r="BM68" i="6"/>
  <c r="BN68" i="6"/>
  <c r="BK68" i="6"/>
  <c r="S68" i="6"/>
  <c r="R68" i="6"/>
  <c r="Q68" i="6"/>
  <c r="K64" i="7"/>
  <c r="N64" i="7"/>
  <c r="E67" i="6"/>
  <c r="M64" i="7"/>
  <c r="P64" i="7"/>
  <c r="G67" i="6"/>
  <c r="BL67" i="6"/>
  <c r="BM67" i="6"/>
  <c r="BN67" i="6"/>
  <c r="BK67" i="6"/>
  <c r="S67" i="6"/>
  <c r="R67" i="6"/>
  <c r="Q67" i="6"/>
  <c r="K63" i="7"/>
  <c r="N63" i="7"/>
  <c r="E66" i="6"/>
  <c r="M63" i="7"/>
  <c r="P63" i="7"/>
  <c r="G66" i="6"/>
  <c r="BL66" i="6"/>
  <c r="BM66" i="6"/>
  <c r="BN66" i="6"/>
  <c r="BK66" i="6"/>
  <c r="S66" i="6"/>
  <c r="R66" i="6"/>
  <c r="Q66" i="6"/>
  <c r="K62" i="7"/>
  <c r="N62" i="7"/>
  <c r="E65" i="6"/>
  <c r="M62" i="7"/>
  <c r="P62" i="7"/>
  <c r="G65" i="6"/>
  <c r="BL65" i="6"/>
  <c r="BM65" i="6"/>
  <c r="BN65" i="6"/>
  <c r="BK65" i="6"/>
  <c r="S65" i="6"/>
  <c r="R65" i="6"/>
  <c r="Q65" i="6"/>
  <c r="K61" i="7"/>
  <c r="N61" i="7"/>
  <c r="E64" i="6"/>
  <c r="M61" i="7"/>
  <c r="P61" i="7"/>
  <c r="G64" i="6"/>
  <c r="BL64" i="6"/>
  <c r="BM64" i="6"/>
  <c r="BN64" i="6"/>
  <c r="BK64" i="6"/>
  <c r="S64" i="6"/>
  <c r="R64" i="6"/>
  <c r="Q64" i="6"/>
  <c r="K60" i="7"/>
  <c r="N60" i="7"/>
  <c r="E63" i="6"/>
  <c r="M60" i="7"/>
  <c r="P60" i="7"/>
  <c r="G63" i="6"/>
  <c r="BL63" i="6"/>
  <c r="BM63" i="6"/>
  <c r="BN63" i="6"/>
  <c r="BK63" i="6"/>
  <c r="S63" i="6"/>
  <c r="R63" i="6"/>
  <c r="Q63" i="6"/>
  <c r="K59" i="7"/>
  <c r="N59" i="7"/>
  <c r="E62" i="6"/>
  <c r="M59" i="7"/>
  <c r="P59" i="7"/>
  <c r="G62" i="6"/>
  <c r="BL62" i="6"/>
  <c r="BM62" i="6"/>
  <c r="BN62" i="6"/>
  <c r="BK62" i="6"/>
  <c r="S62" i="6"/>
  <c r="R62" i="6"/>
  <c r="Q62" i="6"/>
  <c r="K58" i="7"/>
  <c r="N58" i="7"/>
  <c r="E61" i="6"/>
  <c r="M58" i="7"/>
  <c r="P58" i="7"/>
  <c r="G61" i="6"/>
  <c r="BL61" i="6"/>
  <c r="BM61" i="6"/>
  <c r="BN61" i="6"/>
  <c r="BK61" i="6"/>
  <c r="S61" i="6"/>
  <c r="R61" i="6"/>
  <c r="Q61" i="6"/>
  <c r="K57" i="7"/>
  <c r="N57" i="7"/>
  <c r="E60" i="6"/>
  <c r="M57" i="7"/>
  <c r="P57" i="7"/>
  <c r="G60" i="6"/>
  <c r="BL60" i="6"/>
  <c r="BM60" i="6"/>
  <c r="BN60" i="6"/>
  <c r="BK60" i="6"/>
  <c r="S60" i="6"/>
  <c r="R60" i="6"/>
  <c r="Q60" i="6"/>
  <c r="K56" i="7"/>
  <c r="N56" i="7"/>
  <c r="E59" i="6"/>
  <c r="M56" i="7"/>
  <c r="P56" i="7"/>
  <c r="G59" i="6"/>
  <c r="BL59" i="6"/>
  <c r="BM59" i="6"/>
  <c r="BN59" i="6"/>
  <c r="BK59" i="6"/>
  <c r="S59" i="6"/>
  <c r="R59" i="6"/>
  <c r="Q59" i="6"/>
  <c r="K55" i="7"/>
  <c r="N55" i="7"/>
  <c r="E58" i="6"/>
  <c r="M55" i="7"/>
  <c r="P55" i="7"/>
  <c r="G58" i="6"/>
  <c r="BL58" i="6"/>
  <c r="BM58" i="6"/>
  <c r="BN58" i="6"/>
  <c r="BK58" i="6"/>
  <c r="S58" i="6"/>
  <c r="R58" i="6"/>
  <c r="Q58" i="6"/>
  <c r="K54" i="7"/>
  <c r="N54" i="7"/>
  <c r="E57" i="6"/>
  <c r="M54" i="7"/>
  <c r="P54" i="7"/>
  <c r="G57" i="6"/>
  <c r="BL57" i="6"/>
  <c r="BM57" i="6"/>
  <c r="BN57" i="6"/>
  <c r="BK57" i="6"/>
  <c r="S57" i="6"/>
  <c r="R57" i="6"/>
  <c r="Q57" i="6"/>
  <c r="K53" i="7"/>
  <c r="N53" i="7"/>
  <c r="E56" i="6"/>
  <c r="M53" i="7"/>
  <c r="P53" i="7"/>
  <c r="G56" i="6"/>
  <c r="BL56" i="6"/>
  <c r="BM56" i="6"/>
  <c r="BN56" i="6"/>
  <c r="BK56" i="6"/>
  <c r="S56" i="6"/>
  <c r="R56" i="6"/>
  <c r="Q56" i="6"/>
  <c r="K52" i="7"/>
  <c r="N52" i="7"/>
  <c r="E55" i="6"/>
  <c r="M52" i="7"/>
  <c r="P52" i="7"/>
  <c r="G55" i="6"/>
  <c r="BL55" i="6"/>
  <c r="BM55" i="6"/>
  <c r="BN55" i="6"/>
  <c r="BK55" i="6"/>
  <c r="S55" i="6"/>
  <c r="R55" i="6"/>
  <c r="Q55" i="6"/>
  <c r="K51" i="7"/>
  <c r="N51" i="7"/>
  <c r="E54" i="6"/>
  <c r="M51" i="7"/>
  <c r="P51" i="7"/>
  <c r="G54" i="6"/>
  <c r="BL54" i="6"/>
  <c r="BM54" i="6"/>
  <c r="BN54" i="6"/>
  <c r="BK54" i="6"/>
  <c r="S54" i="6"/>
  <c r="R54" i="6"/>
  <c r="Q54" i="6"/>
  <c r="K50" i="7"/>
  <c r="N50" i="7"/>
  <c r="E53" i="6"/>
  <c r="M50" i="7"/>
  <c r="P50" i="7"/>
  <c r="G53" i="6"/>
  <c r="BL53" i="6"/>
  <c r="BM53" i="6"/>
  <c r="BN53" i="6"/>
  <c r="BK53" i="6"/>
  <c r="S53" i="6"/>
  <c r="R53" i="6"/>
  <c r="Q53" i="6"/>
  <c r="K49" i="7"/>
  <c r="N49" i="7"/>
  <c r="E52" i="6"/>
  <c r="M49" i="7"/>
  <c r="P49" i="7"/>
  <c r="G52" i="6"/>
  <c r="BL52" i="6"/>
  <c r="BM52" i="6"/>
  <c r="BN52" i="6"/>
  <c r="BK52" i="6"/>
  <c r="S52" i="6"/>
  <c r="R52" i="6"/>
  <c r="Q52" i="6"/>
  <c r="K48" i="7"/>
  <c r="N48" i="7"/>
  <c r="E51" i="6"/>
  <c r="M48" i="7"/>
  <c r="P48" i="7"/>
  <c r="G51" i="6"/>
  <c r="BL51" i="6"/>
  <c r="BM51" i="6"/>
  <c r="BN51" i="6"/>
  <c r="BK51" i="6"/>
  <c r="S51" i="6"/>
  <c r="R51" i="6"/>
  <c r="Q51" i="6"/>
  <c r="K47" i="7"/>
  <c r="N47" i="7"/>
  <c r="E50" i="6"/>
  <c r="M47" i="7"/>
  <c r="P47" i="7"/>
  <c r="G50" i="6"/>
  <c r="BL50" i="6"/>
  <c r="BM50" i="6"/>
  <c r="BN50" i="6"/>
  <c r="BK50" i="6"/>
  <c r="S50" i="6"/>
  <c r="R50" i="6"/>
  <c r="Q50" i="6"/>
  <c r="K46" i="7"/>
  <c r="N46" i="7"/>
  <c r="E49" i="6"/>
  <c r="M46" i="7"/>
  <c r="P46" i="7"/>
  <c r="G49" i="6"/>
  <c r="BL49" i="6"/>
  <c r="BM49" i="6"/>
  <c r="BN49" i="6"/>
  <c r="BK49" i="6"/>
  <c r="S49" i="6"/>
  <c r="R49" i="6"/>
  <c r="Q49" i="6"/>
  <c r="K45" i="7"/>
  <c r="N45" i="7"/>
  <c r="E48" i="6"/>
  <c r="M45" i="7"/>
  <c r="P45" i="7"/>
  <c r="G48" i="6"/>
  <c r="BL48" i="6"/>
  <c r="BM48" i="6"/>
  <c r="BN48" i="6"/>
  <c r="BK48" i="6"/>
  <c r="S48" i="6"/>
  <c r="R48" i="6"/>
  <c r="Q48" i="6"/>
  <c r="K44" i="7"/>
  <c r="N44" i="7"/>
  <c r="E47" i="6"/>
  <c r="M44" i="7"/>
  <c r="P44" i="7"/>
  <c r="G47" i="6"/>
  <c r="BL47" i="6"/>
  <c r="BM47" i="6"/>
  <c r="BN47" i="6"/>
  <c r="BK47" i="6"/>
  <c r="S47" i="6"/>
  <c r="R47" i="6"/>
  <c r="Q47" i="6"/>
  <c r="K43" i="7"/>
  <c r="N43" i="7"/>
  <c r="E46" i="6"/>
  <c r="M43" i="7"/>
  <c r="P43" i="7"/>
  <c r="G46" i="6"/>
  <c r="BL46" i="6"/>
  <c r="BM46" i="6"/>
  <c r="BN46" i="6"/>
  <c r="BK46" i="6"/>
  <c r="S46" i="6"/>
  <c r="R46" i="6"/>
  <c r="Q46" i="6"/>
  <c r="K42" i="7"/>
  <c r="N42" i="7"/>
  <c r="E45" i="6"/>
  <c r="M42" i="7"/>
  <c r="P42" i="7"/>
  <c r="G45" i="6"/>
  <c r="BL45" i="6"/>
  <c r="BM45" i="6"/>
  <c r="BN45" i="6"/>
  <c r="BK45" i="6"/>
  <c r="S45" i="6"/>
  <c r="R45" i="6"/>
  <c r="Q45" i="6"/>
  <c r="K41" i="7"/>
  <c r="N41" i="7"/>
  <c r="E44" i="6"/>
  <c r="M41" i="7"/>
  <c r="P41" i="7"/>
  <c r="G44" i="6"/>
  <c r="BL44" i="6"/>
  <c r="BM44" i="6"/>
  <c r="BN44" i="6"/>
  <c r="BK44" i="6"/>
  <c r="S44" i="6"/>
  <c r="R44" i="6"/>
  <c r="Q44" i="6"/>
  <c r="K40" i="7"/>
  <c r="N40" i="7"/>
  <c r="E43" i="6"/>
  <c r="M40" i="7"/>
  <c r="P40" i="7"/>
  <c r="G43" i="6"/>
  <c r="BL43" i="6"/>
  <c r="BM43" i="6"/>
  <c r="BN43" i="6"/>
  <c r="BK43" i="6"/>
  <c r="S43" i="6"/>
  <c r="R43" i="6"/>
  <c r="Q43" i="6"/>
  <c r="K39" i="7"/>
  <c r="N39" i="7"/>
  <c r="E42" i="6"/>
  <c r="M39" i="7"/>
  <c r="P39" i="7"/>
  <c r="G42" i="6"/>
  <c r="BL42" i="6"/>
  <c r="BM42" i="6"/>
  <c r="BN42" i="6"/>
  <c r="BK42" i="6"/>
  <c r="S42" i="6"/>
  <c r="R42" i="6"/>
  <c r="Q42" i="6"/>
  <c r="K38" i="7"/>
  <c r="N38" i="7"/>
  <c r="E41" i="6"/>
  <c r="M38" i="7"/>
  <c r="P38" i="7"/>
  <c r="G41" i="6"/>
  <c r="BL41" i="6"/>
  <c r="BM41" i="6"/>
  <c r="BN41" i="6"/>
  <c r="BK41" i="6"/>
  <c r="S41" i="6"/>
  <c r="R41" i="6"/>
  <c r="Q41" i="6"/>
  <c r="K37" i="7"/>
  <c r="N37" i="7"/>
  <c r="E40" i="6"/>
  <c r="M37" i="7"/>
  <c r="P37" i="7"/>
  <c r="G40" i="6"/>
  <c r="BL40" i="6"/>
  <c r="BM40" i="6"/>
  <c r="BN40" i="6"/>
  <c r="BK40" i="6"/>
  <c r="S40" i="6"/>
  <c r="R40" i="6"/>
  <c r="Q40" i="6"/>
  <c r="K36" i="7"/>
  <c r="N36" i="7"/>
  <c r="E39" i="6"/>
  <c r="M36" i="7"/>
  <c r="P36" i="7"/>
  <c r="G39" i="6"/>
  <c r="BL39" i="6"/>
  <c r="BM39" i="6"/>
  <c r="BN39" i="6"/>
  <c r="BK39" i="6"/>
  <c r="S39" i="6"/>
  <c r="R39" i="6"/>
  <c r="Q39" i="6"/>
  <c r="K35" i="7"/>
  <c r="N35" i="7"/>
  <c r="E38" i="6"/>
  <c r="M35" i="7"/>
  <c r="P35" i="7"/>
  <c r="G38" i="6"/>
  <c r="BL38" i="6"/>
  <c r="BM38" i="6"/>
  <c r="BN38" i="6"/>
  <c r="BK38" i="6"/>
  <c r="S38" i="6"/>
  <c r="R38" i="6"/>
  <c r="Q38" i="6"/>
  <c r="K34" i="7"/>
  <c r="N34" i="7"/>
  <c r="E37" i="6"/>
  <c r="M34" i="7"/>
  <c r="P34" i="7"/>
  <c r="G37" i="6"/>
  <c r="BL37" i="6"/>
  <c r="BM37" i="6"/>
  <c r="BN37" i="6"/>
  <c r="BK37" i="6"/>
  <c r="S37" i="6"/>
  <c r="R37" i="6"/>
  <c r="Q37" i="6"/>
  <c r="K33" i="7"/>
  <c r="N33" i="7"/>
  <c r="E36" i="6"/>
  <c r="M33" i="7"/>
  <c r="P33" i="7"/>
  <c r="G36" i="6"/>
  <c r="BL36" i="6"/>
  <c r="BM36" i="6"/>
  <c r="BN36" i="6"/>
  <c r="BK36" i="6"/>
  <c r="S36" i="6"/>
  <c r="R36" i="6"/>
  <c r="Q36" i="6"/>
  <c r="K32" i="7"/>
  <c r="N32" i="7"/>
  <c r="E35" i="6"/>
  <c r="M32" i="7"/>
  <c r="P32" i="7"/>
  <c r="G35" i="6"/>
  <c r="BL35" i="6"/>
  <c r="BM35" i="6"/>
  <c r="BN35" i="6"/>
  <c r="BK35" i="6"/>
  <c r="S35" i="6"/>
  <c r="R35" i="6"/>
  <c r="Q35" i="6"/>
  <c r="K31" i="7"/>
  <c r="N31" i="7"/>
  <c r="E34" i="6"/>
  <c r="M31" i="7"/>
  <c r="P31" i="7"/>
  <c r="G34" i="6"/>
  <c r="BL34" i="6"/>
  <c r="BM34" i="6"/>
  <c r="BN34" i="6"/>
  <c r="BK34" i="6"/>
  <c r="S34" i="6"/>
  <c r="R34" i="6"/>
  <c r="Q34" i="6"/>
  <c r="K30" i="7"/>
  <c r="N30" i="7"/>
  <c r="E33" i="6"/>
  <c r="M30" i="7"/>
  <c r="P30" i="7"/>
  <c r="G33" i="6"/>
  <c r="BL33" i="6"/>
  <c r="BM33" i="6"/>
  <c r="BN33" i="6"/>
  <c r="BK33" i="6"/>
  <c r="S33" i="6"/>
  <c r="R33" i="6"/>
  <c r="Q33" i="6"/>
  <c r="K29" i="7"/>
  <c r="N29" i="7"/>
  <c r="E32" i="6"/>
  <c r="M29" i="7"/>
  <c r="P29" i="7"/>
  <c r="G32" i="6"/>
  <c r="BL32" i="6"/>
  <c r="BM32" i="6"/>
  <c r="BN32" i="6"/>
  <c r="BK32" i="6"/>
  <c r="S32" i="6"/>
  <c r="R32" i="6"/>
  <c r="Q32" i="6"/>
  <c r="K28" i="7"/>
  <c r="N28" i="7"/>
  <c r="E31" i="6"/>
  <c r="M28" i="7"/>
  <c r="P28" i="7"/>
  <c r="G31" i="6"/>
  <c r="BL31" i="6"/>
  <c r="BM31" i="6"/>
  <c r="BN31" i="6"/>
  <c r="BK31" i="6"/>
  <c r="S31" i="6"/>
  <c r="R31" i="6"/>
  <c r="Q31" i="6"/>
  <c r="K27" i="7"/>
  <c r="N27" i="7"/>
  <c r="E30" i="6"/>
  <c r="M27" i="7"/>
  <c r="P27" i="7"/>
  <c r="G30" i="6"/>
  <c r="BL30" i="6"/>
  <c r="BM30" i="6"/>
  <c r="BN30" i="6"/>
  <c r="BK30" i="6"/>
  <c r="S30" i="6"/>
  <c r="R30" i="6"/>
  <c r="Q30" i="6"/>
  <c r="K26" i="7"/>
  <c r="N26" i="7"/>
  <c r="E29" i="6"/>
  <c r="M26" i="7"/>
  <c r="P26" i="7"/>
  <c r="G29" i="6"/>
  <c r="BL29" i="6"/>
  <c r="BM29" i="6"/>
  <c r="BN29" i="6"/>
  <c r="BK29" i="6"/>
  <c r="S29" i="6"/>
  <c r="R29" i="6"/>
  <c r="Q29" i="6"/>
  <c r="K25" i="7"/>
  <c r="N25" i="7"/>
  <c r="E28" i="6"/>
  <c r="M25" i="7"/>
  <c r="P25" i="7"/>
  <c r="G28" i="6"/>
  <c r="BL28" i="6"/>
  <c r="BM28" i="6"/>
  <c r="BN28" i="6"/>
  <c r="BK28" i="6"/>
  <c r="S28" i="6"/>
  <c r="R28" i="6"/>
  <c r="Q28" i="6"/>
  <c r="K24" i="7"/>
  <c r="N24" i="7"/>
  <c r="E27" i="6"/>
  <c r="M24" i="7"/>
  <c r="P24" i="7"/>
  <c r="G27" i="6"/>
  <c r="BL27" i="6"/>
  <c r="BM27" i="6"/>
  <c r="BN27" i="6"/>
  <c r="BK27" i="6"/>
  <c r="S27" i="6"/>
  <c r="R27" i="6"/>
  <c r="Q27" i="6"/>
  <c r="K23" i="7"/>
  <c r="N23" i="7"/>
  <c r="E26" i="6"/>
  <c r="M23" i="7"/>
  <c r="P23" i="7"/>
  <c r="G26" i="6"/>
  <c r="BL26" i="6"/>
  <c r="BM26" i="6"/>
  <c r="BN26" i="6"/>
  <c r="BK26" i="6"/>
  <c r="S26" i="6"/>
  <c r="R26" i="6"/>
  <c r="Q26" i="6"/>
  <c r="K22" i="7"/>
  <c r="N22" i="7"/>
  <c r="E25" i="6"/>
  <c r="M22" i="7"/>
  <c r="P22" i="7"/>
  <c r="G25" i="6"/>
  <c r="BL25" i="6"/>
  <c r="BM25" i="6"/>
  <c r="BN25" i="6"/>
  <c r="BK25" i="6"/>
  <c r="S25" i="6"/>
  <c r="R25" i="6"/>
  <c r="Q25" i="6"/>
  <c r="K21" i="7"/>
  <c r="N21" i="7"/>
  <c r="E24" i="6"/>
  <c r="M21" i="7"/>
  <c r="P21" i="7"/>
  <c r="G24" i="6"/>
  <c r="BL24" i="6"/>
  <c r="BM24" i="6"/>
  <c r="BN24" i="6"/>
  <c r="BK24" i="6"/>
  <c r="S24" i="6"/>
  <c r="R24" i="6"/>
  <c r="Q24" i="6"/>
  <c r="K20" i="7"/>
  <c r="N20" i="7"/>
  <c r="E23" i="6"/>
  <c r="M20" i="7"/>
  <c r="P20" i="7"/>
  <c r="G23" i="6"/>
  <c r="BL23" i="6"/>
  <c r="BM23" i="6"/>
  <c r="BN23" i="6"/>
  <c r="BK23" i="6"/>
  <c r="S23" i="6"/>
  <c r="R23" i="6"/>
  <c r="Q23" i="6"/>
  <c r="K19" i="7"/>
  <c r="N19" i="7"/>
  <c r="E22" i="6"/>
  <c r="M19" i="7"/>
  <c r="P19" i="7"/>
  <c r="G22" i="6"/>
  <c r="BL22" i="6"/>
  <c r="BM22" i="6"/>
  <c r="BN22" i="6"/>
  <c r="BK22" i="6"/>
  <c r="S22" i="6"/>
  <c r="R22" i="6"/>
  <c r="Q22" i="6"/>
  <c r="K18" i="7"/>
  <c r="N18" i="7"/>
  <c r="E21" i="6"/>
  <c r="M18" i="7"/>
  <c r="P18" i="7"/>
  <c r="G21" i="6"/>
  <c r="BL21" i="6"/>
  <c r="BM21" i="6"/>
  <c r="BN21" i="6"/>
  <c r="BK21" i="6"/>
  <c r="S21" i="6"/>
  <c r="R21" i="6"/>
  <c r="Q21" i="6"/>
  <c r="K17" i="7"/>
  <c r="N17" i="7"/>
  <c r="E20" i="6"/>
  <c r="M17" i="7"/>
  <c r="P17" i="7"/>
  <c r="G20" i="6"/>
  <c r="BL20" i="6"/>
  <c r="BM20" i="6"/>
  <c r="BN20" i="6"/>
  <c r="BK20" i="6"/>
  <c r="S20" i="6"/>
  <c r="R20" i="6"/>
  <c r="Q20" i="6"/>
  <c r="K16" i="7"/>
  <c r="N16" i="7"/>
  <c r="E19" i="6"/>
  <c r="M16" i="7"/>
  <c r="P16" i="7"/>
  <c r="G19" i="6"/>
  <c r="BL19" i="6"/>
  <c r="BM19" i="6"/>
  <c r="BN19" i="6"/>
  <c r="BK19" i="6"/>
  <c r="S19" i="6"/>
  <c r="R19" i="6"/>
  <c r="Q19" i="6"/>
  <c r="K15" i="7"/>
  <c r="N15" i="7"/>
  <c r="E18" i="6"/>
  <c r="M15" i="7"/>
  <c r="P15" i="7"/>
  <c r="G18" i="6"/>
  <c r="BL18" i="6"/>
  <c r="BM18" i="6"/>
  <c r="BN18" i="6"/>
  <c r="BK18" i="6"/>
  <c r="S18" i="6"/>
  <c r="R18" i="6"/>
  <c r="Q18" i="6"/>
  <c r="K14" i="7"/>
  <c r="N14" i="7"/>
  <c r="E17" i="6"/>
  <c r="M14" i="7"/>
  <c r="P14" i="7"/>
  <c r="G17" i="6"/>
  <c r="BL17" i="6"/>
  <c r="BM17" i="6"/>
  <c r="BN17" i="6"/>
  <c r="BK17" i="6"/>
  <c r="S17" i="6"/>
  <c r="R17" i="6"/>
  <c r="Q17" i="6"/>
  <c r="K13" i="7"/>
  <c r="N13" i="7"/>
  <c r="E16" i="6"/>
  <c r="M13" i="7"/>
  <c r="P13" i="7"/>
  <c r="G16" i="6"/>
  <c r="BL16" i="6"/>
  <c r="BM16" i="6"/>
  <c r="BN16" i="6"/>
  <c r="BK16" i="6"/>
  <c r="S16" i="6"/>
  <c r="R16" i="6"/>
  <c r="Q16" i="6"/>
  <c r="K12" i="7"/>
  <c r="N12" i="7"/>
  <c r="E15" i="6"/>
  <c r="M12" i="7"/>
  <c r="P12" i="7"/>
  <c r="G15" i="6"/>
  <c r="BL15" i="6"/>
  <c r="BM15" i="6"/>
  <c r="BN15" i="6"/>
  <c r="BK15" i="6"/>
  <c r="S15" i="6"/>
  <c r="R15" i="6"/>
  <c r="Q15" i="6"/>
  <c r="K11" i="7"/>
  <c r="N11" i="7"/>
  <c r="E14" i="6"/>
  <c r="M11" i="7"/>
  <c r="P11" i="7"/>
  <c r="G14" i="6"/>
  <c r="BL14" i="6"/>
  <c r="BM14" i="6"/>
  <c r="BN14" i="6"/>
  <c r="BK14" i="6"/>
  <c r="S14" i="6"/>
  <c r="R14" i="6"/>
  <c r="Q14" i="6"/>
  <c r="K10" i="7"/>
  <c r="N10" i="7"/>
  <c r="E13" i="6"/>
  <c r="M10" i="7"/>
  <c r="P10" i="7"/>
  <c r="G13" i="6"/>
  <c r="BL13" i="6"/>
  <c r="BM13" i="6"/>
  <c r="BN13" i="6"/>
  <c r="BK13" i="6"/>
  <c r="S13" i="6"/>
  <c r="R13" i="6"/>
  <c r="Q13" i="6"/>
  <c r="K9" i="7"/>
  <c r="N9" i="7"/>
  <c r="E12" i="6"/>
  <c r="M9" i="7"/>
  <c r="P9" i="7"/>
  <c r="G12" i="6"/>
  <c r="BM12" i="6"/>
  <c r="BL12" i="6"/>
  <c r="BN12" i="6"/>
  <c r="BK12" i="6"/>
  <c r="S12" i="6"/>
  <c r="R12" i="6"/>
  <c r="Q12" i="6"/>
  <c r="K8" i="7"/>
  <c r="N8" i="7"/>
  <c r="E11" i="6"/>
  <c r="M8" i="7"/>
  <c r="P8" i="7"/>
  <c r="G11" i="6"/>
  <c r="BL11" i="6"/>
  <c r="BM11" i="6"/>
  <c r="BN11" i="6"/>
  <c r="BK11" i="6"/>
  <c r="S11" i="6"/>
  <c r="R11" i="6"/>
  <c r="Q11" i="6"/>
  <c r="K7" i="7"/>
  <c r="N7" i="7"/>
  <c r="E10" i="6"/>
  <c r="M7" i="7"/>
  <c r="P7" i="7"/>
  <c r="G10" i="6"/>
  <c r="BL10" i="6"/>
  <c r="BM10" i="6"/>
  <c r="BN10" i="6"/>
  <c r="BK10" i="6"/>
  <c r="S10" i="6"/>
  <c r="Q10" i="6"/>
  <c r="B38" i="14"/>
  <c r="E103" i="9"/>
  <c r="B37" i="14"/>
  <c r="E104" i="9"/>
  <c r="E105" i="9"/>
  <c r="E106" i="9"/>
  <c r="E107" i="9"/>
  <c r="V225" i="3"/>
  <c r="W225" i="3"/>
  <c r="AJ225" i="3"/>
  <c r="AI225" i="3"/>
  <c r="AH225" i="3"/>
  <c r="AG225" i="3"/>
  <c r="V224" i="3"/>
  <c r="W224" i="3"/>
  <c r="AJ224" i="3"/>
  <c r="AI224" i="3"/>
  <c r="AH224" i="3"/>
  <c r="AG224" i="3"/>
  <c r="V223" i="3"/>
  <c r="W223" i="3"/>
  <c r="AJ223" i="3"/>
  <c r="AI223" i="3"/>
  <c r="AH223" i="3"/>
  <c r="AG223" i="3"/>
  <c r="V222" i="3"/>
  <c r="W222" i="3"/>
  <c r="AJ222" i="3"/>
  <c r="AI222" i="3"/>
  <c r="AH222" i="3"/>
  <c r="AG222" i="3"/>
  <c r="V221" i="3"/>
  <c r="W221" i="3"/>
  <c r="AJ221" i="3"/>
  <c r="AI221" i="3"/>
  <c r="AH221" i="3"/>
  <c r="AG221" i="3"/>
  <c r="V220" i="3"/>
  <c r="W220" i="3"/>
  <c r="AJ220" i="3"/>
  <c r="AI220" i="3"/>
  <c r="AH220" i="3"/>
  <c r="AG220" i="3"/>
  <c r="V219" i="3"/>
  <c r="W219" i="3"/>
  <c r="AJ219" i="3"/>
  <c r="AI219" i="3"/>
  <c r="AH219" i="3"/>
  <c r="AG219" i="3"/>
  <c r="V218" i="3"/>
  <c r="W218" i="3"/>
  <c r="AJ218" i="3"/>
  <c r="AI218" i="3"/>
  <c r="AH218" i="3"/>
  <c r="AG218" i="3"/>
  <c r="V217" i="3"/>
  <c r="W217" i="3"/>
  <c r="AJ217" i="3"/>
  <c r="AI217" i="3"/>
  <c r="AH217" i="3"/>
  <c r="AG217" i="3"/>
  <c r="V216" i="3"/>
  <c r="W216" i="3"/>
  <c r="AJ216" i="3"/>
  <c r="AI216" i="3"/>
  <c r="AH216" i="3"/>
  <c r="AG216" i="3"/>
  <c r="V215" i="3"/>
  <c r="W215" i="3"/>
  <c r="AJ215" i="3"/>
  <c r="AI215" i="3"/>
  <c r="AH215" i="3"/>
  <c r="AG215" i="3"/>
  <c r="V214" i="3"/>
  <c r="W214" i="3"/>
  <c r="AJ214" i="3"/>
  <c r="AI214" i="3"/>
  <c r="AH214" i="3"/>
  <c r="AG214" i="3"/>
  <c r="V213" i="3"/>
  <c r="W213" i="3"/>
  <c r="AJ213" i="3"/>
  <c r="AI213" i="3"/>
  <c r="AH213" i="3"/>
  <c r="AG213" i="3"/>
  <c r="V212" i="3"/>
  <c r="W212" i="3"/>
  <c r="AJ212" i="3"/>
  <c r="AI212" i="3"/>
  <c r="AH212" i="3"/>
  <c r="AG212" i="3"/>
  <c r="V211" i="3"/>
  <c r="W211" i="3"/>
  <c r="AJ211" i="3"/>
  <c r="AI211" i="3"/>
  <c r="AH211" i="3"/>
  <c r="AG211" i="3"/>
  <c r="V210" i="3"/>
  <c r="W210" i="3"/>
  <c r="AJ210" i="3"/>
  <c r="AI210" i="3"/>
  <c r="AH210" i="3"/>
  <c r="AG210" i="3"/>
  <c r="V209" i="3"/>
  <c r="W209" i="3"/>
  <c r="AJ209" i="3"/>
  <c r="AI209" i="3"/>
  <c r="AH209" i="3"/>
  <c r="AG209" i="3"/>
  <c r="V208" i="3"/>
  <c r="W208" i="3"/>
  <c r="AJ208" i="3"/>
  <c r="AI208" i="3"/>
  <c r="AH208" i="3"/>
  <c r="AG208" i="3"/>
  <c r="V207" i="3"/>
  <c r="W207" i="3"/>
  <c r="AJ207" i="3"/>
  <c r="AI207" i="3"/>
  <c r="AH207" i="3"/>
  <c r="AG207" i="3"/>
  <c r="V206" i="3"/>
  <c r="W206" i="3"/>
  <c r="AJ206" i="3"/>
  <c r="AI206" i="3"/>
  <c r="AH206" i="3"/>
  <c r="AG206" i="3"/>
  <c r="V205" i="3"/>
  <c r="W205" i="3"/>
  <c r="AJ205" i="3"/>
  <c r="AI205" i="3"/>
  <c r="AH205" i="3"/>
  <c r="AG205" i="3"/>
  <c r="V204" i="3"/>
  <c r="W204" i="3"/>
  <c r="AJ204" i="3"/>
  <c r="AI204" i="3"/>
  <c r="AH204" i="3"/>
  <c r="AG204" i="3"/>
  <c r="V203" i="3"/>
  <c r="W203" i="3"/>
  <c r="AJ203" i="3"/>
  <c r="AI203" i="3"/>
  <c r="AH203" i="3"/>
  <c r="AG203" i="3"/>
  <c r="V202" i="3"/>
  <c r="W202" i="3"/>
  <c r="AJ202" i="3"/>
  <c r="AI202" i="3"/>
  <c r="AH202" i="3"/>
  <c r="AG202" i="3"/>
  <c r="V201" i="3"/>
  <c r="W201" i="3"/>
  <c r="AJ201" i="3"/>
  <c r="AI201" i="3"/>
  <c r="AH201" i="3"/>
  <c r="AG201" i="3"/>
  <c r="V200" i="3"/>
  <c r="W200" i="3"/>
  <c r="AJ200" i="3"/>
  <c r="AI200" i="3"/>
  <c r="AH200" i="3"/>
  <c r="AG200" i="3"/>
  <c r="V199" i="3"/>
  <c r="W199" i="3"/>
  <c r="AJ199" i="3"/>
  <c r="AI199" i="3"/>
  <c r="AH199" i="3"/>
  <c r="AG199" i="3"/>
  <c r="V198" i="3"/>
  <c r="W198" i="3"/>
  <c r="AJ198" i="3"/>
  <c r="AI198" i="3"/>
  <c r="AH198" i="3"/>
  <c r="AG198" i="3"/>
  <c r="V197" i="3"/>
  <c r="W197" i="3"/>
  <c r="AJ197" i="3"/>
  <c r="AI197" i="3"/>
  <c r="AH197" i="3"/>
  <c r="AG197" i="3"/>
  <c r="V196" i="3"/>
  <c r="W196" i="3"/>
  <c r="AJ196" i="3"/>
  <c r="AI196" i="3"/>
  <c r="AH196" i="3"/>
  <c r="AG196" i="3"/>
  <c r="V195" i="3"/>
  <c r="W195" i="3"/>
  <c r="AJ195" i="3"/>
  <c r="AI195" i="3"/>
  <c r="AH195" i="3"/>
  <c r="AG195" i="3"/>
  <c r="V194" i="3"/>
  <c r="W194" i="3"/>
  <c r="AJ194" i="3"/>
  <c r="AI194" i="3"/>
  <c r="AH194" i="3"/>
  <c r="AG194" i="3"/>
  <c r="V193" i="3"/>
  <c r="W193" i="3"/>
  <c r="AJ193" i="3"/>
  <c r="AI193" i="3"/>
  <c r="AH193" i="3"/>
  <c r="AG193" i="3"/>
  <c r="V192" i="3"/>
  <c r="W192" i="3"/>
  <c r="AJ192" i="3"/>
  <c r="AI192" i="3"/>
  <c r="AH192" i="3"/>
  <c r="AG192" i="3"/>
  <c r="V191" i="3"/>
  <c r="W191" i="3"/>
  <c r="AJ191" i="3"/>
  <c r="AI191" i="3"/>
  <c r="AH191" i="3"/>
  <c r="AG191" i="3"/>
  <c r="V190" i="3"/>
  <c r="W190" i="3"/>
  <c r="AJ190" i="3"/>
  <c r="AI190" i="3"/>
  <c r="AH190" i="3"/>
  <c r="AG190" i="3"/>
  <c r="V189" i="3"/>
  <c r="W189" i="3"/>
  <c r="AJ189" i="3"/>
  <c r="AI189" i="3"/>
  <c r="AH189" i="3"/>
  <c r="AG189" i="3"/>
  <c r="V188" i="3"/>
  <c r="W188" i="3"/>
  <c r="AJ188" i="3"/>
  <c r="AI188" i="3"/>
  <c r="AH188" i="3"/>
  <c r="AG188" i="3"/>
  <c r="V187" i="3"/>
  <c r="W187" i="3"/>
  <c r="AJ187" i="3"/>
  <c r="AI187" i="3"/>
  <c r="AH187" i="3"/>
  <c r="AG187" i="3"/>
  <c r="V186" i="3"/>
  <c r="W186" i="3"/>
  <c r="AJ186" i="3"/>
  <c r="AI186" i="3"/>
  <c r="AH186" i="3"/>
  <c r="AG186" i="3"/>
  <c r="V185" i="3"/>
  <c r="W185" i="3"/>
  <c r="AJ185" i="3"/>
  <c r="AI185" i="3"/>
  <c r="AH185" i="3"/>
  <c r="AG185" i="3"/>
  <c r="V184" i="3"/>
  <c r="W184" i="3"/>
  <c r="AJ184" i="3"/>
  <c r="AI184" i="3"/>
  <c r="AH184" i="3"/>
  <c r="AG184" i="3"/>
  <c r="V183" i="3"/>
  <c r="W183" i="3"/>
  <c r="AJ183" i="3"/>
  <c r="AI183" i="3"/>
  <c r="AH183" i="3"/>
  <c r="AG183" i="3"/>
  <c r="V182" i="3"/>
  <c r="W182" i="3"/>
  <c r="AJ182" i="3"/>
  <c r="AI182" i="3"/>
  <c r="AH182" i="3"/>
  <c r="AG182" i="3"/>
  <c r="V181" i="3"/>
  <c r="W181" i="3"/>
  <c r="AJ181" i="3"/>
  <c r="AI181" i="3"/>
  <c r="AH181" i="3"/>
  <c r="AG181" i="3"/>
  <c r="V180" i="3"/>
  <c r="W180" i="3"/>
  <c r="AJ180" i="3"/>
  <c r="AI180" i="3"/>
  <c r="AH180" i="3"/>
  <c r="AG180" i="3"/>
  <c r="V179" i="3"/>
  <c r="W179" i="3"/>
  <c r="AJ179" i="3"/>
  <c r="AI179" i="3"/>
  <c r="AH179" i="3"/>
  <c r="AG179" i="3"/>
  <c r="V178" i="3"/>
  <c r="W178" i="3"/>
  <c r="AJ178" i="3"/>
  <c r="AI178" i="3"/>
  <c r="AH178" i="3"/>
  <c r="AG178" i="3"/>
  <c r="V177" i="3"/>
  <c r="W177" i="3"/>
  <c r="AJ177" i="3"/>
  <c r="AI177" i="3"/>
  <c r="AH177" i="3"/>
  <c r="AG177" i="3"/>
  <c r="V176" i="3"/>
  <c r="W176" i="3"/>
  <c r="AJ176" i="3"/>
  <c r="AI176" i="3"/>
  <c r="AH176" i="3"/>
  <c r="AG176" i="3"/>
  <c r="V175" i="3"/>
  <c r="W175" i="3"/>
  <c r="AJ175" i="3"/>
  <c r="AI175" i="3"/>
  <c r="AH175" i="3"/>
  <c r="AG175" i="3"/>
  <c r="V174" i="3"/>
  <c r="W174" i="3"/>
  <c r="AJ174" i="3"/>
  <c r="AI174" i="3"/>
  <c r="AH174" i="3"/>
  <c r="AG174" i="3"/>
  <c r="V173" i="3"/>
  <c r="W173" i="3"/>
  <c r="AJ173" i="3"/>
  <c r="AI173" i="3"/>
  <c r="AH173" i="3"/>
  <c r="AG173" i="3"/>
  <c r="V172" i="3"/>
  <c r="W172" i="3"/>
  <c r="AJ172" i="3"/>
  <c r="AI172" i="3"/>
  <c r="AH172" i="3"/>
  <c r="AG172" i="3"/>
  <c r="V171" i="3"/>
  <c r="W171" i="3"/>
  <c r="AJ171" i="3"/>
  <c r="AI171" i="3"/>
  <c r="AH171" i="3"/>
  <c r="AG171" i="3"/>
  <c r="V170" i="3"/>
  <c r="W170" i="3"/>
  <c r="AJ170" i="3"/>
  <c r="AI170" i="3"/>
  <c r="AH170" i="3"/>
  <c r="AG170" i="3"/>
  <c r="V169" i="3"/>
  <c r="W169" i="3"/>
  <c r="AJ169" i="3"/>
  <c r="AI169" i="3"/>
  <c r="AH169" i="3"/>
  <c r="AG169" i="3"/>
  <c r="V168" i="3"/>
  <c r="W168" i="3"/>
  <c r="AJ168" i="3"/>
  <c r="AI168" i="3"/>
  <c r="AH168" i="3"/>
  <c r="AG168" i="3"/>
  <c r="V167" i="3"/>
  <c r="W167" i="3"/>
  <c r="AJ167" i="3"/>
  <c r="AI167" i="3"/>
  <c r="AH167" i="3"/>
  <c r="AG167" i="3"/>
  <c r="V166" i="3"/>
  <c r="W166" i="3"/>
  <c r="AJ166" i="3"/>
  <c r="AI166" i="3"/>
  <c r="AH166" i="3"/>
  <c r="AG166" i="3"/>
  <c r="V165" i="3"/>
  <c r="W165" i="3"/>
  <c r="AJ165" i="3"/>
  <c r="AI165" i="3"/>
  <c r="AH165" i="3"/>
  <c r="AG165" i="3"/>
  <c r="V164" i="3"/>
  <c r="W164" i="3"/>
  <c r="AJ164" i="3"/>
  <c r="AI164" i="3"/>
  <c r="AH164" i="3"/>
  <c r="AG164" i="3"/>
  <c r="V163" i="3"/>
  <c r="W163" i="3"/>
  <c r="AJ163" i="3"/>
  <c r="AI163" i="3"/>
  <c r="AH163" i="3"/>
  <c r="AG163" i="3"/>
  <c r="V162" i="3"/>
  <c r="W162" i="3"/>
  <c r="AJ162" i="3"/>
  <c r="AI162" i="3"/>
  <c r="AH162" i="3"/>
  <c r="AG162" i="3"/>
  <c r="V161" i="3"/>
  <c r="W161" i="3"/>
  <c r="AJ161" i="3"/>
  <c r="AI161" i="3"/>
  <c r="AH161" i="3"/>
  <c r="AG161" i="3"/>
  <c r="V160" i="3"/>
  <c r="W160" i="3"/>
  <c r="AJ160" i="3"/>
  <c r="AI160" i="3"/>
  <c r="AH160" i="3"/>
  <c r="AG160" i="3"/>
  <c r="V159" i="3"/>
  <c r="W159" i="3"/>
  <c r="AJ159" i="3"/>
  <c r="AI159" i="3"/>
  <c r="AH159" i="3"/>
  <c r="AG159" i="3"/>
  <c r="V158" i="3"/>
  <c r="W158" i="3"/>
  <c r="AJ158" i="3"/>
  <c r="AI158" i="3"/>
  <c r="AH158" i="3"/>
  <c r="AG158" i="3"/>
  <c r="V157" i="3"/>
  <c r="W157" i="3"/>
  <c r="AJ157" i="3"/>
  <c r="AI157" i="3"/>
  <c r="AH157" i="3"/>
  <c r="AG157" i="3"/>
  <c r="V156" i="3"/>
  <c r="W156" i="3"/>
  <c r="AJ156" i="3"/>
  <c r="AI156" i="3"/>
  <c r="AH156" i="3"/>
  <c r="AG156" i="3"/>
  <c r="V155" i="3"/>
  <c r="W155" i="3"/>
  <c r="AJ155" i="3"/>
  <c r="AI155" i="3"/>
  <c r="AH155" i="3"/>
  <c r="AG155" i="3"/>
  <c r="V154" i="3"/>
  <c r="W154" i="3"/>
  <c r="AJ154" i="3"/>
  <c r="AI154" i="3"/>
  <c r="AH154" i="3"/>
  <c r="AG154" i="3"/>
  <c r="V153" i="3"/>
  <c r="W153" i="3"/>
  <c r="AJ153" i="3"/>
  <c r="AI153" i="3"/>
  <c r="AH153" i="3"/>
  <c r="AG153" i="3"/>
  <c r="V152" i="3"/>
  <c r="W152" i="3"/>
  <c r="AJ152" i="3"/>
  <c r="AI152" i="3"/>
  <c r="AH152" i="3"/>
  <c r="AG152" i="3"/>
  <c r="V151" i="3"/>
  <c r="W151" i="3"/>
  <c r="AJ151" i="3"/>
  <c r="AI151" i="3"/>
  <c r="AH151" i="3"/>
  <c r="AG151" i="3"/>
  <c r="V150" i="3"/>
  <c r="W150" i="3"/>
  <c r="AJ150" i="3"/>
  <c r="AI150" i="3"/>
  <c r="AH150" i="3"/>
  <c r="AG150" i="3"/>
  <c r="V149" i="3"/>
  <c r="W149" i="3"/>
  <c r="AJ149" i="3"/>
  <c r="AI149" i="3"/>
  <c r="AH149" i="3"/>
  <c r="AG149" i="3"/>
  <c r="V148" i="3"/>
  <c r="W148" i="3"/>
  <c r="AJ148" i="3"/>
  <c r="AI148" i="3"/>
  <c r="AH148" i="3"/>
  <c r="AG148" i="3"/>
  <c r="V147" i="3"/>
  <c r="W147" i="3"/>
  <c r="AJ147" i="3"/>
  <c r="AI147" i="3"/>
  <c r="AH147" i="3"/>
  <c r="AG147" i="3"/>
  <c r="V146" i="3"/>
  <c r="W146" i="3"/>
  <c r="AJ146" i="3"/>
  <c r="AI146" i="3"/>
  <c r="AH146" i="3"/>
  <c r="AG146" i="3"/>
  <c r="V145" i="3"/>
  <c r="W145" i="3"/>
  <c r="AJ145" i="3"/>
  <c r="AI145" i="3"/>
  <c r="AH145" i="3"/>
  <c r="AG145" i="3"/>
  <c r="V144" i="3"/>
  <c r="W144" i="3"/>
  <c r="AJ144" i="3"/>
  <c r="AI144" i="3"/>
  <c r="AH144" i="3"/>
  <c r="AG144" i="3"/>
  <c r="V143" i="3"/>
  <c r="W143" i="3"/>
  <c r="AJ143" i="3"/>
  <c r="AI143" i="3"/>
  <c r="AH143" i="3"/>
  <c r="AG143" i="3"/>
  <c r="V142" i="3"/>
  <c r="W142" i="3"/>
  <c r="AJ142" i="3"/>
  <c r="AI142" i="3"/>
  <c r="AH142" i="3"/>
  <c r="AG142" i="3"/>
  <c r="V141" i="3"/>
  <c r="W141" i="3"/>
  <c r="AJ141" i="3"/>
  <c r="AI141" i="3"/>
  <c r="AH141" i="3"/>
  <c r="AG141" i="3"/>
  <c r="V140" i="3"/>
  <c r="W140" i="3"/>
  <c r="AJ140" i="3"/>
  <c r="AI140" i="3"/>
  <c r="AH140" i="3"/>
  <c r="AG140" i="3"/>
  <c r="V139" i="3"/>
  <c r="W139" i="3"/>
  <c r="AJ139" i="3"/>
  <c r="AI139" i="3"/>
  <c r="AH139" i="3"/>
  <c r="AG139" i="3"/>
  <c r="V138" i="3"/>
  <c r="W138" i="3"/>
  <c r="AJ138" i="3"/>
  <c r="AI138" i="3"/>
  <c r="AH138" i="3"/>
  <c r="AG138" i="3"/>
  <c r="V137" i="3"/>
  <c r="W137" i="3"/>
  <c r="AJ137" i="3"/>
  <c r="AI137" i="3"/>
  <c r="AH137" i="3"/>
  <c r="AG137" i="3"/>
  <c r="V136" i="3"/>
  <c r="W136" i="3"/>
  <c r="AJ136" i="3"/>
  <c r="AI136" i="3"/>
  <c r="AH136" i="3"/>
  <c r="AG136" i="3"/>
  <c r="V135" i="3"/>
  <c r="W135" i="3"/>
  <c r="AJ135" i="3"/>
  <c r="AI135" i="3"/>
  <c r="AH135" i="3"/>
  <c r="AG135" i="3"/>
  <c r="V134" i="3"/>
  <c r="W134" i="3"/>
  <c r="AJ134" i="3"/>
  <c r="AI134" i="3"/>
  <c r="AH134" i="3"/>
  <c r="AG134" i="3"/>
  <c r="V133" i="3"/>
  <c r="W133" i="3"/>
  <c r="AJ133" i="3"/>
  <c r="AI133" i="3"/>
  <c r="AH133" i="3"/>
  <c r="AG133" i="3"/>
  <c r="V132" i="3"/>
  <c r="W132" i="3"/>
  <c r="AJ132" i="3"/>
  <c r="AI132" i="3"/>
  <c r="AH132" i="3"/>
  <c r="AG132" i="3"/>
  <c r="V131" i="3"/>
  <c r="W131" i="3"/>
  <c r="AJ131" i="3"/>
  <c r="AI131" i="3"/>
  <c r="AH131" i="3"/>
  <c r="AG131" i="3"/>
  <c r="V130" i="3"/>
  <c r="W130" i="3"/>
  <c r="AJ130" i="3"/>
  <c r="AI130" i="3"/>
  <c r="AH130" i="3"/>
  <c r="AG130" i="3"/>
  <c r="V129" i="3"/>
  <c r="W129" i="3"/>
  <c r="AJ129" i="3"/>
  <c r="AI129" i="3"/>
  <c r="AH129" i="3"/>
  <c r="AG129" i="3"/>
  <c r="V128" i="3"/>
  <c r="W128" i="3"/>
  <c r="AJ128" i="3"/>
  <c r="AI128" i="3"/>
  <c r="AH128" i="3"/>
  <c r="AG128" i="3"/>
  <c r="V127" i="3"/>
  <c r="W127" i="3"/>
  <c r="AJ127" i="3"/>
  <c r="AI127" i="3"/>
  <c r="AH127" i="3"/>
  <c r="AG127" i="3"/>
  <c r="V126" i="3"/>
  <c r="W126" i="3"/>
  <c r="AJ126" i="3"/>
  <c r="AI126" i="3"/>
  <c r="AH126" i="3"/>
  <c r="AG126" i="3"/>
  <c r="V125" i="3"/>
  <c r="W125" i="3"/>
  <c r="AJ125" i="3"/>
  <c r="AI125" i="3"/>
  <c r="AH125" i="3"/>
  <c r="AG125" i="3"/>
  <c r="V124" i="3"/>
  <c r="W124" i="3"/>
  <c r="AJ124" i="3"/>
  <c r="AI124" i="3"/>
  <c r="AH124" i="3"/>
  <c r="AG124" i="3"/>
  <c r="V123" i="3"/>
  <c r="W123" i="3"/>
  <c r="AJ123" i="3"/>
  <c r="AI123" i="3"/>
  <c r="AH123" i="3"/>
  <c r="AG123" i="3"/>
  <c r="V122" i="3"/>
  <c r="W122" i="3"/>
  <c r="AJ122" i="3"/>
  <c r="AI122" i="3"/>
  <c r="AH122" i="3"/>
  <c r="AG122" i="3"/>
  <c r="V121" i="3"/>
  <c r="W121" i="3"/>
  <c r="AJ121" i="3"/>
  <c r="AI121" i="3"/>
  <c r="AH121" i="3"/>
  <c r="AG121" i="3"/>
  <c r="V120" i="3"/>
  <c r="W120" i="3"/>
  <c r="AJ120" i="3"/>
  <c r="AI120" i="3"/>
  <c r="AH120" i="3"/>
  <c r="AG120" i="3"/>
  <c r="V119" i="3"/>
  <c r="W119" i="3"/>
  <c r="AJ119" i="3"/>
  <c r="AI119" i="3"/>
  <c r="AH119" i="3"/>
  <c r="AG119" i="3"/>
  <c r="V118" i="3"/>
  <c r="W118" i="3"/>
  <c r="AJ118" i="3"/>
  <c r="AI118" i="3"/>
  <c r="AH118" i="3"/>
  <c r="AG118" i="3"/>
  <c r="V117" i="3"/>
  <c r="W117" i="3"/>
  <c r="AJ117" i="3"/>
  <c r="AI117" i="3"/>
  <c r="AH117" i="3"/>
  <c r="AG117" i="3"/>
  <c r="V116" i="3"/>
  <c r="W116" i="3"/>
  <c r="AJ116" i="3"/>
  <c r="AI116" i="3"/>
  <c r="AH116" i="3"/>
  <c r="AG116" i="3"/>
  <c r="V115" i="3"/>
  <c r="W115" i="3"/>
  <c r="AJ115" i="3"/>
  <c r="AI115" i="3"/>
  <c r="AH115" i="3"/>
  <c r="AG115" i="3"/>
  <c r="V114" i="3"/>
  <c r="W114" i="3"/>
  <c r="AJ114" i="3"/>
  <c r="AI114" i="3"/>
  <c r="AH114" i="3"/>
  <c r="AG114" i="3"/>
  <c r="V113" i="3"/>
  <c r="W113" i="3"/>
  <c r="AJ113" i="3"/>
  <c r="AI113" i="3"/>
  <c r="AH113" i="3"/>
  <c r="AG113" i="3"/>
  <c r="V112" i="3"/>
  <c r="W112" i="3"/>
  <c r="AJ112" i="3"/>
  <c r="AI112" i="3"/>
  <c r="AH112" i="3"/>
  <c r="AG112" i="3"/>
  <c r="V111" i="3"/>
  <c r="W111" i="3"/>
  <c r="AJ111" i="3"/>
  <c r="AI111" i="3"/>
  <c r="AH111" i="3"/>
  <c r="AG111" i="3"/>
  <c r="V110" i="3"/>
  <c r="W110" i="3"/>
  <c r="AJ110" i="3"/>
  <c r="AI110" i="3"/>
  <c r="AH110" i="3"/>
  <c r="AG110" i="3"/>
  <c r="V109" i="3"/>
  <c r="W109" i="3"/>
  <c r="AJ109" i="3"/>
  <c r="AI109" i="3"/>
  <c r="AH109" i="3"/>
  <c r="AG109" i="3"/>
  <c r="V108" i="3"/>
  <c r="W108" i="3"/>
  <c r="AJ108" i="3"/>
  <c r="AI108" i="3"/>
  <c r="AH108" i="3"/>
  <c r="AG108" i="3"/>
  <c r="V107" i="3"/>
  <c r="W107" i="3"/>
  <c r="AJ107" i="3"/>
  <c r="AI107" i="3"/>
  <c r="AH107" i="3"/>
  <c r="AG107" i="3"/>
  <c r="V106" i="3"/>
  <c r="W106" i="3"/>
  <c r="AJ106" i="3"/>
  <c r="AI106" i="3"/>
  <c r="AH106" i="3"/>
  <c r="AG106" i="3"/>
  <c r="V105" i="3"/>
  <c r="W105" i="3"/>
  <c r="AJ105" i="3"/>
  <c r="AI105" i="3"/>
  <c r="AH105" i="3"/>
  <c r="AG105" i="3"/>
  <c r="V104" i="3"/>
  <c r="W104" i="3"/>
  <c r="AJ104" i="3"/>
  <c r="AI104" i="3"/>
  <c r="AH104" i="3"/>
  <c r="AG104" i="3"/>
  <c r="V103" i="3"/>
  <c r="W103" i="3"/>
  <c r="AJ103" i="3"/>
  <c r="AI103" i="3"/>
  <c r="AH103" i="3"/>
  <c r="AG103" i="3"/>
  <c r="V102" i="3"/>
  <c r="W102" i="3"/>
  <c r="AJ102" i="3"/>
  <c r="AI102" i="3"/>
  <c r="AH102" i="3"/>
  <c r="AG102" i="3"/>
  <c r="V101" i="3"/>
  <c r="W101" i="3"/>
  <c r="AJ101" i="3"/>
  <c r="AI101" i="3"/>
  <c r="AH101" i="3"/>
  <c r="AG101" i="3"/>
  <c r="V100" i="3"/>
  <c r="W100" i="3"/>
  <c r="AJ100" i="3"/>
  <c r="AI100" i="3"/>
  <c r="AH100" i="3"/>
  <c r="AG100" i="3"/>
  <c r="V99" i="3"/>
  <c r="W99" i="3"/>
  <c r="AJ99" i="3"/>
  <c r="AI99" i="3"/>
  <c r="AH99" i="3"/>
  <c r="AG99" i="3"/>
  <c r="V98" i="3"/>
  <c r="W98" i="3"/>
  <c r="AJ98" i="3"/>
  <c r="AI98" i="3"/>
  <c r="AH98" i="3"/>
  <c r="AG98" i="3"/>
  <c r="V97" i="3"/>
  <c r="W97" i="3"/>
  <c r="AJ97" i="3"/>
  <c r="AI97" i="3"/>
  <c r="AH97" i="3"/>
  <c r="AG97" i="3"/>
  <c r="V96" i="3"/>
  <c r="W96" i="3"/>
  <c r="AJ96" i="3"/>
  <c r="AI96" i="3"/>
  <c r="AH96" i="3"/>
  <c r="AG96" i="3"/>
  <c r="V95" i="3"/>
  <c r="W95" i="3"/>
  <c r="AJ95" i="3"/>
  <c r="AI95" i="3"/>
  <c r="AH95" i="3"/>
  <c r="AG95" i="3"/>
  <c r="Y225" i="3"/>
  <c r="X225" i="3"/>
  <c r="Y224" i="3"/>
  <c r="X224" i="3"/>
  <c r="Y223" i="3"/>
  <c r="X223" i="3"/>
  <c r="Y222" i="3"/>
  <c r="X222" i="3"/>
  <c r="Y221" i="3"/>
  <c r="X221" i="3"/>
  <c r="Y220" i="3"/>
  <c r="X220" i="3"/>
  <c r="Y219" i="3"/>
  <c r="X219" i="3"/>
  <c r="Y218" i="3"/>
  <c r="X218" i="3"/>
  <c r="Y217" i="3"/>
  <c r="X217" i="3"/>
  <c r="Y216" i="3"/>
  <c r="X216" i="3"/>
  <c r="Y215" i="3"/>
  <c r="X215" i="3"/>
  <c r="Y214" i="3"/>
  <c r="X214" i="3"/>
  <c r="Y213" i="3"/>
  <c r="X213" i="3"/>
  <c r="Y212" i="3"/>
  <c r="X212" i="3"/>
  <c r="Y211" i="3"/>
  <c r="X211" i="3"/>
  <c r="Y210" i="3"/>
  <c r="X210" i="3"/>
  <c r="Y209" i="3"/>
  <c r="X209" i="3"/>
  <c r="Y208" i="3"/>
  <c r="X208" i="3"/>
  <c r="Y207" i="3"/>
  <c r="X207" i="3"/>
  <c r="Y206" i="3"/>
  <c r="X206" i="3"/>
  <c r="Y205" i="3"/>
  <c r="X205" i="3"/>
  <c r="Y204" i="3"/>
  <c r="X204" i="3"/>
  <c r="Y203" i="3"/>
  <c r="X203" i="3"/>
  <c r="Y202" i="3"/>
  <c r="X202" i="3"/>
  <c r="Y201" i="3"/>
  <c r="X201" i="3"/>
  <c r="Y200" i="3"/>
  <c r="X200" i="3"/>
  <c r="Y199" i="3"/>
  <c r="X199" i="3"/>
  <c r="Y198" i="3"/>
  <c r="X198" i="3"/>
  <c r="Y197" i="3"/>
  <c r="X197" i="3"/>
  <c r="Y196" i="3"/>
  <c r="X196" i="3"/>
  <c r="Y195" i="3"/>
  <c r="X195" i="3"/>
  <c r="Y194" i="3"/>
  <c r="X194" i="3"/>
  <c r="Y193" i="3"/>
  <c r="X193" i="3"/>
  <c r="Y192" i="3"/>
  <c r="X192" i="3"/>
  <c r="Y191" i="3"/>
  <c r="X191" i="3"/>
  <c r="Y190" i="3"/>
  <c r="X190" i="3"/>
  <c r="Y189" i="3"/>
  <c r="X189" i="3"/>
  <c r="Y188" i="3"/>
  <c r="X188" i="3"/>
  <c r="Y187" i="3"/>
  <c r="X187" i="3"/>
  <c r="Y186" i="3"/>
  <c r="X186" i="3"/>
  <c r="Y185" i="3"/>
  <c r="X185" i="3"/>
  <c r="Y184" i="3"/>
  <c r="X184" i="3"/>
  <c r="Y183" i="3"/>
  <c r="X183" i="3"/>
  <c r="Y182" i="3"/>
  <c r="X182" i="3"/>
  <c r="Y181" i="3"/>
  <c r="X181" i="3"/>
  <c r="Y180" i="3"/>
  <c r="X180" i="3"/>
  <c r="Y179" i="3"/>
  <c r="X179" i="3"/>
  <c r="Y178" i="3"/>
  <c r="X178" i="3"/>
  <c r="Y177" i="3"/>
  <c r="X177" i="3"/>
  <c r="Y176" i="3"/>
  <c r="X176" i="3"/>
  <c r="Y175" i="3"/>
  <c r="X175" i="3"/>
  <c r="Y174" i="3"/>
  <c r="X174" i="3"/>
  <c r="Y173" i="3"/>
  <c r="X173" i="3"/>
  <c r="Y172" i="3"/>
  <c r="X172" i="3"/>
  <c r="Y171" i="3"/>
  <c r="X171" i="3"/>
  <c r="Y170" i="3"/>
  <c r="X170" i="3"/>
  <c r="Y169" i="3"/>
  <c r="X169" i="3"/>
  <c r="Y168" i="3"/>
  <c r="X168" i="3"/>
  <c r="Y167" i="3"/>
  <c r="X167" i="3"/>
  <c r="Y166" i="3"/>
  <c r="X166" i="3"/>
  <c r="Y165" i="3"/>
  <c r="X165" i="3"/>
  <c r="Y164" i="3"/>
  <c r="X164" i="3"/>
  <c r="Y163" i="3"/>
  <c r="X163" i="3"/>
  <c r="Y162" i="3"/>
  <c r="X162" i="3"/>
  <c r="Y161" i="3"/>
  <c r="X161" i="3"/>
  <c r="Y160" i="3"/>
  <c r="X160" i="3"/>
  <c r="Y159" i="3"/>
  <c r="X159" i="3"/>
  <c r="Y158" i="3"/>
  <c r="X158" i="3"/>
  <c r="Y157" i="3"/>
  <c r="X157" i="3"/>
  <c r="Y156" i="3"/>
  <c r="X156" i="3"/>
  <c r="Y155" i="3"/>
  <c r="X155" i="3"/>
  <c r="Y154" i="3"/>
  <c r="X154" i="3"/>
  <c r="Y153" i="3"/>
  <c r="X153" i="3"/>
  <c r="Y152" i="3"/>
  <c r="X152" i="3"/>
  <c r="Y151" i="3"/>
  <c r="X151" i="3"/>
  <c r="Y150" i="3"/>
  <c r="X150" i="3"/>
  <c r="Y149" i="3"/>
  <c r="X149" i="3"/>
  <c r="Y148" i="3"/>
  <c r="X148" i="3"/>
  <c r="Y147" i="3"/>
  <c r="X147" i="3"/>
  <c r="Y146" i="3"/>
  <c r="X146" i="3"/>
  <c r="Y145" i="3"/>
  <c r="X145" i="3"/>
  <c r="Y144" i="3"/>
  <c r="X144" i="3"/>
  <c r="Y143" i="3"/>
  <c r="X143" i="3"/>
  <c r="Y142" i="3"/>
  <c r="X142" i="3"/>
  <c r="Y141" i="3"/>
  <c r="X141" i="3"/>
  <c r="Y140" i="3"/>
  <c r="X140" i="3"/>
  <c r="Y139" i="3"/>
  <c r="X139" i="3"/>
  <c r="Y138" i="3"/>
  <c r="X138" i="3"/>
  <c r="Y137" i="3"/>
  <c r="X137" i="3"/>
  <c r="Y136" i="3"/>
  <c r="X136" i="3"/>
  <c r="Y135" i="3"/>
  <c r="X135" i="3"/>
  <c r="Y134" i="3"/>
  <c r="X134" i="3"/>
  <c r="Y133" i="3"/>
  <c r="X133" i="3"/>
  <c r="Y132" i="3"/>
  <c r="X132" i="3"/>
  <c r="Y131" i="3"/>
  <c r="X131" i="3"/>
  <c r="Y130" i="3"/>
  <c r="X130" i="3"/>
  <c r="Y129" i="3"/>
  <c r="X129" i="3"/>
  <c r="Y128" i="3"/>
  <c r="X128" i="3"/>
  <c r="Y127" i="3"/>
  <c r="X127" i="3"/>
  <c r="Y126" i="3"/>
  <c r="X126" i="3"/>
  <c r="Y125" i="3"/>
  <c r="X125" i="3"/>
  <c r="Y124" i="3"/>
  <c r="X124" i="3"/>
  <c r="Y123" i="3"/>
  <c r="X123" i="3"/>
  <c r="Y122" i="3"/>
  <c r="X122" i="3"/>
  <c r="Y121" i="3"/>
  <c r="X121" i="3"/>
  <c r="Y120" i="3"/>
  <c r="X120" i="3"/>
  <c r="Y119" i="3"/>
  <c r="X119" i="3"/>
  <c r="Y118" i="3"/>
  <c r="X118" i="3"/>
  <c r="Y117" i="3"/>
  <c r="X117" i="3"/>
  <c r="Y116" i="3"/>
  <c r="X116" i="3"/>
  <c r="Y115" i="3"/>
  <c r="X115" i="3"/>
  <c r="Y114" i="3"/>
  <c r="X114" i="3"/>
  <c r="Y113" i="3"/>
  <c r="X113" i="3"/>
  <c r="Y112" i="3"/>
  <c r="X112" i="3"/>
  <c r="Y111" i="3"/>
  <c r="X111" i="3"/>
  <c r="Y110" i="3"/>
  <c r="X110" i="3"/>
  <c r="Y109" i="3"/>
  <c r="X109" i="3"/>
  <c r="Y108" i="3"/>
  <c r="X108" i="3"/>
  <c r="Y107" i="3"/>
  <c r="X107" i="3"/>
  <c r="Y106" i="3"/>
  <c r="X106" i="3"/>
  <c r="Y105" i="3"/>
  <c r="X105" i="3"/>
  <c r="Y104" i="3"/>
  <c r="X104" i="3"/>
  <c r="Y103" i="3"/>
  <c r="X103" i="3"/>
  <c r="Y102" i="3"/>
  <c r="X102" i="3"/>
  <c r="Y101" i="3"/>
  <c r="X101" i="3"/>
  <c r="Y100" i="3"/>
  <c r="X100" i="3"/>
  <c r="Y99" i="3"/>
  <c r="X99" i="3"/>
  <c r="Y98" i="3"/>
  <c r="X98" i="3"/>
  <c r="Y97" i="3"/>
  <c r="X97" i="3"/>
  <c r="Y96" i="3"/>
  <c r="X96" i="3"/>
  <c r="Y95" i="3"/>
  <c r="X95" i="3"/>
  <c r="V94" i="3"/>
  <c r="W94" i="3"/>
  <c r="AJ94" i="3"/>
  <c r="AI94" i="3"/>
  <c r="AH94" i="3"/>
  <c r="AG94" i="3"/>
  <c r="Y94" i="3"/>
  <c r="X94" i="3"/>
  <c r="E67" i="10"/>
  <c r="E52" i="10"/>
  <c r="E37" i="10"/>
  <c r="E22" i="10"/>
  <c r="E7" i="10"/>
  <c r="T141" i="6"/>
  <c r="T140" i="6"/>
  <c r="T139" i="6"/>
  <c r="T138" i="6"/>
  <c r="T137" i="6"/>
  <c r="T136" i="6"/>
  <c r="T135" i="6"/>
  <c r="T134" i="6"/>
  <c r="T133" i="6"/>
  <c r="T132" i="6"/>
  <c r="T131" i="6"/>
  <c r="T130" i="6"/>
  <c r="T129" i="6"/>
  <c r="T128" i="6"/>
  <c r="T127" i="6"/>
  <c r="T126" i="6"/>
  <c r="T125" i="6"/>
  <c r="T124" i="6"/>
  <c r="T123" i="6"/>
  <c r="T122" i="6"/>
  <c r="T121" i="6"/>
  <c r="T120" i="6"/>
  <c r="T119" i="6"/>
  <c r="T118" i="6"/>
  <c r="T117" i="6"/>
  <c r="T116" i="6"/>
  <c r="T115" i="6"/>
  <c r="T114" i="6"/>
  <c r="T113" i="6"/>
  <c r="T112" i="6"/>
  <c r="T111" i="6"/>
  <c r="T110" i="6"/>
  <c r="T109" i="6"/>
  <c r="T108" i="6"/>
  <c r="T107" i="6"/>
  <c r="T106" i="6"/>
  <c r="T105" i="6"/>
  <c r="T104" i="6"/>
  <c r="T103" i="6"/>
  <c r="T102" i="6"/>
  <c r="T101" i="6"/>
  <c r="T100" i="6"/>
  <c r="T99" i="6"/>
  <c r="T98" i="6"/>
  <c r="T97" i="6"/>
  <c r="T96" i="6"/>
  <c r="T95" i="6"/>
  <c r="T94" i="6"/>
  <c r="T93" i="6"/>
  <c r="T92" i="6"/>
  <c r="T91" i="6"/>
  <c r="T90" i="6"/>
  <c r="T89" i="6"/>
  <c r="T88" i="6"/>
  <c r="T87" i="6"/>
  <c r="T86" i="6"/>
  <c r="T85" i="6"/>
  <c r="T84" i="6"/>
  <c r="T83" i="6"/>
  <c r="T82" i="6"/>
  <c r="T81" i="6"/>
  <c r="T80" i="6"/>
  <c r="T79" i="6"/>
  <c r="T78" i="6"/>
  <c r="T77" i="6"/>
  <c r="T76" i="6"/>
  <c r="T75" i="6"/>
  <c r="T74" i="6"/>
  <c r="T73" i="6"/>
  <c r="T72" i="6"/>
  <c r="T71" i="6"/>
  <c r="T70" i="6"/>
  <c r="T69" i="6"/>
  <c r="T68" i="6"/>
  <c r="T67" i="6"/>
  <c r="T66" i="6"/>
  <c r="T65" i="6"/>
  <c r="T64" i="6"/>
  <c r="T63" i="6"/>
  <c r="T62" i="6"/>
  <c r="T61" i="6"/>
  <c r="T60" i="6"/>
  <c r="T59" i="6"/>
  <c r="T58" i="6"/>
  <c r="T57" i="6"/>
  <c r="T56" i="6"/>
  <c r="T55" i="6"/>
  <c r="T54" i="6"/>
  <c r="T53" i="6"/>
  <c r="T52" i="6"/>
  <c r="T51" i="6"/>
  <c r="T50" i="6"/>
  <c r="T49" i="6"/>
  <c r="T48" i="6"/>
  <c r="T47" i="6"/>
  <c r="T46" i="6"/>
  <c r="T45" i="6"/>
  <c r="T44" i="6"/>
  <c r="T43" i="6"/>
  <c r="T42" i="6"/>
  <c r="T41" i="6"/>
  <c r="T40" i="6"/>
  <c r="T39" i="6"/>
  <c r="T38" i="6"/>
  <c r="T37" i="6"/>
  <c r="T36" i="6"/>
  <c r="T35" i="6"/>
  <c r="T34" i="6"/>
  <c r="T33" i="6"/>
  <c r="T32" i="6"/>
  <c r="T31" i="6"/>
  <c r="T30" i="6"/>
  <c r="T29" i="6"/>
  <c r="T28" i="6"/>
  <c r="T27" i="6"/>
  <c r="T26" i="6"/>
  <c r="T25" i="6"/>
  <c r="T24" i="6"/>
  <c r="T23" i="6"/>
  <c r="T22" i="6"/>
  <c r="T21" i="6"/>
  <c r="T20" i="6"/>
  <c r="T19" i="6"/>
  <c r="T18" i="6"/>
  <c r="T17" i="6"/>
  <c r="T16" i="6"/>
  <c r="T15" i="6"/>
  <c r="T14" i="6"/>
  <c r="T13" i="6"/>
  <c r="T12" i="6"/>
  <c r="T11" i="6"/>
  <c r="T10" i="6"/>
  <c r="Q6" i="7"/>
  <c r="T9" i="6"/>
  <c r="H29" i="14"/>
  <c r="G29" i="14"/>
  <c r="G24" i="14"/>
  <c r="G19" i="14"/>
  <c r="G14" i="14"/>
  <c r="G9" i="14"/>
  <c r="F10" i="19"/>
  <c r="Q95" i="3"/>
  <c r="C21" i="3"/>
  <c r="I12" i="19"/>
  <c r="K12" i="19"/>
  <c r="AC12" i="19"/>
  <c r="AD12" i="19"/>
  <c r="X12" i="19"/>
  <c r="Y12" i="19"/>
  <c r="Z12" i="19"/>
  <c r="AA12" i="19"/>
  <c r="U12" i="19"/>
  <c r="I13" i="19"/>
  <c r="K13" i="19"/>
  <c r="AC13" i="19"/>
  <c r="AD13" i="19"/>
  <c r="U13" i="19"/>
  <c r="I14" i="19"/>
  <c r="K14" i="19"/>
  <c r="AC14" i="19"/>
  <c r="AD14" i="19"/>
  <c r="U14" i="19"/>
  <c r="I15" i="19"/>
  <c r="K15" i="19"/>
  <c r="AC15" i="19"/>
  <c r="AD15" i="19"/>
  <c r="U15" i="19"/>
  <c r="I16" i="19"/>
  <c r="K16" i="19"/>
  <c r="AC16" i="19"/>
  <c r="AD16" i="19"/>
  <c r="U16" i="19"/>
  <c r="I17" i="19"/>
  <c r="K17" i="19"/>
  <c r="AC17" i="19"/>
  <c r="AD17" i="19"/>
  <c r="U17" i="19"/>
  <c r="AG21" i="3"/>
  <c r="AB21" i="3"/>
  <c r="Q96" i="3"/>
  <c r="C22" i="3"/>
  <c r="AG22" i="3"/>
  <c r="AB22" i="3"/>
  <c r="Q97" i="3"/>
  <c r="C23" i="3"/>
  <c r="AG23" i="3"/>
  <c r="AB23" i="3"/>
  <c r="Q98" i="3"/>
  <c r="C24" i="3"/>
  <c r="AG24" i="3"/>
  <c r="AB24" i="3"/>
  <c r="Q99" i="3"/>
  <c r="C25" i="3"/>
  <c r="AG25" i="3"/>
  <c r="AB25" i="3"/>
  <c r="Q100" i="3"/>
  <c r="C26" i="3"/>
  <c r="AG26" i="3"/>
  <c r="AB26" i="3"/>
  <c r="Q101" i="3"/>
  <c r="C27" i="3"/>
  <c r="AG27" i="3"/>
  <c r="AB27" i="3"/>
  <c r="Q102" i="3"/>
  <c r="C28" i="3"/>
  <c r="AG28" i="3"/>
  <c r="AB28" i="3"/>
  <c r="Q103" i="3"/>
  <c r="C29" i="3"/>
  <c r="AG29" i="3"/>
  <c r="AB29" i="3"/>
  <c r="Q104" i="3"/>
  <c r="C30" i="3"/>
  <c r="AG30" i="3"/>
  <c r="AB30" i="3"/>
  <c r="Q105" i="3"/>
  <c r="C31" i="3"/>
  <c r="AG31" i="3"/>
  <c r="AB31" i="3"/>
  <c r="Q94" i="3"/>
  <c r="C20" i="3"/>
  <c r="AG20" i="3"/>
  <c r="AB20" i="3"/>
  <c r="F11" i="19"/>
  <c r="U11" i="19"/>
  <c r="S17" i="19"/>
  <c r="P17" i="19"/>
  <c r="M17" i="19"/>
  <c r="S16" i="19"/>
  <c r="P16" i="19"/>
  <c r="M16" i="19"/>
  <c r="S15" i="19"/>
  <c r="P15" i="19"/>
  <c r="M15" i="19"/>
  <c r="S14" i="19"/>
  <c r="P14" i="19"/>
  <c r="M14" i="19"/>
  <c r="S13" i="19"/>
  <c r="P13" i="19"/>
  <c r="M13" i="19"/>
  <c r="S12" i="19"/>
  <c r="P12" i="19"/>
  <c r="M12" i="19"/>
  <c r="F5" i="19"/>
  <c r="F4" i="19"/>
  <c r="F3" i="19"/>
  <c r="F2" i="19"/>
  <c r="W11" i="19"/>
  <c r="R11" i="19"/>
  <c r="O11" i="19"/>
  <c r="L11" i="19"/>
  <c r="I11" i="19"/>
  <c r="E11" i="19"/>
  <c r="D11" i="19"/>
  <c r="C11" i="19"/>
  <c r="H7" i="19"/>
  <c r="AE17" i="19"/>
  <c r="X17" i="19"/>
  <c r="Y17" i="19"/>
  <c r="AA17" i="19"/>
  <c r="Z17" i="19"/>
  <c r="W17" i="19"/>
  <c r="AE16" i="19"/>
  <c r="X16" i="19"/>
  <c r="Y16" i="19"/>
  <c r="AA16" i="19"/>
  <c r="Z16" i="19"/>
  <c r="W16" i="19"/>
  <c r="AE15" i="19"/>
  <c r="X15" i="19"/>
  <c r="Y15" i="19"/>
  <c r="AA15" i="19"/>
  <c r="Z15" i="19"/>
  <c r="W15" i="19"/>
  <c r="AE14" i="19"/>
  <c r="X14" i="19"/>
  <c r="Y14" i="19"/>
  <c r="AA14" i="19"/>
  <c r="Z14" i="19"/>
  <c r="W14" i="19"/>
  <c r="AE13" i="19"/>
  <c r="X13" i="19"/>
  <c r="Y13" i="19"/>
  <c r="AA13" i="19"/>
  <c r="Z13" i="19"/>
  <c r="W13" i="19"/>
  <c r="AE12" i="19"/>
  <c r="W12" i="19"/>
  <c r="B18" i="14"/>
  <c r="B17" i="14"/>
  <c r="E73" i="9"/>
  <c r="E74" i="9"/>
  <c r="E75" i="9"/>
  <c r="E76" i="9"/>
  <c r="E77" i="9"/>
  <c r="AJ9" i="6"/>
  <c r="H9" i="14"/>
  <c r="B7" i="14"/>
  <c r="E59" i="9"/>
  <c r="E65" i="9"/>
  <c r="B12" i="14"/>
  <c r="E62" i="9"/>
  <c r="B27" i="14"/>
  <c r="B22" i="14"/>
  <c r="E68" i="9"/>
  <c r="D67" i="10"/>
  <c r="D52" i="10"/>
  <c r="D37" i="10"/>
  <c r="D22" i="10"/>
  <c r="D7" i="10"/>
  <c r="F4" i="3"/>
  <c r="F5" i="3"/>
  <c r="F6" i="3"/>
  <c r="F7" i="3"/>
  <c r="F8" i="3"/>
  <c r="F9" i="3"/>
  <c r="F10" i="3"/>
  <c r="F11" i="3"/>
  <c r="F12" i="3"/>
  <c r="F13" i="3"/>
  <c r="F14" i="3"/>
  <c r="F15" i="3"/>
  <c r="F16" i="3"/>
  <c r="AK94" i="3"/>
  <c r="AK95" i="3"/>
  <c r="AK96" i="3"/>
  <c r="AK97" i="3"/>
  <c r="AK98" i="3"/>
  <c r="AK99" i="3"/>
  <c r="AK100" i="3"/>
  <c r="AK101" i="3"/>
  <c r="AK102" i="3"/>
  <c r="AK103" i="3"/>
  <c r="AK104" i="3"/>
  <c r="AK105" i="3"/>
  <c r="AK106" i="3"/>
  <c r="AK107" i="3"/>
  <c r="AK108" i="3"/>
  <c r="AK109" i="3"/>
  <c r="AK110" i="3"/>
  <c r="AK111" i="3"/>
  <c r="AK112" i="3"/>
  <c r="AK113" i="3"/>
  <c r="AK114" i="3"/>
  <c r="AK115" i="3"/>
  <c r="AK116" i="3"/>
  <c r="AK117" i="3"/>
  <c r="AK118" i="3"/>
  <c r="AK119" i="3"/>
  <c r="AK120" i="3"/>
  <c r="AK121" i="3"/>
  <c r="AK122" i="3"/>
  <c r="AK123" i="3"/>
  <c r="AK124" i="3"/>
  <c r="AK125" i="3"/>
  <c r="AK126" i="3"/>
  <c r="AK127" i="3"/>
  <c r="AK128" i="3"/>
  <c r="AK129" i="3"/>
  <c r="AK130" i="3"/>
  <c r="AK131" i="3"/>
  <c r="AK132" i="3"/>
  <c r="AK133" i="3"/>
  <c r="AK134" i="3"/>
  <c r="AK135" i="3"/>
  <c r="AK136" i="3"/>
  <c r="AK137" i="3"/>
  <c r="AK138" i="3"/>
  <c r="AK139" i="3"/>
  <c r="AK140" i="3"/>
  <c r="AK141" i="3"/>
  <c r="AK142" i="3"/>
  <c r="AK143" i="3"/>
  <c r="AK144" i="3"/>
  <c r="AK145" i="3"/>
  <c r="AK146" i="3"/>
  <c r="AK147" i="3"/>
  <c r="AK148" i="3"/>
  <c r="AK149" i="3"/>
  <c r="AK150" i="3"/>
  <c r="AK151" i="3"/>
  <c r="AK152" i="3"/>
  <c r="AK153" i="3"/>
  <c r="AK154" i="3"/>
  <c r="AK155" i="3"/>
  <c r="AK156" i="3"/>
  <c r="AK157" i="3"/>
  <c r="AK158" i="3"/>
  <c r="AK159" i="3"/>
  <c r="AK160" i="3"/>
  <c r="AK161" i="3"/>
  <c r="AK162" i="3"/>
  <c r="AK163" i="3"/>
  <c r="AK164" i="3"/>
  <c r="AK165" i="3"/>
  <c r="AK166" i="3"/>
  <c r="AK167" i="3"/>
  <c r="AK168" i="3"/>
  <c r="AK169" i="3"/>
  <c r="AK170" i="3"/>
  <c r="AK171" i="3"/>
  <c r="AK172" i="3"/>
  <c r="AK173" i="3"/>
  <c r="AK174" i="3"/>
  <c r="AK175" i="3"/>
  <c r="AK176" i="3"/>
  <c r="AK177" i="3"/>
  <c r="AK178" i="3"/>
  <c r="AK179" i="3"/>
  <c r="AK180" i="3"/>
  <c r="AK181" i="3"/>
  <c r="AK182" i="3"/>
  <c r="AK183" i="3"/>
  <c r="AK184" i="3"/>
  <c r="AK185" i="3"/>
  <c r="AK186" i="3"/>
  <c r="AK187" i="3"/>
  <c r="AK188" i="3"/>
  <c r="AK189" i="3"/>
  <c r="AK190" i="3"/>
  <c r="AK191" i="3"/>
  <c r="AK192" i="3"/>
  <c r="AK193" i="3"/>
  <c r="AK194" i="3"/>
  <c r="AK195" i="3"/>
  <c r="AK196" i="3"/>
  <c r="AK197" i="3"/>
  <c r="AK198" i="3"/>
  <c r="AK199" i="3"/>
  <c r="AK200" i="3"/>
  <c r="AK201" i="3"/>
  <c r="AK202" i="3"/>
  <c r="AK203" i="3"/>
  <c r="AK204" i="3"/>
  <c r="AK205" i="3"/>
  <c r="AK206" i="3"/>
  <c r="AK207" i="3"/>
  <c r="AK208" i="3"/>
  <c r="AK209" i="3"/>
  <c r="AK210" i="3"/>
  <c r="AK211" i="3"/>
  <c r="AK212" i="3"/>
  <c r="AK213" i="3"/>
  <c r="AK214" i="3"/>
  <c r="AK215" i="3"/>
  <c r="AK216" i="3"/>
  <c r="AK217" i="3"/>
  <c r="AK218" i="3"/>
  <c r="AK219" i="3"/>
  <c r="AK220" i="3"/>
  <c r="AK221" i="3"/>
  <c r="AK222" i="3"/>
  <c r="AK223" i="3"/>
  <c r="AK224" i="3"/>
  <c r="AK225" i="3"/>
  <c r="AL94" i="3"/>
  <c r="AL95" i="3"/>
  <c r="AL96" i="3"/>
  <c r="AL97" i="3"/>
  <c r="AL98" i="3"/>
  <c r="AL99" i="3"/>
  <c r="AL100" i="3"/>
  <c r="AL101" i="3"/>
  <c r="AL102" i="3"/>
  <c r="AL103" i="3"/>
  <c r="AL104" i="3"/>
  <c r="AL105" i="3"/>
  <c r="AL106" i="3"/>
  <c r="AL107" i="3"/>
  <c r="AL108" i="3"/>
  <c r="AL109" i="3"/>
  <c r="AL110" i="3"/>
  <c r="AL111" i="3"/>
  <c r="AL112" i="3"/>
  <c r="AL113" i="3"/>
  <c r="AL114" i="3"/>
  <c r="AL115" i="3"/>
  <c r="AL116" i="3"/>
  <c r="AL117" i="3"/>
  <c r="AL118" i="3"/>
  <c r="AL119" i="3"/>
  <c r="AL120" i="3"/>
  <c r="AL121" i="3"/>
  <c r="AL122" i="3"/>
  <c r="AL123" i="3"/>
  <c r="AL124" i="3"/>
  <c r="AL125" i="3"/>
  <c r="AL126" i="3"/>
  <c r="AL127" i="3"/>
  <c r="AL128" i="3"/>
  <c r="AL129" i="3"/>
  <c r="AL130" i="3"/>
  <c r="AL131" i="3"/>
  <c r="AL132" i="3"/>
  <c r="AL133" i="3"/>
  <c r="AL134" i="3"/>
  <c r="AL135" i="3"/>
  <c r="AL136" i="3"/>
  <c r="AL137" i="3"/>
  <c r="AL138" i="3"/>
  <c r="AL139" i="3"/>
  <c r="AL140" i="3"/>
  <c r="AL141" i="3"/>
  <c r="AL142" i="3"/>
  <c r="AL143" i="3"/>
  <c r="AL144" i="3"/>
  <c r="AL145" i="3"/>
  <c r="AL146" i="3"/>
  <c r="AL147" i="3"/>
  <c r="AL148" i="3"/>
  <c r="AL149" i="3"/>
  <c r="AL150" i="3"/>
  <c r="AL151" i="3"/>
  <c r="AL152" i="3"/>
  <c r="AL153" i="3"/>
  <c r="AL154" i="3"/>
  <c r="AL155" i="3"/>
  <c r="AL156" i="3"/>
  <c r="AL157" i="3"/>
  <c r="AL158" i="3"/>
  <c r="AL159" i="3"/>
  <c r="AL160" i="3"/>
  <c r="AL161" i="3"/>
  <c r="AL162" i="3"/>
  <c r="AL163" i="3"/>
  <c r="AL164" i="3"/>
  <c r="AL165" i="3"/>
  <c r="AL166" i="3"/>
  <c r="AL167" i="3"/>
  <c r="AL168" i="3"/>
  <c r="AL169" i="3"/>
  <c r="AL170" i="3"/>
  <c r="AL171" i="3"/>
  <c r="AL172" i="3"/>
  <c r="AL173" i="3"/>
  <c r="AL174" i="3"/>
  <c r="AL175" i="3"/>
  <c r="AL176" i="3"/>
  <c r="AL177" i="3"/>
  <c r="AL178" i="3"/>
  <c r="AL179" i="3"/>
  <c r="AL180" i="3"/>
  <c r="AL181" i="3"/>
  <c r="AL182" i="3"/>
  <c r="AL183" i="3"/>
  <c r="AL184" i="3"/>
  <c r="AL185" i="3"/>
  <c r="AL186" i="3"/>
  <c r="AL187" i="3"/>
  <c r="AL188" i="3"/>
  <c r="AL189" i="3"/>
  <c r="AL190" i="3"/>
  <c r="AL191" i="3"/>
  <c r="AL192" i="3"/>
  <c r="AL193" i="3"/>
  <c r="AL194" i="3"/>
  <c r="AL195" i="3"/>
  <c r="AL196" i="3"/>
  <c r="AL197" i="3"/>
  <c r="AL198" i="3"/>
  <c r="AL199" i="3"/>
  <c r="AL200" i="3"/>
  <c r="AL201" i="3"/>
  <c r="AL202" i="3"/>
  <c r="AL203" i="3"/>
  <c r="AL204" i="3"/>
  <c r="AL205" i="3"/>
  <c r="AL206" i="3"/>
  <c r="AL207" i="3"/>
  <c r="AL208" i="3"/>
  <c r="AL209" i="3"/>
  <c r="AL210" i="3"/>
  <c r="AL211" i="3"/>
  <c r="AL212" i="3"/>
  <c r="AL213" i="3"/>
  <c r="AL214" i="3"/>
  <c r="AL215" i="3"/>
  <c r="AL216" i="3"/>
  <c r="AL217" i="3"/>
  <c r="AL218" i="3"/>
  <c r="AL219" i="3"/>
  <c r="AL220" i="3"/>
  <c r="AL221" i="3"/>
  <c r="AL222" i="3"/>
  <c r="AL223" i="3"/>
  <c r="AL224" i="3"/>
  <c r="AL225" i="3"/>
  <c r="E90" i="3"/>
  <c r="P78" i="3"/>
  <c r="P90" i="3"/>
  <c r="O78" i="3"/>
  <c r="O90" i="3"/>
  <c r="N78" i="3"/>
  <c r="N90" i="3"/>
  <c r="M78" i="3"/>
  <c r="M90" i="3"/>
  <c r="L78" i="3"/>
  <c r="L90" i="3"/>
  <c r="K78" i="3"/>
  <c r="K90" i="3"/>
  <c r="J78" i="3"/>
  <c r="J90" i="3"/>
  <c r="I78" i="3"/>
  <c r="I90" i="3"/>
  <c r="H78" i="3"/>
  <c r="H90" i="3"/>
  <c r="G78" i="3"/>
  <c r="G90" i="3"/>
  <c r="F78" i="3"/>
  <c r="F90" i="3"/>
  <c r="E89" i="3"/>
  <c r="Q78" i="3"/>
  <c r="Q89" i="3"/>
  <c r="O89" i="3"/>
  <c r="N89" i="3"/>
  <c r="M89" i="3"/>
  <c r="L89" i="3"/>
  <c r="K89" i="3"/>
  <c r="J89" i="3"/>
  <c r="I89" i="3"/>
  <c r="H89" i="3"/>
  <c r="G89" i="3"/>
  <c r="F89" i="3"/>
  <c r="E88" i="3"/>
  <c r="Q88" i="3"/>
  <c r="P88" i="3"/>
  <c r="N88" i="3"/>
  <c r="M88" i="3"/>
  <c r="L88" i="3"/>
  <c r="K88" i="3"/>
  <c r="J88" i="3"/>
  <c r="I88" i="3"/>
  <c r="H88" i="3"/>
  <c r="G88" i="3"/>
  <c r="F88" i="3"/>
  <c r="E87" i="3"/>
  <c r="Q87" i="3"/>
  <c r="P87" i="3"/>
  <c r="O87" i="3"/>
  <c r="M87" i="3"/>
  <c r="L87" i="3"/>
  <c r="K87" i="3"/>
  <c r="J87" i="3"/>
  <c r="I87" i="3"/>
  <c r="H87" i="3"/>
  <c r="G87" i="3"/>
  <c r="F87" i="3"/>
  <c r="E86" i="3"/>
  <c r="Q86" i="3"/>
  <c r="P86" i="3"/>
  <c r="O86" i="3"/>
  <c r="N86" i="3"/>
  <c r="L86" i="3"/>
  <c r="K86" i="3"/>
  <c r="J86" i="3"/>
  <c r="I86" i="3"/>
  <c r="H86" i="3"/>
  <c r="G86" i="3"/>
  <c r="F86" i="3"/>
  <c r="E85" i="3"/>
  <c r="Q85" i="3"/>
  <c r="P85" i="3"/>
  <c r="O85" i="3"/>
  <c r="N85" i="3"/>
  <c r="M85" i="3"/>
  <c r="K85" i="3"/>
  <c r="J85" i="3"/>
  <c r="I85" i="3"/>
  <c r="H85" i="3"/>
  <c r="G85" i="3"/>
  <c r="F85" i="3"/>
  <c r="E84" i="3"/>
  <c r="Q84" i="3"/>
  <c r="P84" i="3"/>
  <c r="O84" i="3"/>
  <c r="N84" i="3"/>
  <c r="M84" i="3"/>
  <c r="L84" i="3"/>
  <c r="J84" i="3"/>
  <c r="I84" i="3"/>
  <c r="H84" i="3"/>
  <c r="G84" i="3"/>
  <c r="F84" i="3"/>
  <c r="E83" i="3"/>
  <c r="Q83" i="3"/>
  <c r="P83" i="3"/>
  <c r="O83" i="3"/>
  <c r="N83" i="3"/>
  <c r="M83" i="3"/>
  <c r="L83" i="3"/>
  <c r="K83" i="3"/>
  <c r="I83" i="3"/>
  <c r="H83" i="3"/>
  <c r="G83" i="3"/>
  <c r="F83" i="3"/>
  <c r="E82" i="3"/>
  <c r="Q82" i="3"/>
  <c r="P82" i="3"/>
  <c r="O82" i="3"/>
  <c r="N82" i="3"/>
  <c r="M82" i="3"/>
  <c r="L82" i="3"/>
  <c r="K82" i="3"/>
  <c r="J82" i="3"/>
  <c r="H82" i="3"/>
  <c r="G82" i="3"/>
  <c r="F82" i="3"/>
  <c r="E81" i="3"/>
  <c r="Q81" i="3"/>
  <c r="P81" i="3"/>
  <c r="O81" i="3"/>
  <c r="N81" i="3"/>
  <c r="M81" i="3"/>
  <c r="L81" i="3"/>
  <c r="K81" i="3"/>
  <c r="J81" i="3"/>
  <c r="I81" i="3"/>
  <c r="G81" i="3"/>
  <c r="F81" i="3"/>
  <c r="E80" i="3"/>
  <c r="Q80" i="3"/>
  <c r="P80" i="3"/>
  <c r="O80" i="3"/>
  <c r="N80" i="3"/>
  <c r="M80" i="3"/>
  <c r="L80" i="3"/>
  <c r="K80" i="3"/>
  <c r="J80" i="3"/>
  <c r="I80" i="3"/>
  <c r="H80" i="3"/>
  <c r="F80" i="3"/>
  <c r="E79" i="3"/>
  <c r="Q79" i="3"/>
  <c r="P79" i="3"/>
  <c r="O79" i="3"/>
  <c r="N79" i="3"/>
  <c r="M79" i="3"/>
  <c r="L79" i="3"/>
  <c r="K79" i="3"/>
  <c r="J79" i="3"/>
  <c r="I79" i="3"/>
  <c r="H79" i="3"/>
  <c r="G79" i="3"/>
  <c r="AA94" i="3"/>
  <c r="AE94" i="3"/>
  <c r="AA95" i="3"/>
  <c r="AE95" i="3"/>
  <c r="AA96" i="3"/>
  <c r="AE96" i="3"/>
  <c r="AA97" i="3"/>
  <c r="AE97" i="3"/>
  <c r="AA98" i="3"/>
  <c r="AE98" i="3"/>
  <c r="AA99" i="3"/>
  <c r="AE99" i="3"/>
  <c r="AA100" i="3"/>
  <c r="AE100" i="3"/>
  <c r="AA101" i="3"/>
  <c r="AE101" i="3"/>
  <c r="AA102" i="3"/>
  <c r="AE102" i="3"/>
  <c r="AA103" i="3"/>
  <c r="AE103" i="3"/>
  <c r="AA104" i="3"/>
  <c r="AE104" i="3"/>
  <c r="AA105" i="3"/>
  <c r="AE105" i="3"/>
  <c r="AA106" i="3"/>
  <c r="AE106" i="3"/>
  <c r="AA107" i="3"/>
  <c r="AE107" i="3"/>
  <c r="AA108" i="3"/>
  <c r="AE108" i="3"/>
  <c r="AA109" i="3"/>
  <c r="AE109" i="3"/>
  <c r="AA110" i="3"/>
  <c r="AE110" i="3"/>
  <c r="AA111" i="3"/>
  <c r="AE111" i="3"/>
  <c r="AA112" i="3"/>
  <c r="AE112" i="3"/>
  <c r="AA113" i="3"/>
  <c r="AE113" i="3"/>
  <c r="AA114" i="3"/>
  <c r="AE114" i="3"/>
  <c r="AA115" i="3"/>
  <c r="AE115" i="3"/>
  <c r="AA116" i="3"/>
  <c r="AE116" i="3"/>
  <c r="AA117" i="3"/>
  <c r="AE117" i="3"/>
  <c r="AA118" i="3"/>
  <c r="AE118" i="3"/>
  <c r="AA119" i="3"/>
  <c r="AE119" i="3"/>
  <c r="AA120" i="3"/>
  <c r="AE120" i="3"/>
  <c r="AA121" i="3"/>
  <c r="AE121" i="3"/>
  <c r="AA122" i="3"/>
  <c r="AE122" i="3"/>
  <c r="AA123" i="3"/>
  <c r="AE123" i="3"/>
  <c r="AA124" i="3"/>
  <c r="AE124" i="3"/>
  <c r="AA125" i="3"/>
  <c r="AE125" i="3"/>
  <c r="AA126" i="3"/>
  <c r="AE126" i="3"/>
  <c r="AA127" i="3"/>
  <c r="AE127" i="3"/>
  <c r="AA128" i="3"/>
  <c r="AE128" i="3"/>
  <c r="AA129" i="3"/>
  <c r="AE129" i="3"/>
  <c r="AA130" i="3"/>
  <c r="AE130" i="3"/>
  <c r="AA131" i="3"/>
  <c r="AE131" i="3"/>
  <c r="AA132" i="3"/>
  <c r="AE132" i="3"/>
  <c r="AA133" i="3"/>
  <c r="AE133" i="3"/>
  <c r="AA134" i="3"/>
  <c r="AE134" i="3"/>
  <c r="AA135" i="3"/>
  <c r="AE135" i="3"/>
  <c r="AA136" i="3"/>
  <c r="AE136" i="3"/>
  <c r="AA137" i="3"/>
  <c r="AE137" i="3"/>
  <c r="AA138" i="3"/>
  <c r="AE138" i="3"/>
  <c r="AA139" i="3"/>
  <c r="AE139" i="3"/>
  <c r="AA140" i="3"/>
  <c r="AE140" i="3"/>
  <c r="AA141" i="3"/>
  <c r="AE141" i="3"/>
  <c r="AA142" i="3"/>
  <c r="AE142" i="3"/>
  <c r="AA143" i="3"/>
  <c r="AE143" i="3"/>
  <c r="AA144" i="3"/>
  <c r="AE144" i="3"/>
  <c r="AA145" i="3"/>
  <c r="AE145" i="3"/>
  <c r="AA146" i="3"/>
  <c r="AE146" i="3"/>
  <c r="AA147" i="3"/>
  <c r="AE147" i="3"/>
  <c r="AA148" i="3"/>
  <c r="AE148" i="3"/>
  <c r="AA149" i="3"/>
  <c r="AE149" i="3"/>
  <c r="AA150" i="3"/>
  <c r="AE150" i="3"/>
  <c r="AA151" i="3"/>
  <c r="AE151" i="3"/>
  <c r="AA152" i="3"/>
  <c r="AE152" i="3"/>
  <c r="AA153" i="3"/>
  <c r="AE153" i="3"/>
  <c r="AA154" i="3"/>
  <c r="AE154" i="3"/>
  <c r="AA155" i="3"/>
  <c r="AE155" i="3"/>
  <c r="AA156" i="3"/>
  <c r="AE156" i="3"/>
  <c r="AA157" i="3"/>
  <c r="AE157" i="3"/>
  <c r="AA158" i="3"/>
  <c r="AE158" i="3"/>
  <c r="AA159" i="3"/>
  <c r="AE159" i="3"/>
  <c r="AA160" i="3"/>
  <c r="AE160" i="3"/>
  <c r="AA161" i="3"/>
  <c r="AE161" i="3"/>
  <c r="AA162" i="3"/>
  <c r="AE162" i="3"/>
  <c r="AA163" i="3"/>
  <c r="AE163" i="3"/>
  <c r="AA164" i="3"/>
  <c r="AE164" i="3"/>
  <c r="AA165" i="3"/>
  <c r="AE165" i="3"/>
  <c r="AA166" i="3"/>
  <c r="AE166" i="3"/>
  <c r="AA167" i="3"/>
  <c r="AE167" i="3"/>
  <c r="AA168" i="3"/>
  <c r="AE168" i="3"/>
  <c r="AA169" i="3"/>
  <c r="AE169" i="3"/>
  <c r="AA170" i="3"/>
  <c r="AE170" i="3"/>
  <c r="AA171" i="3"/>
  <c r="AE171" i="3"/>
  <c r="AA172" i="3"/>
  <c r="AE172" i="3"/>
  <c r="AA173" i="3"/>
  <c r="AE173" i="3"/>
  <c r="AA174" i="3"/>
  <c r="AE174" i="3"/>
  <c r="AA175" i="3"/>
  <c r="AE175" i="3"/>
  <c r="AA176" i="3"/>
  <c r="AE176" i="3"/>
  <c r="AA177" i="3"/>
  <c r="AE177" i="3"/>
  <c r="AA178" i="3"/>
  <c r="AE178" i="3"/>
  <c r="AA179" i="3"/>
  <c r="AE179" i="3"/>
  <c r="AA180" i="3"/>
  <c r="AE180" i="3"/>
  <c r="AA181" i="3"/>
  <c r="AE181" i="3"/>
  <c r="AA182" i="3"/>
  <c r="AE182" i="3"/>
  <c r="AA183" i="3"/>
  <c r="AE183" i="3"/>
  <c r="AA184" i="3"/>
  <c r="AE184" i="3"/>
  <c r="AA185" i="3"/>
  <c r="AE185" i="3"/>
  <c r="AA186" i="3"/>
  <c r="AE186" i="3"/>
  <c r="AA187" i="3"/>
  <c r="AE187" i="3"/>
  <c r="AA188" i="3"/>
  <c r="AE188" i="3"/>
  <c r="AA189" i="3"/>
  <c r="AE189" i="3"/>
  <c r="AA190" i="3"/>
  <c r="AE190" i="3"/>
  <c r="AA191" i="3"/>
  <c r="AE191" i="3"/>
  <c r="AA192" i="3"/>
  <c r="AE192" i="3"/>
  <c r="AA193" i="3"/>
  <c r="AE193" i="3"/>
  <c r="AA194" i="3"/>
  <c r="AE194" i="3"/>
  <c r="AA195" i="3"/>
  <c r="AE195" i="3"/>
  <c r="AA196" i="3"/>
  <c r="AE196" i="3"/>
  <c r="AA197" i="3"/>
  <c r="AE197" i="3"/>
  <c r="AA198" i="3"/>
  <c r="AE198" i="3"/>
  <c r="AA199" i="3"/>
  <c r="AE199" i="3"/>
  <c r="AA200" i="3"/>
  <c r="AE200" i="3"/>
  <c r="AA201" i="3"/>
  <c r="AE201" i="3"/>
  <c r="AA202" i="3"/>
  <c r="AE202" i="3"/>
  <c r="AA203" i="3"/>
  <c r="AE203" i="3"/>
  <c r="AA204" i="3"/>
  <c r="AE204" i="3"/>
  <c r="AA205" i="3"/>
  <c r="AE205" i="3"/>
  <c r="AA206" i="3"/>
  <c r="AE206" i="3"/>
  <c r="AA207" i="3"/>
  <c r="AE207" i="3"/>
  <c r="AA208" i="3"/>
  <c r="AE208" i="3"/>
  <c r="AA209" i="3"/>
  <c r="AE209" i="3"/>
  <c r="AA210" i="3"/>
  <c r="AE210" i="3"/>
  <c r="AA211" i="3"/>
  <c r="AE211" i="3"/>
  <c r="AA212" i="3"/>
  <c r="AE212" i="3"/>
  <c r="AA213" i="3"/>
  <c r="AE213" i="3"/>
  <c r="AA214" i="3"/>
  <c r="AE214" i="3"/>
  <c r="AA215" i="3"/>
  <c r="AE215" i="3"/>
  <c r="AA216" i="3"/>
  <c r="AE216" i="3"/>
  <c r="AA217" i="3"/>
  <c r="AE217" i="3"/>
  <c r="AA218" i="3"/>
  <c r="AE218" i="3"/>
  <c r="AA219" i="3"/>
  <c r="AE219" i="3"/>
  <c r="AA220" i="3"/>
  <c r="AE220" i="3"/>
  <c r="AA221" i="3"/>
  <c r="AE221" i="3"/>
  <c r="AA222" i="3"/>
  <c r="AE222" i="3"/>
  <c r="AA223" i="3"/>
  <c r="AE223" i="3"/>
  <c r="AA224" i="3"/>
  <c r="AE224" i="3"/>
  <c r="AA225" i="3"/>
  <c r="AE225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O225" i="3"/>
  <c r="AN225" i="3"/>
  <c r="AO224" i="3"/>
  <c r="AN224" i="3"/>
  <c r="AO223" i="3"/>
  <c r="AN223" i="3"/>
  <c r="AO222" i="3"/>
  <c r="AN222" i="3"/>
  <c r="AO221" i="3"/>
  <c r="AN221" i="3"/>
  <c r="AO220" i="3"/>
  <c r="AN220" i="3"/>
  <c r="AO219" i="3"/>
  <c r="AN219" i="3"/>
  <c r="AO218" i="3"/>
  <c r="AN218" i="3"/>
  <c r="AO217" i="3"/>
  <c r="AN217" i="3"/>
  <c r="AO216" i="3"/>
  <c r="AN216" i="3"/>
  <c r="AO215" i="3"/>
  <c r="AN215" i="3"/>
  <c r="AO214" i="3"/>
  <c r="AN214" i="3"/>
  <c r="AO213" i="3"/>
  <c r="AN213" i="3"/>
  <c r="AO212" i="3"/>
  <c r="AN212" i="3"/>
  <c r="AO211" i="3"/>
  <c r="AN211" i="3"/>
  <c r="AO210" i="3"/>
  <c r="AN210" i="3"/>
  <c r="AO209" i="3"/>
  <c r="AN209" i="3"/>
  <c r="AO208" i="3"/>
  <c r="AN208" i="3"/>
  <c r="AO207" i="3"/>
  <c r="AN207" i="3"/>
  <c r="AO206" i="3"/>
  <c r="AN206" i="3"/>
  <c r="AO205" i="3"/>
  <c r="AN205" i="3"/>
  <c r="AO204" i="3"/>
  <c r="AN204" i="3"/>
  <c r="AO203" i="3"/>
  <c r="AN203" i="3"/>
  <c r="AO202" i="3"/>
  <c r="AN202" i="3"/>
  <c r="AO201" i="3"/>
  <c r="AN201" i="3"/>
  <c r="AO200" i="3"/>
  <c r="AN200" i="3"/>
  <c r="AO199" i="3"/>
  <c r="AN199" i="3"/>
  <c r="AO198" i="3"/>
  <c r="AN198" i="3"/>
  <c r="AO197" i="3"/>
  <c r="AN197" i="3"/>
  <c r="AO196" i="3"/>
  <c r="AN196" i="3"/>
  <c r="AO195" i="3"/>
  <c r="AN195" i="3"/>
  <c r="AO194" i="3"/>
  <c r="AN194" i="3"/>
  <c r="AO193" i="3"/>
  <c r="AN193" i="3"/>
  <c r="AO192" i="3"/>
  <c r="AN192" i="3"/>
  <c r="AO191" i="3"/>
  <c r="AN191" i="3"/>
  <c r="AO190" i="3"/>
  <c r="AN190" i="3"/>
  <c r="AO189" i="3"/>
  <c r="AN189" i="3"/>
  <c r="AO188" i="3"/>
  <c r="AN188" i="3"/>
  <c r="AO187" i="3"/>
  <c r="AN187" i="3"/>
  <c r="AO186" i="3"/>
  <c r="AN186" i="3"/>
  <c r="AO185" i="3"/>
  <c r="AN185" i="3"/>
  <c r="AO184" i="3"/>
  <c r="AN184" i="3"/>
  <c r="AO183" i="3"/>
  <c r="AN183" i="3"/>
  <c r="AO182" i="3"/>
  <c r="AN182" i="3"/>
  <c r="AO181" i="3"/>
  <c r="AN181" i="3"/>
  <c r="AO180" i="3"/>
  <c r="AN180" i="3"/>
  <c r="AO179" i="3"/>
  <c r="AN179" i="3"/>
  <c r="AO178" i="3"/>
  <c r="AN178" i="3"/>
  <c r="AO177" i="3"/>
  <c r="AN177" i="3"/>
  <c r="AO176" i="3"/>
  <c r="AN176" i="3"/>
  <c r="AO175" i="3"/>
  <c r="AN175" i="3"/>
  <c r="AO174" i="3"/>
  <c r="AN174" i="3"/>
  <c r="AO173" i="3"/>
  <c r="AN173" i="3"/>
  <c r="AO172" i="3"/>
  <c r="AN172" i="3"/>
  <c r="AO171" i="3"/>
  <c r="AN171" i="3"/>
  <c r="AO170" i="3"/>
  <c r="AN170" i="3"/>
  <c r="AO169" i="3"/>
  <c r="AN169" i="3"/>
  <c r="AO168" i="3"/>
  <c r="AN168" i="3"/>
  <c r="AO167" i="3"/>
  <c r="AN167" i="3"/>
  <c r="AO166" i="3"/>
  <c r="AN166" i="3"/>
  <c r="AO165" i="3"/>
  <c r="AN165" i="3"/>
  <c r="AO164" i="3"/>
  <c r="AN164" i="3"/>
  <c r="AO163" i="3"/>
  <c r="AN163" i="3"/>
  <c r="AO162" i="3"/>
  <c r="AN162" i="3"/>
  <c r="AO161" i="3"/>
  <c r="AN161" i="3"/>
  <c r="AO160" i="3"/>
  <c r="AN160" i="3"/>
  <c r="AO159" i="3"/>
  <c r="AN159" i="3"/>
  <c r="AO158" i="3"/>
  <c r="AN158" i="3"/>
  <c r="AO157" i="3"/>
  <c r="AN157" i="3"/>
  <c r="AO156" i="3"/>
  <c r="AN156" i="3"/>
  <c r="AO155" i="3"/>
  <c r="AN155" i="3"/>
  <c r="AO154" i="3"/>
  <c r="AN154" i="3"/>
  <c r="AO153" i="3"/>
  <c r="AN153" i="3"/>
  <c r="AO152" i="3"/>
  <c r="AN152" i="3"/>
  <c r="AO151" i="3"/>
  <c r="AN151" i="3"/>
  <c r="AO150" i="3"/>
  <c r="AN150" i="3"/>
  <c r="AO149" i="3"/>
  <c r="AN149" i="3"/>
  <c r="AO148" i="3"/>
  <c r="AN148" i="3"/>
  <c r="AO147" i="3"/>
  <c r="AN147" i="3"/>
  <c r="AO146" i="3"/>
  <c r="AN146" i="3"/>
  <c r="AO145" i="3"/>
  <c r="AN145" i="3"/>
  <c r="AO144" i="3"/>
  <c r="AN144" i="3"/>
  <c r="AO143" i="3"/>
  <c r="AN143" i="3"/>
  <c r="AO142" i="3"/>
  <c r="AN142" i="3"/>
  <c r="AO141" i="3"/>
  <c r="AN141" i="3"/>
  <c r="AO140" i="3"/>
  <c r="AN140" i="3"/>
  <c r="AO139" i="3"/>
  <c r="AN139" i="3"/>
  <c r="AO138" i="3"/>
  <c r="AN138" i="3"/>
  <c r="AO137" i="3"/>
  <c r="AN137" i="3"/>
  <c r="AO136" i="3"/>
  <c r="AN136" i="3"/>
  <c r="AO135" i="3"/>
  <c r="AN135" i="3"/>
  <c r="AO134" i="3"/>
  <c r="AN134" i="3"/>
  <c r="AO133" i="3"/>
  <c r="AN133" i="3"/>
  <c r="AO132" i="3"/>
  <c r="AN132" i="3"/>
  <c r="AO131" i="3"/>
  <c r="AN131" i="3"/>
  <c r="AO130" i="3"/>
  <c r="AN130" i="3"/>
  <c r="AO129" i="3"/>
  <c r="AN129" i="3"/>
  <c r="AO128" i="3"/>
  <c r="AN128" i="3"/>
  <c r="AO127" i="3"/>
  <c r="AN127" i="3"/>
  <c r="AO126" i="3"/>
  <c r="AN126" i="3"/>
  <c r="AO125" i="3"/>
  <c r="AN125" i="3"/>
  <c r="AO124" i="3"/>
  <c r="AN124" i="3"/>
  <c r="AO123" i="3"/>
  <c r="AN123" i="3"/>
  <c r="AO122" i="3"/>
  <c r="AN122" i="3"/>
  <c r="AO121" i="3"/>
  <c r="AN121" i="3"/>
  <c r="AO120" i="3"/>
  <c r="AN120" i="3"/>
  <c r="AO119" i="3"/>
  <c r="AN119" i="3"/>
  <c r="AO118" i="3"/>
  <c r="AN118" i="3"/>
  <c r="AO117" i="3"/>
  <c r="AN117" i="3"/>
  <c r="AO116" i="3"/>
  <c r="AN116" i="3"/>
  <c r="AO115" i="3"/>
  <c r="AN115" i="3"/>
  <c r="AO114" i="3"/>
  <c r="AN114" i="3"/>
  <c r="AO113" i="3"/>
  <c r="AN113" i="3"/>
  <c r="AO112" i="3"/>
  <c r="AN112" i="3"/>
  <c r="AO111" i="3"/>
  <c r="AN111" i="3"/>
  <c r="AO110" i="3"/>
  <c r="AN110" i="3"/>
  <c r="AO109" i="3"/>
  <c r="AN109" i="3"/>
  <c r="AO108" i="3"/>
  <c r="AN108" i="3"/>
  <c r="AO107" i="3"/>
  <c r="AN107" i="3"/>
  <c r="AO106" i="3"/>
  <c r="AN106" i="3"/>
  <c r="AO105" i="3"/>
  <c r="AN105" i="3"/>
  <c r="AO104" i="3"/>
  <c r="AN104" i="3"/>
  <c r="AO103" i="3"/>
  <c r="AN103" i="3"/>
  <c r="AO102" i="3"/>
  <c r="AN102" i="3"/>
  <c r="AO101" i="3"/>
  <c r="AN101" i="3"/>
  <c r="AO100" i="3"/>
  <c r="AN100" i="3"/>
  <c r="AO99" i="3"/>
  <c r="AN99" i="3"/>
  <c r="AO98" i="3"/>
  <c r="AN98" i="3"/>
  <c r="AO97" i="3"/>
  <c r="AN97" i="3"/>
  <c r="AO96" i="3"/>
  <c r="AN96" i="3"/>
  <c r="AO95" i="3"/>
  <c r="AN95" i="3"/>
  <c r="AO94" i="3"/>
  <c r="AN94" i="3"/>
  <c r="E60" i="9"/>
  <c r="AI9" i="6"/>
  <c r="AK22" i="6"/>
  <c r="AW94" i="6"/>
  <c r="AK94" i="6"/>
  <c r="AG21" i="6"/>
  <c r="AG45" i="6"/>
  <c r="AG69" i="6"/>
  <c r="AG93" i="6"/>
  <c r="AC21" i="6"/>
  <c r="AC45" i="6"/>
  <c r="AC69" i="6"/>
  <c r="AC93" i="6"/>
  <c r="AG20" i="6"/>
  <c r="AG44" i="6"/>
  <c r="AG68" i="6"/>
  <c r="AG92" i="6"/>
  <c r="AC20" i="6"/>
  <c r="AC44" i="6"/>
  <c r="AC68" i="6"/>
  <c r="AC92" i="6"/>
  <c r="AG19" i="6"/>
  <c r="AG43" i="6"/>
  <c r="AG67" i="6"/>
  <c r="AG91" i="6"/>
  <c r="AC19" i="6"/>
  <c r="AC43" i="6"/>
  <c r="AC67" i="6"/>
  <c r="AC91" i="6"/>
  <c r="AG18" i="6"/>
  <c r="AG42" i="6"/>
  <c r="AG66" i="6"/>
  <c r="AG90" i="6"/>
  <c r="AC18" i="6"/>
  <c r="AC42" i="6"/>
  <c r="AC66" i="6"/>
  <c r="AC90" i="6"/>
  <c r="AG17" i="6"/>
  <c r="AG41" i="6"/>
  <c r="AG65" i="6"/>
  <c r="AG89" i="6"/>
  <c r="AC17" i="6"/>
  <c r="AC41" i="6"/>
  <c r="AC65" i="6"/>
  <c r="AC89" i="6"/>
  <c r="AG16" i="6"/>
  <c r="AG40" i="6"/>
  <c r="AG64" i="6"/>
  <c r="AG88" i="6"/>
  <c r="AC16" i="6"/>
  <c r="AC40" i="6"/>
  <c r="AC64" i="6"/>
  <c r="AC88" i="6"/>
  <c r="AG15" i="6"/>
  <c r="AG39" i="6"/>
  <c r="AG63" i="6"/>
  <c r="AG87" i="6"/>
  <c r="AC15" i="6"/>
  <c r="AC39" i="6"/>
  <c r="AC63" i="6"/>
  <c r="AC87" i="6"/>
  <c r="AG14" i="6"/>
  <c r="AG38" i="6"/>
  <c r="AG62" i="6"/>
  <c r="AG86" i="6"/>
  <c r="AC14" i="6"/>
  <c r="AC38" i="6"/>
  <c r="AC62" i="6"/>
  <c r="AC86" i="6"/>
  <c r="AG13" i="6"/>
  <c r="AG37" i="6"/>
  <c r="AG61" i="6"/>
  <c r="AG85" i="6"/>
  <c r="AC13" i="6"/>
  <c r="AC37" i="6"/>
  <c r="AC61" i="6"/>
  <c r="AC85" i="6"/>
  <c r="AG12" i="6"/>
  <c r="AG36" i="6"/>
  <c r="AG60" i="6"/>
  <c r="AG84" i="6"/>
  <c r="AC12" i="6"/>
  <c r="AC36" i="6"/>
  <c r="AC60" i="6"/>
  <c r="AC84" i="6"/>
  <c r="AG11" i="6"/>
  <c r="AG35" i="6"/>
  <c r="AG59" i="6"/>
  <c r="AG83" i="6"/>
  <c r="AC11" i="6"/>
  <c r="AC35" i="6"/>
  <c r="AC59" i="6"/>
  <c r="AC83" i="6"/>
  <c r="AG10" i="6"/>
  <c r="AG34" i="6"/>
  <c r="AG58" i="6"/>
  <c r="AG82" i="6"/>
  <c r="AC10" i="6"/>
  <c r="AC34" i="6"/>
  <c r="AC58" i="6"/>
  <c r="AC82" i="6"/>
  <c r="AJ33" i="6"/>
  <c r="AJ57" i="6"/>
  <c r="AJ81" i="6"/>
  <c r="AI33" i="6"/>
  <c r="AI57" i="6"/>
  <c r="AI81" i="6"/>
  <c r="E58" i="9"/>
  <c r="AF9" i="6"/>
  <c r="AF33" i="6"/>
  <c r="AF57" i="6"/>
  <c r="AF81" i="6"/>
  <c r="AE9" i="6"/>
  <c r="AE33" i="6"/>
  <c r="AE57" i="6"/>
  <c r="AE81" i="6"/>
  <c r="E57" i="9"/>
  <c r="AB9" i="6"/>
  <c r="AB33" i="6"/>
  <c r="AB57" i="6"/>
  <c r="AB81" i="6"/>
  <c r="AA9" i="6"/>
  <c r="AA33" i="6"/>
  <c r="AA57" i="6"/>
  <c r="AA81" i="6"/>
  <c r="Z9" i="6"/>
  <c r="Z33" i="6"/>
  <c r="Z57" i="6"/>
  <c r="Z81" i="6"/>
  <c r="Y9" i="6"/>
  <c r="Y33" i="6"/>
  <c r="Y57" i="6"/>
  <c r="Y81" i="6"/>
  <c r="X9" i="6"/>
  <c r="X33" i="6"/>
  <c r="X57" i="6"/>
  <c r="X81" i="6"/>
  <c r="V79" i="6"/>
  <c r="AW7" i="6"/>
  <c r="AW78" i="6"/>
  <c r="AK7" i="6"/>
  <c r="AK78" i="6"/>
  <c r="E66" i="9"/>
  <c r="E69" i="9"/>
  <c r="E70" i="9"/>
  <c r="E71" i="9"/>
  <c r="BO11" i="6"/>
  <c r="BP11" i="6"/>
  <c r="BQ11" i="6"/>
  <c r="BO12" i="6"/>
  <c r="BP12" i="6"/>
  <c r="BQ12" i="6"/>
  <c r="BO13" i="6"/>
  <c r="BP13" i="6"/>
  <c r="BQ13" i="6"/>
  <c r="BO14" i="6"/>
  <c r="BP14" i="6"/>
  <c r="BQ14" i="6"/>
  <c r="BO15" i="6"/>
  <c r="BP15" i="6"/>
  <c r="BQ15" i="6"/>
  <c r="BO16" i="6"/>
  <c r="BP16" i="6"/>
  <c r="BQ16" i="6"/>
  <c r="BO17" i="6"/>
  <c r="BP17" i="6"/>
  <c r="BQ17" i="6"/>
  <c r="BO18" i="6"/>
  <c r="BP18" i="6"/>
  <c r="BQ18" i="6"/>
  <c r="BO19" i="6"/>
  <c r="BP19" i="6"/>
  <c r="BQ19" i="6"/>
  <c r="BO20" i="6"/>
  <c r="BP20" i="6"/>
  <c r="BQ20" i="6"/>
  <c r="BO21" i="6"/>
  <c r="BP21" i="6"/>
  <c r="BQ21" i="6"/>
  <c r="BO22" i="6"/>
  <c r="BP22" i="6"/>
  <c r="BQ22" i="6"/>
  <c r="BO23" i="6"/>
  <c r="BP23" i="6"/>
  <c r="BQ23" i="6"/>
  <c r="BO24" i="6"/>
  <c r="BP24" i="6"/>
  <c r="BQ24" i="6"/>
  <c r="BO25" i="6"/>
  <c r="BP25" i="6"/>
  <c r="BQ25" i="6"/>
  <c r="BO26" i="6"/>
  <c r="BP26" i="6"/>
  <c r="BQ26" i="6"/>
  <c r="BO27" i="6"/>
  <c r="BP27" i="6"/>
  <c r="BQ27" i="6"/>
  <c r="BO28" i="6"/>
  <c r="BP28" i="6"/>
  <c r="BQ28" i="6"/>
  <c r="BO29" i="6"/>
  <c r="BP29" i="6"/>
  <c r="BQ29" i="6"/>
  <c r="BO30" i="6"/>
  <c r="BP30" i="6"/>
  <c r="BQ30" i="6"/>
  <c r="BO31" i="6"/>
  <c r="BP31" i="6"/>
  <c r="BQ31" i="6"/>
  <c r="BO32" i="6"/>
  <c r="BP32" i="6"/>
  <c r="BQ32" i="6"/>
  <c r="BO33" i="6"/>
  <c r="BP33" i="6"/>
  <c r="BQ33" i="6"/>
  <c r="BO34" i="6"/>
  <c r="BP34" i="6"/>
  <c r="BQ34" i="6"/>
  <c r="BO35" i="6"/>
  <c r="BP35" i="6"/>
  <c r="BQ35" i="6"/>
  <c r="BO36" i="6"/>
  <c r="BP36" i="6"/>
  <c r="BQ36" i="6"/>
  <c r="BO37" i="6"/>
  <c r="BP37" i="6"/>
  <c r="BQ37" i="6"/>
  <c r="BO38" i="6"/>
  <c r="BP38" i="6"/>
  <c r="BQ38" i="6"/>
  <c r="BO39" i="6"/>
  <c r="BP39" i="6"/>
  <c r="BQ39" i="6"/>
  <c r="BO40" i="6"/>
  <c r="BP40" i="6"/>
  <c r="BQ40" i="6"/>
  <c r="BO41" i="6"/>
  <c r="BP41" i="6"/>
  <c r="BQ41" i="6"/>
  <c r="BO42" i="6"/>
  <c r="BP42" i="6"/>
  <c r="BQ42" i="6"/>
  <c r="BO43" i="6"/>
  <c r="BP43" i="6"/>
  <c r="BQ43" i="6"/>
  <c r="BO44" i="6"/>
  <c r="BP44" i="6"/>
  <c r="BQ44" i="6"/>
  <c r="BO45" i="6"/>
  <c r="BP45" i="6"/>
  <c r="BQ45" i="6"/>
  <c r="BO46" i="6"/>
  <c r="BP46" i="6"/>
  <c r="BQ46" i="6"/>
  <c r="BO47" i="6"/>
  <c r="BP47" i="6"/>
  <c r="BQ47" i="6"/>
  <c r="BO48" i="6"/>
  <c r="BP48" i="6"/>
  <c r="BQ48" i="6"/>
  <c r="BO49" i="6"/>
  <c r="BP49" i="6"/>
  <c r="BQ49" i="6"/>
  <c r="BO50" i="6"/>
  <c r="BP50" i="6"/>
  <c r="BQ50" i="6"/>
  <c r="BO51" i="6"/>
  <c r="BP51" i="6"/>
  <c r="BQ51" i="6"/>
  <c r="BO52" i="6"/>
  <c r="BP52" i="6"/>
  <c r="BQ52" i="6"/>
  <c r="BO53" i="6"/>
  <c r="BP53" i="6"/>
  <c r="BQ53" i="6"/>
  <c r="BO54" i="6"/>
  <c r="BP54" i="6"/>
  <c r="BQ54" i="6"/>
  <c r="BO55" i="6"/>
  <c r="BP55" i="6"/>
  <c r="BQ55" i="6"/>
  <c r="BO56" i="6"/>
  <c r="BP56" i="6"/>
  <c r="BQ56" i="6"/>
  <c r="BO57" i="6"/>
  <c r="BP57" i="6"/>
  <c r="BQ57" i="6"/>
  <c r="BO58" i="6"/>
  <c r="BP58" i="6"/>
  <c r="BQ58" i="6"/>
  <c r="BO59" i="6"/>
  <c r="BP59" i="6"/>
  <c r="BQ59" i="6"/>
  <c r="BO60" i="6"/>
  <c r="BP60" i="6"/>
  <c r="BQ60" i="6"/>
  <c r="BO61" i="6"/>
  <c r="BP61" i="6"/>
  <c r="BQ61" i="6"/>
  <c r="BO62" i="6"/>
  <c r="BP62" i="6"/>
  <c r="BQ62" i="6"/>
  <c r="BO63" i="6"/>
  <c r="BP63" i="6"/>
  <c r="BQ63" i="6"/>
  <c r="BO64" i="6"/>
  <c r="BP64" i="6"/>
  <c r="BQ64" i="6"/>
  <c r="BO65" i="6"/>
  <c r="BP65" i="6"/>
  <c r="BQ65" i="6"/>
  <c r="BO66" i="6"/>
  <c r="BP66" i="6"/>
  <c r="BQ66" i="6"/>
  <c r="BO67" i="6"/>
  <c r="BP67" i="6"/>
  <c r="BQ67" i="6"/>
  <c r="BO68" i="6"/>
  <c r="BP68" i="6"/>
  <c r="BQ68" i="6"/>
  <c r="BO69" i="6"/>
  <c r="BP69" i="6"/>
  <c r="BQ69" i="6"/>
  <c r="BO70" i="6"/>
  <c r="BP70" i="6"/>
  <c r="BQ70" i="6"/>
  <c r="BO71" i="6"/>
  <c r="BP71" i="6"/>
  <c r="BQ71" i="6"/>
  <c r="BO72" i="6"/>
  <c r="BP72" i="6"/>
  <c r="BQ72" i="6"/>
  <c r="BO73" i="6"/>
  <c r="BP73" i="6"/>
  <c r="BQ73" i="6"/>
  <c r="BO74" i="6"/>
  <c r="BP74" i="6"/>
  <c r="BQ74" i="6"/>
  <c r="BO75" i="6"/>
  <c r="BP75" i="6"/>
  <c r="BQ75" i="6"/>
  <c r="BO76" i="6"/>
  <c r="BP76" i="6"/>
  <c r="BQ76" i="6"/>
  <c r="BO77" i="6"/>
  <c r="BP77" i="6"/>
  <c r="BQ77" i="6"/>
  <c r="BO78" i="6"/>
  <c r="BP78" i="6"/>
  <c r="BQ78" i="6"/>
  <c r="BO79" i="6"/>
  <c r="BP79" i="6"/>
  <c r="BQ79" i="6"/>
  <c r="BO80" i="6"/>
  <c r="BP80" i="6"/>
  <c r="BQ80" i="6"/>
  <c r="BO81" i="6"/>
  <c r="BP81" i="6"/>
  <c r="BQ81" i="6"/>
  <c r="BO82" i="6"/>
  <c r="BP82" i="6"/>
  <c r="BQ82" i="6"/>
  <c r="BO83" i="6"/>
  <c r="BP83" i="6"/>
  <c r="BQ83" i="6"/>
  <c r="BO84" i="6"/>
  <c r="BP84" i="6"/>
  <c r="BQ84" i="6"/>
  <c r="BO85" i="6"/>
  <c r="BP85" i="6"/>
  <c r="BQ85" i="6"/>
  <c r="BO86" i="6"/>
  <c r="BP86" i="6"/>
  <c r="BQ86" i="6"/>
  <c r="BO87" i="6"/>
  <c r="BP87" i="6"/>
  <c r="BQ87" i="6"/>
  <c r="BO88" i="6"/>
  <c r="BP88" i="6"/>
  <c r="BQ88" i="6"/>
  <c r="BO89" i="6"/>
  <c r="BP89" i="6"/>
  <c r="BQ89" i="6"/>
  <c r="BO90" i="6"/>
  <c r="BP90" i="6"/>
  <c r="BQ90" i="6"/>
  <c r="BO91" i="6"/>
  <c r="BP91" i="6"/>
  <c r="BQ91" i="6"/>
  <c r="BO92" i="6"/>
  <c r="BP92" i="6"/>
  <c r="BQ92" i="6"/>
  <c r="BO93" i="6"/>
  <c r="BP93" i="6"/>
  <c r="BQ93" i="6"/>
  <c r="BO94" i="6"/>
  <c r="BP94" i="6"/>
  <c r="BQ94" i="6"/>
  <c r="BO95" i="6"/>
  <c r="BP95" i="6"/>
  <c r="BQ95" i="6"/>
  <c r="BO96" i="6"/>
  <c r="BP96" i="6"/>
  <c r="BQ96" i="6"/>
  <c r="BO97" i="6"/>
  <c r="BP97" i="6"/>
  <c r="BQ97" i="6"/>
  <c r="BO98" i="6"/>
  <c r="BP98" i="6"/>
  <c r="BQ98" i="6"/>
  <c r="BO99" i="6"/>
  <c r="BP99" i="6"/>
  <c r="BQ99" i="6"/>
  <c r="BO100" i="6"/>
  <c r="BP100" i="6"/>
  <c r="BQ100" i="6"/>
  <c r="BO101" i="6"/>
  <c r="BP101" i="6"/>
  <c r="BQ101" i="6"/>
  <c r="BO102" i="6"/>
  <c r="BP102" i="6"/>
  <c r="BQ102" i="6"/>
  <c r="BO103" i="6"/>
  <c r="BP103" i="6"/>
  <c r="BQ103" i="6"/>
  <c r="BO104" i="6"/>
  <c r="BP104" i="6"/>
  <c r="BQ104" i="6"/>
  <c r="BO105" i="6"/>
  <c r="BP105" i="6"/>
  <c r="BQ105" i="6"/>
  <c r="BO106" i="6"/>
  <c r="BP106" i="6"/>
  <c r="BQ106" i="6"/>
  <c r="BO107" i="6"/>
  <c r="BP107" i="6"/>
  <c r="BQ107" i="6"/>
  <c r="BO108" i="6"/>
  <c r="BP108" i="6"/>
  <c r="BQ108" i="6"/>
  <c r="BO109" i="6"/>
  <c r="BP109" i="6"/>
  <c r="BQ109" i="6"/>
  <c r="BO110" i="6"/>
  <c r="BP110" i="6"/>
  <c r="BQ110" i="6"/>
  <c r="BO111" i="6"/>
  <c r="BP111" i="6"/>
  <c r="BQ111" i="6"/>
  <c r="BO112" i="6"/>
  <c r="BP112" i="6"/>
  <c r="BQ112" i="6"/>
  <c r="BO113" i="6"/>
  <c r="BP113" i="6"/>
  <c r="BQ113" i="6"/>
  <c r="BO114" i="6"/>
  <c r="BP114" i="6"/>
  <c r="BQ114" i="6"/>
  <c r="BO115" i="6"/>
  <c r="BP115" i="6"/>
  <c r="BQ115" i="6"/>
  <c r="BO116" i="6"/>
  <c r="BP116" i="6"/>
  <c r="BQ116" i="6"/>
  <c r="BO117" i="6"/>
  <c r="BP117" i="6"/>
  <c r="BQ117" i="6"/>
  <c r="BO118" i="6"/>
  <c r="BP118" i="6"/>
  <c r="BQ118" i="6"/>
  <c r="BO119" i="6"/>
  <c r="BP119" i="6"/>
  <c r="BQ119" i="6"/>
  <c r="BO120" i="6"/>
  <c r="BP120" i="6"/>
  <c r="BQ120" i="6"/>
  <c r="BO121" i="6"/>
  <c r="BP121" i="6"/>
  <c r="BQ121" i="6"/>
  <c r="BO122" i="6"/>
  <c r="BP122" i="6"/>
  <c r="BQ122" i="6"/>
  <c r="BO123" i="6"/>
  <c r="BP123" i="6"/>
  <c r="BQ123" i="6"/>
  <c r="BO124" i="6"/>
  <c r="BP124" i="6"/>
  <c r="BQ124" i="6"/>
  <c r="BO125" i="6"/>
  <c r="BP125" i="6"/>
  <c r="BQ125" i="6"/>
  <c r="BO126" i="6"/>
  <c r="BP126" i="6"/>
  <c r="BQ126" i="6"/>
  <c r="BO127" i="6"/>
  <c r="BP127" i="6"/>
  <c r="BQ127" i="6"/>
  <c r="BO128" i="6"/>
  <c r="BP128" i="6"/>
  <c r="BQ128" i="6"/>
  <c r="BO129" i="6"/>
  <c r="BP129" i="6"/>
  <c r="BQ129" i="6"/>
  <c r="BO130" i="6"/>
  <c r="BP130" i="6"/>
  <c r="BQ130" i="6"/>
  <c r="BO131" i="6"/>
  <c r="BP131" i="6"/>
  <c r="BQ131" i="6"/>
  <c r="BO132" i="6"/>
  <c r="BP132" i="6"/>
  <c r="BQ132" i="6"/>
  <c r="BO133" i="6"/>
  <c r="BP133" i="6"/>
  <c r="BQ133" i="6"/>
  <c r="BO134" i="6"/>
  <c r="BP134" i="6"/>
  <c r="BQ134" i="6"/>
  <c r="BO135" i="6"/>
  <c r="BP135" i="6"/>
  <c r="BQ135" i="6"/>
  <c r="BO136" i="6"/>
  <c r="BP136" i="6"/>
  <c r="BQ136" i="6"/>
  <c r="BO137" i="6"/>
  <c r="BP137" i="6"/>
  <c r="BQ137" i="6"/>
  <c r="BO138" i="6"/>
  <c r="BP138" i="6"/>
  <c r="BQ138" i="6"/>
  <c r="BO139" i="6"/>
  <c r="BP139" i="6"/>
  <c r="BQ139" i="6"/>
  <c r="BO140" i="6"/>
  <c r="BP140" i="6"/>
  <c r="BQ140" i="6"/>
  <c r="BO141" i="6"/>
  <c r="BP141" i="6"/>
  <c r="BQ141" i="6"/>
  <c r="BQ10" i="6"/>
  <c r="BP10" i="6"/>
  <c r="BO10" i="6"/>
  <c r="AI90" i="3"/>
  <c r="AT78" i="3"/>
  <c r="AT90" i="3"/>
  <c r="AS78" i="3"/>
  <c r="AS90" i="3"/>
  <c r="AR78" i="3"/>
  <c r="AR90" i="3"/>
  <c r="AQ78" i="3"/>
  <c r="AQ90" i="3"/>
  <c r="AP78" i="3"/>
  <c r="AP90" i="3"/>
  <c r="AO78" i="3"/>
  <c r="AO90" i="3"/>
  <c r="AN78" i="3"/>
  <c r="AN90" i="3"/>
  <c r="AM78" i="3"/>
  <c r="AM90" i="3"/>
  <c r="AL78" i="3"/>
  <c r="AL90" i="3"/>
  <c r="AK78" i="3"/>
  <c r="AK90" i="3"/>
  <c r="AJ78" i="3"/>
  <c r="AJ90" i="3"/>
  <c r="AI89" i="3"/>
  <c r="AU78" i="3"/>
  <c r="AU89" i="3"/>
  <c r="AS89" i="3"/>
  <c r="AR89" i="3"/>
  <c r="AQ89" i="3"/>
  <c r="AP89" i="3"/>
  <c r="AO89" i="3"/>
  <c r="AN89" i="3"/>
  <c r="AM89" i="3"/>
  <c r="AL89" i="3"/>
  <c r="AK89" i="3"/>
  <c r="AJ89" i="3"/>
  <c r="AI88" i="3"/>
  <c r="AU88" i="3"/>
  <c r="AT88" i="3"/>
  <c r="AR88" i="3"/>
  <c r="AQ88" i="3"/>
  <c r="AP88" i="3"/>
  <c r="AO88" i="3"/>
  <c r="AN88" i="3"/>
  <c r="AM88" i="3"/>
  <c r="AL88" i="3"/>
  <c r="AK88" i="3"/>
  <c r="AJ88" i="3"/>
  <c r="AI87" i="3"/>
  <c r="AU87" i="3"/>
  <c r="AT87" i="3"/>
  <c r="AS87" i="3"/>
  <c r="AQ87" i="3"/>
  <c r="AP87" i="3"/>
  <c r="AO87" i="3"/>
  <c r="AN87" i="3"/>
  <c r="AM87" i="3"/>
  <c r="AL87" i="3"/>
  <c r="AK87" i="3"/>
  <c r="AJ87" i="3"/>
  <c r="AI86" i="3"/>
  <c r="AU86" i="3"/>
  <c r="AT86" i="3"/>
  <c r="AS86" i="3"/>
  <c r="AR86" i="3"/>
  <c r="AP86" i="3"/>
  <c r="AO86" i="3"/>
  <c r="AN86" i="3"/>
  <c r="AM86" i="3"/>
  <c r="AL86" i="3"/>
  <c r="AK86" i="3"/>
  <c r="AJ86" i="3"/>
  <c r="AI85" i="3"/>
  <c r="AU85" i="3"/>
  <c r="AT85" i="3"/>
  <c r="AS85" i="3"/>
  <c r="AR85" i="3"/>
  <c r="AQ85" i="3"/>
  <c r="AO85" i="3"/>
  <c r="AN85" i="3"/>
  <c r="AM85" i="3"/>
  <c r="AL85" i="3"/>
  <c r="AK85" i="3"/>
  <c r="AJ85" i="3"/>
  <c r="AI84" i="3"/>
  <c r="AU84" i="3"/>
  <c r="AT84" i="3"/>
  <c r="AS84" i="3"/>
  <c r="AR84" i="3"/>
  <c r="AQ84" i="3"/>
  <c r="AP84" i="3"/>
  <c r="AN84" i="3"/>
  <c r="AM84" i="3"/>
  <c r="AL84" i="3"/>
  <c r="AK84" i="3"/>
  <c r="AJ84" i="3"/>
  <c r="AI83" i="3"/>
  <c r="AU83" i="3"/>
  <c r="AT83" i="3"/>
  <c r="AS83" i="3"/>
  <c r="AR83" i="3"/>
  <c r="AQ83" i="3"/>
  <c r="AP83" i="3"/>
  <c r="AO83" i="3"/>
  <c r="AM83" i="3"/>
  <c r="AL83" i="3"/>
  <c r="AK83" i="3"/>
  <c r="AJ83" i="3"/>
  <c r="AI82" i="3"/>
  <c r="AU82" i="3"/>
  <c r="AT82" i="3"/>
  <c r="AS82" i="3"/>
  <c r="AR82" i="3"/>
  <c r="AQ82" i="3"/>
  <c r="AP82" i="3"/>
  <c r="AO82" i="3"/>
  <c r="AN82" i="3"/>
  <c r="AL82" i="3"/>
  <c r="AK82" i="3"/>
  <c r="AJ82" i="3"/>
  <c r="AI81" i="3"/>
  <c r="AU81" i="3"/>
  <c r="AT81" i="3"/>
  <c r="AS81" i="3"/>
  <c r="AR81" i="3"/>
  <c r="AQ81" i="3"/>
  <c r="AP81" i="3"/>
  <c r="AO81" i="3"/>
  <c r="AN81" i="3"/>
  <c r="AM81" i="3"/>
  <c r="AK81" i="3"/>
  <c r="AJ81" i="3"/>
  <c r="AI80" i="3"/>
  <c r="AU80" i="3"/>
  <c r="AT80" i="3"/>
  <c r="AS80" i="3"/>
  <c r="AR80" i="3"/>
  <c r="AQ80" i="3"/>
  <c r="AP80" i="3"/>
  <c r="AO80" i="3"/>
  <c r="AN80" i="3"/>
  <c r="AM80" i="3"/>
  <c r="AL80" i="3"/>
  <c r="AJ80" i="3"/>
  <c r="AI79" i="3"/>
  <c r="AU79" i="3"/>
  <c r="AT79" i="3"/>
  <c r="AS79" i="3"/>
  <c r="AR79" i="3"/>
  <c r="AQ79" i="3"/>
  <c r="AP79" i="3"/>
  <c r="AO79" i="3"/>
  <c r="AN79" i="3"/>
  <c r="AM79" i="3"/>
  <c r="AL79" i="3"/>
  <c r="AK79" i="3"/>
  <c r="E67" i="9"/>
  <c r="G5" i="3"/>
  <c r="H5" i="3"/>
  <c r="I5" i="3"/>
  <c r="BF5" i="3"/>
  <c r="G4" i="3"/>
  <c r="H4" i="3"/>
  <c r="I4" i="3"/>
  <c r="BF4" i="3"/>
  <c r="G6" i="3"/>
  <c r="H6" i="3"/>
  <c r="I6" i="3"/>
  <c r="BF6" i="3"/>
  <c r="G7" i="3"/>
  <c r="H7" i="3"/>
  <c r="I7" i="3"/>
  <c r="BF7" i="3"/>
  <c r="G8" i="3"/>
  <c r="H8" i="3"/>
  <c r="I8" i="3"/>
  <c r="BF8" i="3"/>
  <c r="G9" i="3"/>
  <c r="H9" i="3"/>
  <c r="I9" i="3"/>
  <c r="BF9" i="3"/>
  <c r="G10" i="3"/>
  <c r="H10" i="3"/>
  <c r="I10" i="3"/>
  <c r="BF10" i="3"/>
  <c r="G11" i="3"/>
  <c r="H11" i="3"/>
  <c r="I11" i="3"/>
  <c r="BF11" i="3"/>
  <c r="G12" i="3"/>
  <c r="H12" i="3"/>
  <c r="I12" i="3"/>
  <c r="BF12" i="3"/>
  <c r="G13" i="3"/>
  <c r="H13" i="3"/>
  <c r="I13" i="3"/>
  <c r="BF13" i="3"/>
  <c r="G14" i="3"/>
  <c r="H14" i="3"/>
  <c r="I14" i="3"/>
  <c r="BF14" i="3"/>
  <c r="G15" i="3"/>
  <c r="H15" i="3"/>
  <c r="I15" i="3"/>
  <c r="BF15" i="3"/>
  <c r="BG5" i="3"/>
  <c r="BG6" i="3"/>
  <c r="BG7" i="3"/>
  <c r="BG8" i="3"/>
  <c r="BG9" i="3"/>
  <c r="BG10" i="3"/>
  <c r="BG11" i="3"/>
  <c r="BG12" i="3"/>
  <c r="BG13" i="3"/>
  <c r="BG14" i="3"/>
  <c r="BG15" i="3"/>
  <c r="BG4" i="3"/>
  <c r="I20" i="3"/>
  <c r="I21" i="3"/>
  <c r="I22" i="3"/>
  <c r="I23" i="3"/>
  <c r="I24" i="3"/>
  <c r="I25" i="3"/>
  <c r="I26" i="3"/>
  <c r="BE5" i="3"/>
  <c r="BE6" i="3"/>
  <c r="BE7" i="3"/>
  <c r="BE8" i="3"/>
  <c r="BE9" i="3"/>
  <c r="BE10" i="3"/>
  <c r="BE11" i="3"/>
  <c r="BE12" i="3"/>
  <c r="BE13" i="3"/>
  <c r="BE14" i="3"/>
  <c r="BE15" i="3"/>
  <c r="BE4" i="3"/>
  <c r="E138" i="7"/>
  <c r="F138" i="7"/>
  <c r="AD357" i="3"/>
  <c r="E137" i="7"/>
  <c r="F137" i="7"/>
  <c r="AD356" i="3"/>
  <c r="E136" i="7"/>
  <c r="F136" i="7"/>
  <c r="AD355" i="3"/>
  <c r="E135" i="7"/>
  <c r="F135" i="7"/>
  <c r="AD354" i="3"/>
  <c r="E134" i="7"/>
  <c r="F134" i="7"/>
  <c r="AD353" i="3"/>
  <c r="E133" i="7"/>
  <c r="F133" i="7"/>
  <c r="AD352" i="3"/>
  <c r="E132" i="7"/>
  <c r="F132" i="7"/>
  <c r="AD351" i="3"/>
  <c r="E131" i="7"/>
  <c r="F131" i="7"/>
  <c r="AD350" i="3"/>
  <c r="E130" i="7"/>
  <c r="F130" i="7"/>
  <c r="AD349" i="3"/>
  <c r="E129" i="7"/>
  <c r="F129" i="7"/>
  <c r="AD348" i="3"/>
  <c r="E128" i="7"/>
  <c r="F128" i="7"/>
  <c r="AD347" i="3"/>
  <c r="E127" i="7"/>
  <c r="F127" i="7"/>
  <c r="AD346" i="3"/>
  <c r="E126" i="7"/>
  <c r="F126" i="7"/>
  <c r="AD345" i="3"/>
  <c r="E125" i="7"/>
  <c r="F125" i="7"/>
  <c r="AD344" i="3"/>
  <c r="E124" i="7"/>
  <c r="F124" i="7"/>
  <c r="AD343" i="3"/>
  <c r="E123" i="7"/>
  <c r="F123" i="7"/>
  <c r="AD342" i="3"/>
  <c r="E122" i="7"/>
  <c r="F122" i="7"/>
  <c r="AD341" i="3"/>
  <c r="E121" i="7"/>
  <c r="F121" i="7"/>
  <c r="AD340" i="3"/>
  <c r="E120" i="7"/>
  <c r="F120" i="7"/>
  <c r="AD339" i="3"/>
  <c r="E119" i="7"/>
  <c r="F119" i="7"/>
  <c r="AD338" i="3"/>
  <c r="E118" i="7"/>
  <c r="F118" i="7"/>
  <c r="AD337" i="3"/>
  <c r="E117" i="7"/>
  <c r="F117" i="7"/>
  <c r="AD336" i="3"/>
  <c r="E116" i="7"/>
  <c r="F116" i="7"/>
  <c r="AD335" i="3"/>
  <c r="E115" i="7"/>
  <c r="F115" i="7"/>
  <c r="AD334" i="3"/>
  <c r="E114" i="7"/>
  <c r="F114" i="7"/>
  <c r="AD333" i="3"/>
  <c r="E113" i="7"/>
  <c r="F113" i="7"/>
  <c r="AD332" i="3"/>
  <c r="E112" i="7"/>
  <c r="F112" i="7"/>
  <c r="AD331" i="3"/>
  <c r="E111" i="7"/>
  <c r="F111" i="7"/>
  <c r="AD330" i="3"/>
  <c r="E110" i="7"/>
  <c r="F110" i="7"/>
  <c r="AD329" i="3"/>
  <c r="E109" i="7"/>
  <c r="F109" i="7"/>
  <c r="AD328" i="3"/>
  <c r="E108" i="7"/>
  <c r="F108" i="7"/>
  <c r="AD327" i="3"/>
  <c r="E107" i="7"/>
  <c r="F107" i="7"/>
  <c r="AD326" i="3"/>
  <c r="E106" i="7"/>
  <c r="F106" i="7"/>
  <c r="AD325" i="3"/>
  <c r="E105" i="7"/>
  <c r="F105" i="7"/>
  <c r="AD324" i="3"/>
  <c r="E104" i="7"/>
  <c r="F104" i="7"/>
  <c r="AD323" i="3"/>
  <c r="E103" i="7"/>
  <c r="F103" i="7"/>
  <c r="AD322" i="3"/>
  <c r="E102" i="7"/>
  <c r="F102" i="7"/>
  <c r="AD321" i="3"/>
  <c r="E101" i="7"/>
  <c r="F101" i="7"/>
  <c r="AD320" i="3"/>
  <c r="E100" i="7"/>
  <c r="F100" i="7"/>
  <c r="AD319" i="3"/>
  <c r="E99" i="7"/>
  <c r="F99" i="7"/>
  <c r="AD318" i="3"/>
  <c r="E98" i="7"/>
  <c r="F98" i="7"/>
  <c r="AD317" i="3"/>
  <c r="E97" i="7"/>
  <c r="F97" i="7"/>
  <c r="AD316" i="3"/>
  <c r="E96" i="7"/>
  <c r="E228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F96" i="7"/>
  <c r="AD315" i="3"/>
  <c r="E227" i="7"/>
  <c r="F95" i="7"/>
  <c r="AD314" i="3"/>
  <c r="E226" i="7"/>
  <c r="F94" i="7"/>
  <c r="AD313" i="3"/>
  <c r="E225" i="7"/>
  <c r="F93" i="7"/>
  <c r="AD312" i="3"/>
  <c r="E224" i="7"/>
  <c r="F92" i="7"/>
  <c r="AD311" i="3"/>
  <c r="E223" i="7"/>
  <c r="F91" i="7"/>
  <c r="AD310" i="3"/>
  <c r="E222" i="7"/>
  <c r="F90" i="7"/>
  <c r="AD309" i="3"/>
  <c r="E221" i="7"/>
  <c r="F89" i="7"/>
  <c r="AD308" i="3"/>
  <c r="E220" i="7"/>
  <c r="F88" i="7"/>
  <c r="AD307" i="3"/>
  <c r="E219" i="7"/>
  <c r="F87" i="7"/>
  <c r="AD306" i="3"/>
  <c r="E218" i="7"/>
  <c r="F86" i="7"/>
  <c r="AD305" i="3"/>
  <c r="E217" i="7"/>
  <c r="F85" i="7"/>
  <c r="AD304" i="3"/>
  <c r="E216" i="7"/>
  <c r="F84" i="7"/>
  <c r="AD303" i="3"/>
  <c r="E215" i="7"/>
  <c r="F83" i="7"/>
  <c r="AD302" i="3"/>
  <c r="E214" i="7"/>
  <c r="F82" i="7"/>
  <c r="AD301" i="3"/>
  <c r="E213" i="7"/>
  <c r="F81" i="7"/>
  <c r="AD300" i="3"/>
  <c r="E212" i="7"/>
  <c r="F80" i="7"/>
  <c r="AD299" i="3"/>
  <c r="E211" i="7"/>
  <c r="F79" i="7"/>
  <c r="AD298" i="3"/>
  <c r="E210" i="7"/>
  <c r="F78" i="7"/>
  <c r="AD297" i="3"/>
  <c r="E209" i="7"/>
  <c r="F77" i="7"/>
  <c r="AD296" i="3"/>
  <c r="E208" i="7"/>
  <c r="F76" i="7"/>
  <c r="AD295" i="3"/>
  <c r="E207" i="7"/>
  <c r="F75" i="7"/>
  <c r="AD294" i="3"/>
  <c r="E206" i="7"/>
  <c r="F74" i="7"/>
  <c r="AD293" i="3"/>
  <c r="E205" i="7"/>
  <c r="F73" i="7"/>
  <c r="AD292" i="3"/>
  <c r="E204" i="7"/>
  <c r="F72" i="7"/>
  <c r="AD291" i="3"/>
  <c r="E203" i="7"/>
  <c r="F71" i="7"/>
  <c r="AD290" i="3"/>
  <c r="E202" i="7"/>
  <c r="F70" i="7"/>
  <c r="AD289" i="3"/>
  <c r="E201" i="7"/>
  <c r="F69" i="7"/>
  <c r="AD288" i="3"/>
  <c r="E200" i="7"/>
  <c r="F68" i="7"/>
  <c r="AD287" i="3"/>
  <c r="E199" i="7"/>
  <c r="F67" i="7"/>
  <c r="AD286" i="3"/>
  <c r="E198" i="7"/>
  <c r="F66" i="7"/>
  <c r="AD285" i="3"/>
  <c r="E197" i="7"/>
  <c r="F65" i="7"/>
  <c r="AD284" i="3"/>
  <c r="E196" i="7"/>
  <c r="F64" i="7"/>
  <c r="AD283" i="3"/>
  <c r="E195" i="7"/>
  <c r="F63" i="7"/>
  <c r="AD282" i="3"/>
  <c r="E194" i="7"/>
  <c r="F62" i="7"/>
  <c r="AD281" i="3"/>
  <c r="E193" i="7"/>
  <c r="F61" i="7"/>
  <c r="AD280" i="3"/>
  <c r="E192" i="7"/>
  <c r="F60" i="7"/>
  <c r="AD279" i="3"/>
  <c r="E191" i="7"/>
  <c r="F59" i="7"/>
  <c r="AD278" i="3"/>
  <c r="E190" i="7"/>
  <c r="F58" i="7"/>
  <c r="AD277" i="3"/>
  <c r="E189" i="7"/>
  <c r="F57" i="7"/>
  <c r="AD276" i="3"/>
  <c r="E188" i="7"/>
  <c r="F56" i="7"/>
  <c r="AD275" i="3"/>
  <c r="E187" i="7"/>
  <c r="F55" i="7"/>
  <c r="AD274" i="3"/>
  <c r="E186" i="7"/>
  <c r="F54" i="7"/>
  <c r="AD273" i="3"/>
  <c r="E185" i="7"/>
  <c r="F53" i="7"/>
  <c r="AD272" i="3"/>
  <c r="E184" i="7"/>
  <c r="F52" i="7"/>
  <c r="AD271" i="3"/>
  <c r="E183" i="7"/>
  <c r="F51" i="7"/>
  <c r="AD270" i="3"/>
  <c r="E182" i="7"/>
  <c r="F50" i="7"/>
  <c r="AD269" i="3"/>
  <c r="E181" i="7"/>
  <c r="F49" i="7"/>
  <c r="AD268" i="3"/>
  <c r="E180" i="7"/>
  <c r="F48" i="7"/>
  <c r="AD267" i="3"/>
  <c r="E179" i="7"/>
  <c r="F47" i="7"/>
  <c r="AD266" i="3"/>
  <c r="E178" i="7"/>
  <c r="F46" i="7"/>
  <c r="AD265" i="3"/>
  <c r="E177" i="7"/>
  <c r="F45" i="7"/>
  <c r="AD264" i="3"/>
  <c r="E176" i="7"/>
  <c r="F44" i="7"/>
  <c r="AD263" i="3"/>
  <c r="E175" i="7"/>
  <c r="F43" i="7"/>
  <c r="AD262" i="3"/>
  <c r="E174" i="7"/>
  <c r="F42" i="7"/>
  <c r="AD261" i="3"/>
  <c r="E173" i="7"/>
  <c r="F41" i="7"/>
  <c r="AD260" i="3"/>
  <c r="E172" i="7"/>
  <c r="F40" i="7"/>
  <c r="AD259" i="3"/>
  <c r="E171" i="7"/>
  <c r="F39" i="7"/>
  <c r="AD258" i="3"/>
  <c r="E170" i="7"/>
  <c r="F38" i="7"/>
  <c r="AD257" i="3"/>
  <c r="E169" i="7"/>
  <c r="F37" i="7"/>
  <c r="AD256" i="3"/>
  <c r="E168" i="7"/>
  <c r="F36" i="7"/>
  <c r="AD255" i="3"/>
  <c r="E167" i="7"/>
  <c r="F35" i="7"/>
  <c r="AD254" i="3"/>
  <c r="E166" i="7"/>
  <c r="F34" i="7"/>
  <c r="AD253" i="3"/>
  <c r="E165" i="7"/>
  <c r="F33" i="7"/>
  <c r="AD252" i="3"/>
  <c r="E164" i="7"/>
  <c r="F32" i="7"/>
  <c r="AD251" i="3"/>
  <c r="E163" i="7"/>
  <c r="F31" i="7"/>
  <c r="AD250" i="3"/>
  <c r="E162" i="7"/>
  <c r="F30" i="7"/>
  <c r="AD249" i="3"/>
  <c r="E161" i="7"/>
  <c r="F29" i="7"/>
  <c r="AD248" i="3"/>
  <c r="E160" i="7"/>
  <c r="F28" i="7"/>
  <c r="AD247" i="3"/>
  <c r="E159" i="7"/>
  <c r="F27" i="7"/>
  <c r="AD246" i="3"/>
  <c r="E158" i="7"/>
  <c r="F26" i="7"/>
  <c r="AD245" i="3"/>
  <c r="E157" i="7"/>
  <c r="F25" i="7"/>
  <c r="AD244" i="3"/>
  <c r="E156" i="7"/>
  <c r="F24" i="7"/>
  <c r="AD243" i="3"/>
  <c r="E155" i="7"/>
  <c r="F23" i="7"/>
  <c r="AD242" i="3"/>
  <c r="E154" i="7"/>
  <c r="F22" i="7"/>
  <c r="AD241" i="3"/>
  <c r="E153" i="7"/>
  <c r="F21" i="7"/>
  <c r="AD240" i="3"/>
  <c r="E152" i="7"/>
  <c r="F20" i="7"/>
  <c r="AD239" i="3"/>
  <c r="E151" i="7"/>
  <c r="F19" i="7"/>
  <c r="AD238" i="3"/>
  <c r="E150" i="7"/>
  <c r="F18" i="7"/>
  <c r="AD237" i="3"/>
  <c r="E149" i="7"/>
  <c r="F17" i="7"/>
  <c r="AD236" i="3"/>
  <c r="E148" i="7"/>
  <c r="F16" i="7"/>
  <c r="AD235" i="3"/>
  <c r="E147" i="7"/>
  <c r="F15" i="7"/>
  <c r="AD234" i="3"/>
  <c r="E146" i="7"/>
  <c r="F14" i="7"/>
  <c r="AD233" i="3"/>
  <c r="E145" i="7"/>
  <c r="F13" i="7"/>
  <c r="AD232" i="3"/>
  <c r="E144" i="7"/>
  <c r="F12" i="7"/>
  <c r="AD231" i="3"/>
  <c r="E143" i="7"/>
  <c r="F11" i="7"/>
  <c r="AD230" i="3"/>
  <c r="E142" i="7"/>
  <c r="F10" i="7"/>
  <c r="AD229" i="3"/>
  <c r="E141" i="7"/>
  <c r="F9" i="7"/>
  <c r="AD228" i="3"/>
  <c r="E140" i="7"/>
  <c r="F8" i="7"/>
  <c r="AD227" i="3"/>
  <c r="AB357" i="3"/>
  <c r="AB356" i="3"/>
  <c r="AB355" i="3"/>
  <c r="AB354" i="3"/>
  <c r="AB353" i="3"/>
  <c r="AB352" i="3"/>
  <c r="AB351" i="3"/>
  <c r="AB350" i="3"/>
  <c r="AB349" i="3"/>
  <c r="AB348" i="3"/>
  <c r="AB347" i="3"/>
  <c r="AB346" i="3"/>
  <c r="AB345" i="3"/>
  <c r="AB344" i="3"/>
  <c r="AB343" i="3"/>
  <c r="AB342" i="3"/>
  <c r="AB341" i="3"/>
  <c r="AB340" i="3"/>
  <c r="AB339" i="3"/>
  <c r="AB338" i="3"/>
  <c r="AB337" i="3"/>
  <c r="AB336" i="3"/>
  <c r="AB335" i="3"/>
  <c r="AB334" i="3"/>
  <c r="AB333" i="3"/>
  <c r="AB332" i="3"/>
  <c r="AB331" i="3"/>
  <c r="AB330" i="3"/>
  <c r="AB329" i="3"/>
  <c r="AB328" i="3"/>
  <c r="AB327" i="3"/>
  <c r="AB326" i="3"/>
  <c r="AB325" i="3"/>
  <c r="AB324" i="3"/>
  <c r="AB323" i="3"/>
  <c r="AB322" i="3"/>
  <c r="AB321" i="3"/>
  <c r="AB320" i="3"/>
  <c r="AB319" i="3"/>
  <c r="AB318" i="3"/>
  <c r="AB317" i="3"/>
  <c r="AB316" i="3"/>
  <c r="AB315" i="3"/>
  <c r="AB314" i="3"/>
  <c r="AB313" i="3"/>
  <c r="AB312" i="3"/>
  <c r="AB311" i="3"/>
  <c r="AB310" i="3"/>
  <c r="AB309" i="3"/>
  <c r="AB308" i="3"/>
  <c r="AB307" i="3"/>
  <c r="AB306" i="3"/>
  <c r="AB305" i="3"/>
  <c r="AB304" i="3"/>
  <c r="AB303" i="3"/>
  <c r="AB302" i="3"/>
  <c r="AB301" i="3"/>
  <c r="AB300" i="3"/>
  <c r="AB299" i="3"/>
  <c r="AB298" i="3"/>
  <c r="AB297" i="3"/>
  <c r="AB296" i="3"/>
  <c r="AB295" i="3"/>
  <c r="AB294" i="3"/>
  <c r="AB293" i="3"/>
  <c r="AB292" i="3"/>
  <c r="AB291" i="3"/>
  <c r="AB290" i="3"/>
  <c r="AB289" i="3"/>
  <c r="AB288" i="3"/>
  <c r="AB287" i="3"/>
  <c r="AB286" i="3"/>
  <c r="AB285" i="3"/>
  <c r="AB284" i="3"/>
  <c r="AB283" i="3"/>
  <c r="AB282" i="3"/>
  <c r="AB281" i="3"/>
  <c r="AB280" i="3"/>
  <c r="AB279" i="3"/>
  <c r="AB278" i="3"/>
  <c r="AB277" i="3"/>
  <c r="AB276" i="3"/>
  <c r="AB275" i="3"/>
  <c r="AB274" i="3"/>
  <c r="AB273" i="3"/>
  <c r="AB272" i="3"/>
  <c r="AB271" i="3"/>
  <c r="AB270" i="3"/>
  <c r="AB269" i="3"/>
  <c r="AB268" i="3"/>
  <c r="AB267" i="3"/>
  <c r="AB266" i="3"/>
  <c r="AB265" i="3"/>
  <c r="AB264" i="3"/>
  <c r="AB263" i="3"/>
  <c r="AB262" i="3"/>
  <c r="AB261" i="3"/>
  <c r="AB260" i="3"/>
  <c r="AB259" i="3"/>
  <c r="AB258" i="3"/>
  <c r="AB257" i="3"/>
  <c r="AB256" i="3"/>
  <c r="AB255" i="3"/>
  <c r="AB254" i="3"/>
  <c r="AB253" i="3"/>
  <c r="AB252" i="3"/>
  <c r="AB251" i="3"/>
  <c r="AB250" i="3"/>
  <c r="AB249" i="3"/>
  <c r="AB248" i="3"/>
  <c r="AB247" i="3"/>
  <c r="AB246" i="3"/>
  <c r="AB245" i="3"/>
  <c r="AB244" i="3"/>
  <c r="AB243" i="3"/>
  <c r="AB242" i="3"/>
  <c r="AB241" i="3"/>
  <c r="AB240" i="3"/>
  <c r="AB239" i="3"/>
  <c r="AB238" i="3"/>
  <c r="AB237" i="3"/>
  <c r="AB236" i="3"/>
  <c r="AB235" i="3"/>
  <c r="AB234" i="3"/>
  <c r="AB233" i="3"/>
  <c r="AB232" i="3"/>
  <c r="AB231" i="3"/>
  <c r="AB230" i="3"/>
  <c r="AB229" i="3"/>
  <c r="AB228" i="3"/>
  <c r="AB227" i="3"/>
  <c r="E139" i="7"/>
  <c r="F7" i="7"/>
  <c r="AD226" i="3"/>
  <c r="AB226" i="3"/>
  <c r="AA226" i="3"/>
  <c r="AD225" i="3"/>
  <c r="AD224" i="3"/>
  <c r="AD223" i="3"/>
  <c r="AD222" i="3"/>
  <c r="AD221" i="3"/>
  <c r="AD220" i="3"/>
  <c r="AD219" i="3"/>
  <c r="AD218" i="3"/>
  <c r="AD217" i="3"/>
  <c r="AD216" i="3"/>
  <c r="AD215" i="3"/>
  <c r="AD214" i="3"/>
  <c r="AD213" i="3"/>
  <c r="AD212" i="3"/>
  <c r="AD211" i="3"/>
  <c r="AD210" i="3"/>
  <c r="AD209" i="3"/>
  <c r="AD208" i="3"/>
  <c r="AD207" i="3"/>
  <c r="AD206" i="3"/>
  <c r="AD205" i="3"/>
  <c r="AD204" i="3"/>
  <c r="AD203" i="3"/>
  <c r="AD202" i="3"/>
  <c r="AD201" i="3"/>
  <c r="AD200" i="3"/>
  <c r="AD199" i="3"/>
  <c r="AD198" i="3"/>
  <c r="AD197" i="3"/>
  <c r="AD196" i="3"/>
  <c r="AD195" i="3"/>
  <c r="AD194" i="3"/>
  <c r="AD193" i="3"/>
  <c r="AD192" i="3"/>
  <c r="AD191" i="3"/>
  <c r="AD190" i="3"/>
  <c r="AD189" i="3"/>
  <c r="AD188" i="3"/>
  <c r="AD187" i="3"/>
  <c r="AD186" i="3"/>
  <c r="AD185" i="3"/>
  <c r="AD184" i="3"/>
  <c r="AD183" i="3"/>
  <c r="AD182" i="3"/>
  <c r="AD181" i="3"/>
  <c r="AD180" i="3"/>
  <c r="AD179" i="3"/>
  <c r="AD178" i="3"/>
  <c r="AD177" i="3"/>
  <c r="AD176" i="3"/>
  <c r="AD175" i="3"/>
  <c r="AD174" i="3"/>
  <c r="AD173" i="3"/>
  <c r="AD172" i="3"/>
  <c r="AD171" i="3"/>
  <c r="AD170" i="3"/>
  <c r="AD169" i="3"/>
  <c r="AD168" i="3"/>
  <c r="AD167" i="3"/>
  <c r="AD166" i="3"/>
  <c r="AD165" i="3"/>
  <c r="AD164" i="3"/>
  <c r="AD163" i="3"/>
  <c r="AD162" i="3"/>
  <c r="AD161" i="3"/>
  <c r="AD160" i="3"/>
  <c r="AD159" i="3"/>
  <c r="AD158" i="3"/>
  <c r="AD157" i="3"/>
  <c r="AD156" i="3"/>
  <c r="AD155" i="3"/>
  <c r="AD154" i="3"/>
  <c r="AD153" i="3"/>
  <c r="AD152" i="3"/>
  <c r="AD151" i="3"/>
  <c r="AD150" i="3"/>
  <c r="AD149" i="3"/>
  <c r="AD148" i="3"/>
  <c r="AD147" i="3"/>
  <c r="AD146" i="3"/>
  <c r="AD145" i="3"/>
  <c r="AD144" i="3"/>
  <c r="AD143" i="3"/>
  <c r="AD142" i="3"/>
  <c r="AD141" i="3"/>
  <c r="AD140" i="3"/>
  <c r="AD139" i="3"/>
  <c r="AD138" i="3"/>
  <c r="AD137" i="3"/>
  <c r="AD136" i="3"/>
  <c r="AD135" i="3"/>
  <c r="AD134" i="3"/>
  <c r="AD133" i="3"/>
  <c r="AD132" i="3"/>
  <c r="AD131" i="3"/>
  <c r="AD130" i="3"/>
  <c r="AD129" i="3"/>
  <c r="AD128" i="3"/>
  <c r="AD127" i="3"/>
  <c r="AD126" i="3"/>
  <c r="AD125" i="3"/>
  <c r="AD124" i="3"/>
  <c r="AD123" i="3"/>
  <c r="AD122" i="3"/>
  <c r="AD121" i="3"/>
  <c r="AD120" i="3"/>
  <c r="AD119" i="3"/>
  <c r="AD118" i="3"/>
  <c r="AD117" i="3"/>
  <c r="AD116" i="3"/>
  <c r="AD115" i="3"/>
  <c r="AD114" i="3"/>
  <c r="AD113" i="3"/>
  <c r="AD112" i="3"/>
  <c r="AD111" i="3"/>
  <c r="AD110" i="3"/>
  <c r="AD109" i="3"/>
  <c r="AD108" i="3"/>
  <c r="AD107" i="3"/>
  <c r="AD106" i="3"/>
  <c r="AD105" i="3"/>
  <c r="AD104" i="3"/>
  <c r="AD103" i="3"/>
  <c r="AD102" i="3"/>
  <c r="AD101" i="3"/>
  <c r="AD100" i="3"/>
  <c r="AD99" i="3"/>
  <c r="AD98" i="3"/>
  <c r="AD97" i="3"/>
  <c r="AD96" i="3"/>
  <c r="AD95" i="3"/>
  <c r="AD94" i="3"/>
  <c r="AB225" i="3"/>
  <c r="AB224" i="3"/>
  <c r="AB223" i="3"/>
  <c r="AB222" i="3"/>
  <c r="AB221" i="3"/>
  <c r="AB220" i="3"/>
  <c r="AB219" i="3"/>
  <c r="AB218" i="3"/>
  <c r="AB217" i="3"/>
  <c r="AB216" i="3"/>
  <c r="AB215" i="3"/>
  <c r="AB214" i="3"/>
  <c r="AB213" i="3"/>
  <c r="AB212" i="3"/>
  <c r="AB211" i="3"/>
  <c r="AB210" i="3"/>
  <c r="AB209" i="3"/>
  <c r="AB208" i="3"/>
  <c r="AB207" i="3"/>
  <c r="AB206" i="3"/>
  <c r="AB205" i="3"/>
  <c r="AB204" i="3"/>
  <c r="AB203" i="3"/>
  <c r="AB202" i="3"/>
  <c r="AB201" i="3"/>
  <c r="AB200" i="3"/>
  <c r="AB199" i="3"/>
  <c r="AB198" i="3"/>
  <c r="AB197" i="3"/>
  <c r="AB196" i="3"/>
  <c r="AB195" i="3"/>
  <c r="AB194" i="3"/>
  <c r="AB193" i="3"/>
  <c r="AB192" i="3"/>
  <c r="AB191" i="3"/>
  <c r="AB190" i="3"/>
  <c r="AB189" i="3"/>
  <c r="AB188" i="3"/>
  <c r="AB187" i="3"/>
  <c r="AB186" i="3"/>
  <c r="AB185" i="3"/>
  <c r="AB184" i="3"/>
  <c r="AB183" i="3"/>
  <c r="AB182" i="3"/>
  <c r="AB181" i="3"/>
  <c r="AB180" i="3"/>
  <c r="AB179" i="3"/>
  <c r="AB178" i="3"/>
  <c r="AB177" i="3"/>
  <c r="AB176" i="3"/>
  <c r="AB175" i="3"/>
  <c r="AB174" i="3"/>
  <c r="AB173" i="3"/>
  <c r="AB172" i="3"/>
  <c r="AB171" i="3"/>
  <c r="AB170" i="3"/>
  <c r="AB169" i="3"/>
  <c r="AB168" i="3"/>
  <c r="AB167" i="3"/>
  <c r="AB166" i="3"/>
  <c r="AB165" i="3"/>
  <c r="AB164" i="3"/>
  <c r="AB163" i="3"/>
  <c r="AB162" i="3"/>
  <c r="AB161" i="3"/>
  <c r="AB160" i="3"/>
  <c r="AB159" i="3"/>
  <c r="AB158" i="3"/>
  <c r="AB157" i="3"/>
  <c r="AB156" i="3"/>
  <c r="AB155" i="3"/>
  <c r="AB154" i="3"/>
  <c r="AB153" i="3"/>
  <c r="AB152" i="3"/>
  <c r="AB151" i="3"/>
  <c r="AB150" i="3"/>
  <c r="AB149" i="3"/>
  <c r="AB148" i="3"/>
  <c r="AB147" i="3"/>
  <c r="AB146" i="3"/>
  <c r="AB145" i="3"/>
  <c r="AB144" i="3"/>
  <c r="AB143" i="3"/>
  <c r="AB142" i="3"/>
  <c r="AB141" i="3"/>
  <c r="AB140" i="3"/>
  <c r="AB139" i="3"/>
  <c r="AB138" i="3"/>
  <c r="AB137" i="3"/>
  <c r="AB136" i="3"/>
  <c r="AB135" i="3"/>
  <c r="AB134" i="3"/>
  <c r="AB133" i="3"/>
  <c r="AB132" i="3"/>
  <c r="AB131" i="3"/>
  <c r="AB130" i="3"/>
  <c r="AB129" i="3"/>
  <c r="AB128" i="3"/>
  <c r="AB127" i="3"/>
  <c r="AB126" i="3"/>
  <c r="AB125" i="3"/>
  <c r="AB124" i="3"/>
  <c r="AB123" i="3"/>
  <c r="AB122" i="3"/>
  <c r="AB121" i="3"/>
  <c r="AB120" i="3"/>
  <c r="AB119" i="3"/>
  <c r="AB118" i="3"/>
  <c r="AB117" i="3"/>
  <c r="AB116" i="3"/>
  <c r="AB115" i="3"/>
  <c r="AB114" i="3"/>
  <c r="AB113" i="3"/>
  <c r="AB112" i="3"/>
  <c r="AB111" i="3"/>
  <c r="AB110" i="3"/>
  <c r="AB109" i="3"/>
  <c r="AB108" i="3"/>
  <c r="AB107" i="3"/>
  <c r="AB106" i="3"/>
  <c r="AB105" i="3"/>
  <c r="AB104" i="3"/>
  <c r="AB103" i="3"/>
  <c r="AB102" i="3"/>
  <c r="AB101" i="3"/>
  <c r="AB100" i="3"/>
  <c r="AB99" i="3"/>
  <c r="AB98" i="3"/>
  <c r="AB97" i="3"/>
  <c r="AB96" i="3"/>
  <c r="AB95" i="3"/>
  <c r="AB94" i="3"/>
  <c r="E63" i="9"/>
  <c r="E61" i="9"/>
  <c r="E64" i="9"/>
  <c r="AA357" i="3"/>
  <c r="AA356" i="3"/>
  <c r="AA355" i="3"/>
  <c r="AA354" i="3"/>
  <c r="AA353" i="3"/>
  <c r="AA352" i="3"/>
  <c r="AA351" i="3"/>
  <c r="AA350" i="3"/>
  <c r="AA349" i="3"/>
  <c r="AA348" i="3"/>
  <c r="AA347" i="3"/>
  <c r="AA346" i="3"/>
  <c r="AA345" i="3"/>
  <c r="AA344" i="3"/>
  <c r="AA343" i="3"/>
  <c r="AA342" i="3"/>
  <c r="AA341" i="3"/>
  <c r="AA340" i="3"/>
  <c r="AA339" i="3"/>
  <c r="AA338" i="3"/>
  <c r="AA337" i="3"/>
  <c r="AA336" i="3"/>
  <c r="AA335" i="3"/>
  <c r="AA334" i="3"/>
  <c r="AA333" i="3"/>
  <c r="AA332" i="3"/>
  <c r="AA331" i="3"/>
  <c r="AA330" i="3"/>
  <c r="AA329" i="3"/>
  <c r="AA328" i="3"/>
  <c r="AA327" i="3"/>
  <c r="AA326" i="3"/>
  <c r="AA325" i="3"/>
  <c r="AA324" i="3"/>
  <c r="AA323" i="3"/>
  <c r="AA322" i="3"/>
  <c r="AA321" i="3"/>
  <c r="AA320" i="3"/>
  <c r="AA319" i="3"/>
  <c r="AA318" i="3"/>
  <c r="AA317" i="3"/>
  <c r="AA316" i="3"/>
  <c r="AA315" i="3"/>
  <c r="AA314" i="3"/>
  <c r="AA313" i="3"/>
  <c r="AA312" i="3"/>
  <c r="AA311" i="3"/>
  <c r="AA310" i="3"/>
  <c r="AA309" i="3"/>
  <c r="AA308" i="3"/>
  <c r="AA307" i="3"/>
  <c r="AA306" i="3"/>
  <c r="AA305" i="3"/>
  <c r="AA304" i="3"/>
  <c r="AA303" i="3"/>
  <c r="AA302" i="3"/>
  <c r="AA301" i="3"/>
  <c r="AA300" i="3"/>
  <c r="AA299" i="3"/>
  <c r="AA298" i="3"/>
  <c r="AA297" i="3"/>
  <c r="AA296" i="3"/>
  <c r="AA295" i="3"/>
  <c r="AA294" i="3"/>
  <c r="AA293" i="3"/>
  <c r="AA292" i="3"/>
  <c r="AA291" i="3"/>
  <c r="AA290" i="3"/>
  <c r="AA289" i="3"/>
  <c r="AA288" i="3"/>
  <c r="AA287" i="3"/>
  <c r="AA286" i="3"/>
  <c r="AA285" i="3"/>
  <c r="AA284" i="3"/>
  <c r="AA283" i="3"/>
  <c r="AA282" i="3"/>
  <c r="AA281" i="3"/>
  <c r="AA280" i="3"/>
  <c r="AA279" i="3"/>
  <c r="AA278" i="3"/>
  <c r="AA277" i="3"/>
  <c r="AA276" i="3"/>
  <c r="AA275" i="3"/>
  <c r="AA274" i="3"/>
  <c r="AA273" i="3"/>
  <c r="AA272" i="3"/>
  <c r="AA271" i="3"/>
  <c r="AA270" i="3"/>
  <c r="AA269" i="3"/>
  <c r="AA268" i="3"/>
  <c r="AA267" i="3"/>
  <c r="AA266" i="3"/>
  <c r="AA265" i="3"/>
  <c r="AA264" i="3"/>
  <c r="AA263" i="3"/>
  <c r="AA262" i="3"/>
  <c r="AA261" i="3"/>
  <c r="AA260" i="3"/>
  <c r="AA259" i="3"/>
  <c r="AA258" i="3"/>
  <c r="AA257" i="3"/>
  <c r="AA256" i="3"/>
  <c r="AA255" i="3"/>
  <c r="AA254" i="3"/>
  <c r="AA253" i="3"/>
  <c r="AA252" i="3"/>
  <c r="AA251" i="3"/>
  <c r="AA250" i="3"/>
  <c r="AA249" i="3"/>
  <c r="AA248" i="3"/>
  <c r="AA247" i="3"/>
  <c r="AA246" i="3"/>
  <c r="AA245" i="3"/>
  <c r="AA244" i="3"/>
  <c r="AA243" i="3"/>
  <c r="AA242" i="3"/>
  <c r="AA241" i="3"/>
  <c r="AA240" i="3"/>
  <c r="AA239" i="3"/>
  <c r="AA238" i="3"/>
  <c r="AA237" i="3"/>
  <c r="AA236" i="3"/>
  <c r="AA235" i="3"/>
  <c r="AA234" i="3"/>
  <c r="AA233" i="3"/>
  <c r="AA232" i="3"/>
  <c r="AA231" i="3"/>
  <c r="AA230" i="3"/>
  <c r="AA229" i="3"/>
  <c r="AA228" i="3"/>
  <c r="AA227" i="3"/>
  <c r="AM227" i="3"/>
  <c r="AM228" i="3"/>
  <c r="AM229" i="3"/>
  <c r="AM230" i="3"/>
  <c r="AM231" i="3"/>
  <c r="AM232" i="3"/>
  <c r="AM233" i="3"/>
  <c r="AM234" i="3"/>
  <c r="AM235" i="3"/>
  <c r="AM236" i="3"/>
  <c r="AM237" i="3"/>
  <c r="AM238" i="3"/>
  <c r="AM239" i="3"/>
  <c r="AM240" i="3"/>
  <c r="AM241" i="3"/>
  <c r="AM242" i="3"/>
  <c r="AM243" i="3"/>
  <c r="AM244" i="3"/>
  <c r="AM245" i="3"/>
  <c r="AM246" i="3"/>
  <c r="AM247" i="3"/>
  <c r="AM248" i="3"/>
  <c r="AM249" i="3"/>
  <c r="AM250" i="3"/>
  <c r="AM251" i="3"/>
  <c r="AM252" i="3"/>
  <c r="AM253" i="3"/>
  <c r="AM254" i="3"/>
  <c r="AM255" i="3"/>
  <c r="AM256" i="3"/>
  <c r="AM257" i="3"/>
  <c r="AM258" i="3"/>
  <c r="AM259" i="3"/>
  <c r="AM260" i="3"/>
  <c r="AM261" i="3"/>
  <c r="AM262" i="3"/>
  <c r="AM263" i="3"/>
  <c r="AM264" i="3"/>
  <c r="AM265" i="3"/>
  <c r="AM266" i="3"/>
  <c r="AM267" i="3"/>
  <c r="AM268" i="3"/>
  <c r="AM269" i="3"/>
  <c r="AM270" i="3"/>
  <c r="AM271" i="3"/>
  <c r="AM272" i="3"/>
  <c r="AM273" i="3"/>
  <c r="AM274" i="3"/>
  <c r="AM275" i="3"/>
  <c r="AM276" i="3"/>
  <c r="AM277" i="3"/>
  <c r="AM278" i="3"/>
  <c r="AM279" i="3"/>
  <c r="AM280" i="3"/>
  <c r="AM281" i="3"/>
  <c r="AM282" i="3"/>
  <c r="AM283" i="3"/>
  <c r="AM284" i="3"/>
  <c r="AM285" i="3"/>
  <c r="AM286" i="3"/>
  <c r="AM287" i="3"/>
  <c r="AM288" i="3"/>
  <c r="AM289" i="3"/>
  <c r="AM290" i="3"/>
  <c r="AM291" i="3"/>
  <c r="AM292" i="3"/>
  <c r="AM293" i="3"/>
  <c r="AM294" i="3"/>
  <c r="AM295" i="3"/>
  <c r="AM296" i="3"/>
  <c r="AM297" i="3"/>
  <c r="AM298" i="3"/>
  <c r="AM299" i="3"/>
  <c r="AM300" i="3"/>
  <c r="AM301" i="3"/>
  <c r="AM302" i="3"/>
  <c r="AM303" i="3"/>
  <c r="AM304" i="3"/>
  <c r="AM305" i="3"/>
  <c r="AM306" i="3"/>
  <c r="AM307" i="3"/>
  <c r="AM308" i="3"/>
  <c r="AM309" i="3"/>
  <c r="AM310" i="3"/>
  <c r="AM311" i="3"/>
  <c r="AM312" i="3"/>
  <c r="AM313" i="3"/>
  <c r="AM314" i="3"/>
  <c r="AM315" i="3"/>
  <c r="AM316" i="3"/>
  <c r="AM317" i="3"/>
  <c r="AM318" i="3"/>
  <c r="AM319" i="3"/>
  <c r="AM320" i="3"/>
  <c r="AM321" i="3"/>
  <c r="AM322" i="3"/>
  <c r="AM323" i="3"/>
  <c r="AM324" i="3"/>
  <c r="AM325" i="3"/>
  <c r="AM326" i="3"/>
  <c r="AM327" i="3"/>
  <c r="AM328" i="3"/>
  <c r="AM329" i="3"/>
  <c r="AM330" i="3"/>
  <c r="AM331" i="3"/>
  <c r="AM332" i="3"/>
  <c r="AM333" i="3"/>
  <c r="AM334" i="3"/>
  <c r="AM335" i="3"/>
  <c r="AM336" i="3"/>
  <c r="AM337" i="3"/>
  <c r="AM338" i="3"/>
  <c r="AM339" i="3"/>
  <c r="AM340" i="3"/>
  <c r="AM341" i="3"/>
  <c r="AM342" i="3"/>
  <c r="AM343" i="3"/>
  <c r="AM344" i="3"/>
  <c r="AM345" i="3"/>
  <c r="AM346" i="3"/>
  <c r="AM347" i="3"/>
  <c r="AM348" i="3"/>
  <c r="AM349" i="3"/>
  <c r="AM350" i="3"/>
  <c r="AM351" i="3"/>
  <c r="AM352" i="3"/>
  <c r="AM353" i="3"/>
  <c r="AM354" i="3"/>
  <c r="AM355" i="3"/>
  <c r="AM356" i="3"/>
  <c r="AM357" i="3"/>
  <c r="AM226" i="3"/>
  <c r="AM95" i="3"/>
  <c r="AM96" i="3"/>
  <c r="AM97" i="3"/>
  <c r="AM98" i="3"/>
  <c r="AM99" i="3"/>
  <c r="AM100" i="3"/>
  <c r="AM101" i="3"/>
  <c r="AM102" i="3"/>
  <c r="AM103" i="3"/>
  <c r="AM104" i="3"/>
  <c r="AM105" i="3"/>
  <c r="AM106" i="3"/>
  <c r="AM107" i="3"/>
  <c r="AM108" i="3"/>
  <c r="AM109" i="3"/>
  <c r="AM110" i="3"/>
  <c r="AM111" i="3"/>
  <c r="AM112" i="3"/>
  <c r="AM113" i="3"/>
  <c r="AM114" i="3"/>
  <c r="AM115" i="3"/>
  <c r="AM116" i="3"/>
  <c r="AM117" i="3"/>
  <c r="AM118" i="3"/>
  <c r="AM119" i="3"/>
  <c r="AM120" i="3"/>
  <c r="AM121" i="3"/>
  <c r="AM122" i="3"/>
  <c r="AM123" i="3"/>
  <c r="AM124" i="3"/>
  <c r="AM125" i="3"/>
  <c r="AM126" i="3"/>
  <c r="AM127" i="3"/>
  <c r="AM128" i="3"/>
  <c r="AM129" i="3"/>
  <c r="AM130" i="3"/>
  <c r="AM131" i="3"/>
  <c r="AM132" i="3"/>
  <c r="AM133" i="3"/>
  <c r="AM134" i="3"/>
  <c r="AM135" i="3"/>
  <c r="AM136" i="3"/>
  <c r="AM137" i="3"/>
  <c r="AM138" i="3"/>
  <c r="AM139" i="3"/>
  <c r="AM140" i="3"/>
  <c r="AM141" i="3"/>
  <c r="AM142" i="3"/>
  <c r="AM143" i="3"/>
  <c r="AM144" i="3"/>
  <c r="AM145" i="3"/>
  <c r="AM146" i="3"/>
  <c r="AM147" i="3"/>
  <c r="AM148" i="3"/>
  <c r="AM149" i="3"/>
  <c r="AM150" i="3"/>
  <c r="AM151" i="3"/>
  <c r="AM152" i="3"/>
  <c r="AM153" i="3"/>
  <c r="AM154" i="3"/>
  <c r="AM155" i="3"/>
  <c r="AM156" i="3"/>
  <c r="AM157" i="3"/>
  <c r="AM158" i="3"/>
  <c r="AM159" i="3"/>
  <c r="AM160" i="3"/>
  <c r="AM161" i="3"/>
  <c r="AM162" i="3"/>
  <c r="AM163" i="3"/>
  <c r="AM164" i="3"/>
  <c r="AM165" i="3"/>
  <c r="AM166" i="3"/>
  <c r="AM167" i="3"/>
  <c r="AM168" i="3"/>
  <c r="AM169" i="3"/>
  <c r="AM170" i="3"/>
  <c r="AM171" i="3"/>
  <c r="AM172" i="3"/>
  <c r="AM173" i="3"/>
  <c r="AM174" i="3"/>
  <c r="AM175" i="3"/>
  <c r="AM176" i="3"/>
  <c r="AM177" i="3"/>
  <c r="AM178" i="3"/>
  <c r="AM179" i="3"/>
  <c r="AM180" i="3"/>
  <c r="AM181" i="3"/>
  <c r="AM182" i="3"/>
  <c r="AM183" i="3"/>
  <c r="AM184" i="3"/>
  <c r="AM185" i="3"/>
  <c r="AM186" i="3"/>
  <c r="AM187" i="3"/>
  <c r="AM188" i="3"/>
  <c r="AM189" i="3"/>
  <c r="AM190" i="3"/>
  <c r="AM191" i="3"/>
  <c r="AM192" i="3"/>
  <c r="AM193" i="3"/>
  <c r="AM194" i="3"/>
  <c r="AM195" i="3"/>
  <c r="AM196" i="3"/>
  <c r="AM197" i="3"/>
  <c r="AM198" i="3"/>
  <c r="AM199" i="3"/>
  <c r="AM200" i="3"/>
  <c r="AM201" i="3"/>
  <c r="AM202" i="3"/>
  <c r="AM203" i="3"/>
  <c r="AM204" i="3"/>
  <c r="AM205" i="3"/>
  <c r="AM206" i="3"/>
  <c r="AM207" i="3"/>
  <c r="AM208" i="3"/>
  <c r="AM209" i="3"/>
  <c r="AM210" i="3"/>
  <c r="AM211" i="3"/>
  <c r="AM212" i="3"/>
  <c r="AM213" i="3"/>
  <c r="AM214" i="3"/>
  <c r="AM215" i="3"/>
  <c r="AM216" i="3"/>
  <c r="AM217" i="3"/>
  <c r="AM218" i="3"/>
  <c r="AM219" i="3"/>
  <c r="AM220" i="3"/>
  <c r="AM221" i="3"/>
  <c r="AM222" i="3"/>
  <c r="AM223" i="3"/>
  <c r="AM224" i="3"/>
  <c r="AM225" i="3"/>
  <c r="AM94" i="3"/>
  <c r="Q9" i="6"/>
  <c r="R10" i="6"/>
  <c r="E56" i="9"/>
  <c r="N9" i="6"/>
  <c r="E55" i="9"/>
  <c r="K9" i="6"/>
  <c r="E54" i="9"/>
  <c r="H9" i="6"/>
  <c r="O141" i="6"/>
  <c r="O140" i="6"/>
  <c r="O139" i="6"/>
  <c r="O138" i="6"/>
  <c r="O137" i="6"/>
  <c r="O136" i="6"/>
  <c r="O135" i="6"/>
  <c r="O134" i="6"/>
  <c r="O133" i="6"/>
  <c r="O132" i="6"/>
  <c r="O131" i="6"/>
  <c r="O130" i="6"/>
  <c r="O129" i="6"/>
  <c r="O128" i="6"/>
  <c r="O127" i="6"/>
  <c r="O126" i="6"/>
  <c r="O125" i="6"/>
  <c r="O124" i="6"/>
  <c r="O123" i="6"/>
  <c r="O122" i="6"/>
  <c r="O121" i="6"/>
  <c r="O120" i="6"/>
  <c r="O119" i="6"/>
  <c r="O118" i="6"/>
  <c r="O117" i="6"/>
  <c r="O116" i="6"/>
  <c r="O115" i="6"/>
  <c r="O114" i="6"/>
  <c r="O113" i="6"/>
  <c r="O112" i="6"/>
  <c r="O111" i="6"/>
  <c r="O110" i="6"/>
  <c r="O109" i="6"/>
  <c r="O108" i="6"/>
  <c r="O107" i="6"/>
  <c r="O106" i="6"/>
  <c r="O105" i="6"/>
  <c r="O104" i="6"/>
  <c r="O103" i="6"/>
  <c r="O102" i="6"/>
  <c r="O101" i="6"/>
  <c r="O100" i="6"/>
  <c r="O99" i="6"/>
  <c r="O98" i="6"/>
  <c r="O97" i="6"/>
  <c r="O96" i="6"/>
  <c r="O95" i="6"/>
  <c r="O94" i="6"/>
  <c r="O93" i="6"/>
  <c r="O92" i="6"/>
  <c r="O91" i="6"/>
  <c r="O90" i="6"/>
  <c r="O89" i="6"/>
  <c r="O88" i="6"/>
  <c r="O87" i="6"/>
  <c r="O86" i="6"/>
  <c r="O85" i="6"/>
  <c r="O84" i="6"/>
  <c r="O83" i="6"/>
  <c r="O82" i="6"/>
  <c r="O81" i="6"/>
  <c r="O80" i="6"/>
  <c r="O79" i="6"/>
  <c r="O78" i="6"/>
  <c r="O77" i="6"/>
  <c r="O76" i="6"/>
  <c r="O75" i="6"/>
  <c r="O74" i="6"/>
  <c r="O73" i="6"/>
  <c r="O72" i="6"/>
  <c r="O71" i="6"/>
  <c r="O70" i="6"/>
  <c r="O69" i="6"/>
  <c r="O68" i="6"/>
  <c r="O67" i="6"/>
  <c r="O66" i="6"/>
  <c r="O65" i="6"/>
  <c r="O64" i="6"/>
  <c r="O63" i="6"/>
  <c r="O62" i="6"/>
  <c r="O61" i="6"/>
  <c r="O60" i="6"/>
  <c r="O59" i="6"/>
  <c r="O58" i="6"/>
  <c r="O57" i="6"/>
  <c r="O56" i="6"/>
  <c r="O55" i="6"/>
  <c r="O54" i="6"/>
  <c r="O53" i="6"/>
  <c r="O52" i="6"/>
  <c r="O51" i="6"/>
  <c r="O50" i="6"/>
  <c r="O49" i="6"/>
  <c r="O48" i="6"/>
  <c r="O47" i="6"/>
  <c r="O46" i="6"/>
  <c r="O45" i="6"/>
  <c r="O44" i="6"/>
  <c r="O43" i="6"/>
  <c r="O42" i="6"/>
  <c r="O41" i="6"/>
  <c r="O40" i="6"/>
  <c r="O39" i="6"/>
  <c r="O38" i="6"/>
  <c r="O37" i="6"/>
  <c r="O36" i="6"/>
  <c r="O35" i="6"/>
  <c r="O34" i="6"/>
  <c r="O33" i="6"/>
  <c r="O32" i="6"/>
  <c r="O31" i="6"/>
  <c r="O30" i="6"/>
  <c r="O29" i="6"/>
  <c r="O28" i="6"/>
  <c r="O27" i="6"/>
  <c r="O26" i="6"/>
  <c r="O25" i="6"/>
  <c r="O24" i="6"/>
  <c r="O23" i="6"/>
  <c r="O22" i="6"/>
  <c r="O21" i="6"/>
  <c r="O20" i="6"/>
  <c r="O19" i="6"/>
  <c r="O18" i="6"/>
  <c r="O17" i="6"/>
  <c r="O16" i="6"/>
  <c r="O15" i="6"/>
  <c r="O14" i="6"/>
  <c r="O13" i="6"/>
  <c r="O12" i="6"/>
  <c r="O11" i="6"/>
  <c r="O10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5" i="6"/>
  <c r="L114" i="6"/>
  <c r="L113" i="6"/>
  <c r="L112" i="6"/>
  <c r="L111" i="6"/>
  <c r="L110" i="6"/>
  <c r="L109" i="6"/>
  <c r="L108" i="6"/>
  <c r="L107" i="6"/>
  <c r="L106" i="6"/>
  <c r="L105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6" i="6"/>
  <c r="L75" i="6"/>
  <c r="L74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T18" i="7"/>
  <c r="U22" i="7"/>
  <c r="E229" i="7"/>
  <c r="E230" i="7"/>
  <c r="E231" i="7"/>
  <c r="E232" i="7"/>
  <c r="E233" i="7"/>
  <c r="E234" i="7"/>
  <c r="E235" i="7"/>
  <c r="E236" i="7"/>
  <c r="E237" i="7"/>
  <c r="E238" i="7"/>
  <c r="E239" i="7"/>
  <c r="E240" i="7"/>
  <c r="E241" i="7"/>
  <c r="E242" i="7"/>
  <c r="E243" i="7"/>
  <c r="E244" i="7"/>
  <c r="E245" i="7"/>
  <c r="E246" i="7"/>
  <c r="E247" i="7"/>
  <c r="E248" i="7"/>
  <c r="E249" i="7"/>
  <c r="E250" i="7"/>
  <c r="E251" i="7"/>
  <c r="E252" i="7"/>
  <c r="E253" i="7"/>
  <c r="E254" i="7"/>
  <c r="E255" i="7"/>
  <c r="E256" i="7"/>
  <c r="E257" i="7"/>
  <c r="E258" i="7"/>
  <c r="E259" i="7"/>
  <c r="E260" i="7"/>
  <c r="E261" i="7"/>
  <c r="E262" i="7"/>
  <c r="E263" i="7"/>
  <c r="E264" i="7"/>
  <c r="E265" i="7"/>
  <c r="E266" i="7"/>
  <c r="E267" i="7"/>
  <c r="E268" i="7"/>
  <c r="E269" i="7"/>
  <c r="E270" i="7"/>
  <c r="D7" i="7"/>
  <c r="D8" i="7"/>
  <c r="D9" i="7"/>
  <c r="D10" i="7"/>
  <c r="D11" i="7"/>
  <c r="D12" i="7"/>
  <c r="D13" i="7"/>
  <c r="D14" i="7"/>
  <c r="D15" i="7"/>
  <c r="D16" i="7"/>
  <c r="D17" i="7"/>
  <c r="D18" i="7"/>
  <c r="D19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6" i="7"/>
  <c r="Y3" i="7"/>
  <c r="B16" i="3"/>
  <c r="I7" i="7"/>
  <c r="C3" i="17"/>
  <c r="I8" i="7"/>
  <c r="C4" i="17"/>
  <c r="I9" i="7"/>
  <c r="C5" i="17"/>
  <c r="I10" i="7"/>
  <c r="C6" i="17"/>
  <c r="I11" i="7"/>
  <c r="C7" i="17"/>
  <c r="I12" i="7"/>
  <c r="C8" i="17"/>
  <c r="I13" i="7"/>
  <c r="C9" i="17"/>
  <c r="I14" i="7"/>
  <c r="C10" i="17"/>
  <c r="I15" i="7"/>
  <c r="C11" i="17"/>
  <c r="I16" i="7"/>
  <c r="C12" i="17"/>
  <c r="I17" i="7"/>
  <c r="C13" i="17"/>
  <c r="I18" i="7"/>
  <c r="C14" i="17"/>
  <c r="I19" i="7"/>
  <c r="C15" i="17"/>
  <c r="I20" i="7"/>
  <c r="C16" i="17"/>
  <c r="I21" i="7"/>
  <c r="C17" i="17"/>
  <c r="I22" i="7"/>
  <c r="C18" i="17"/>
  <c r="I23" i="7"/>
  <c r="C19" i="17"/>
  <c r="I24" i="7"/>
  <c r="C20" i="17"/>
  <c r="I25" i="7"/>
  <c r="C21" i="17"/>
  <c r="I26" i="7"/>
  <c r="C22" i="17"/>
  <c r="I27" i="7"/>
  <c r="C23" i="17"/>
  <c r="I28" i="7"/>
  <c r="C24" i="17"/>
  <c r="I29" i="7"/>
  <c r="C25" i="17"/>
  <c r="I30" i="7"/>
  <c r="C26" i="17"/>
  <c r="I31" i="7"/>
  <c r="C27" i="17"/>
  <c r="I32" i="7"/>
  <c r="C28" i="17"/>
  <c r="I33" i="7"/>
  <c r="C29" i="17"/>
  <c r="I34" i="7"/>
  <c r="C30" i="17"/>
  <c r="I35" i="7"/>
  <c r="C31" i="17"/>
  <c r="I36" i="7"/>
  <c r="C32" i="17"/>
  <c r="I37" i="7"/>
  <c r="C33" i="17"/>
  <c r="I38" i="7"/>
  <c r="C34" i="17"/>
  <c r="I39" i="7"/>
  <c r="C35" i="17"/>
  <c r="I40" i="7"/>
  <c r="C36" i="17"/>
  <c r="I41" i="7"/>
  <c r="C37" i="17"/>
  <c r="I42" i="7"/>
  <c r="C38" i="17"/>
  <c r="I43" i="7"/>
  <c r="C39" i="17"/>
  <c r="I44" i="7"/>
  <c r="C40" i="17"/>
  <c r="I45" i="7"/>
  <c r="C41" i="17"/>
  <c r="I46" i="7"/>
  <c r="C42" i="17"/>
  <c r="I47" i="7"/>
  <c r="C43" i="17"/>
  <c r="I48" i="7"/>
  <c r="C44" i="17"/>
  <c r="I49" i="7"/>
  <c r="C45" i="17"/>
  <c r="I50" i="7"/>
  <c r="C46" i="17"/>
  <c r="I51" i="7"/>
  <c r="C47" i="17"/>
  <c r="I52" i="7"/>
  <c r="C48" i="17"/>
  <c r="I53" i="7"/>
  <c r="C49" i="17"/>
  <c r="I54" i="7"/>
  <c r="C50" i="17"/>
  <c r="I55" i="7"/>
  <c r="C51" i="17"/>
  <c r="I56" i="7"/>
  <c r="C52" i="17"/>
  <c r="I57" i="7"/>
  <c r="C53" i="17"/>
  <c r="I58" i="7"/>
  <c r="C54" i="17"/>
  <c r="I59" i="7"/>
  <c r="C55" i="17"/>
  <c r="I60" i="7"/>
  <c r="C56" i="17"/>
  <c r="I61" i="7"/>
  <c r="C57" i="17"/>
  <c r="I62" i="7"/>
  <c r="C58" i="17"/>
  <c r="I63" i="7"/>
  <c r="C59" i="17"/>
  <c r="I64" i="7"/>
  <c r="C60" i="17"/>
  <c r="I65" i="7"/>
  <c r="C61" i="17"/>
  <c r="I66" i="7"/>
  <c r="C62" i="17"/>
  <c r="I67" i="7"/>
  <c r="C63" i="17"/>
  <c r="I68" i="7"/>
  <c r="C64" i="17"/>
  <c r="I69" i="7"/>
  <c r="C65" i="17"/>
  <c r="I70" i="7"/>
  <c r="C66" i="17"/>
  <c r="I71" i="7"/>
  <c r="C67" i="17"/>
  <c r="I72" i="7"/>
  <c r="C68" i="17"/>
  <c r="C69" i="17"/>
  <c r="C70" i="17"/>
  <c r="C71" i="17"/>
  <c r="C72" i="17"/>
  <c r="C73" i="17"/>
  <c r="C74" i="17"/>
  <c r="C75" i="17"/>
  <c r="C76" i="17"/>
  <c r="C77" i="17"/>
  <c r="C78" i="17"/>
  <c r="C79" i="17"/>
  <c r="C80" i="17"/>
  <c r="C81" i="17"/>
  <c r="C82" i="17"/>
  <c r="C83" i="17"/>
  <c r="C84" i="17"/>
  <c r="C85" i="17"/>
  <c r="C86" i="17"/>
  <c r="C87" i="17"/>
  <c r="C88" i="17"/>
  <c r="C89" i="17"/>
  <c r="C90" i="17"/>
  <c r="C91" i="17"/>
  <c r="C92" i="17"/>
  <c r="C93" i="17"/>
  <c r="C94" i="17"/>
  <c r="C95" i="17"/>
  <c r="C96" i="17"/>
  <c r="C97" i="17"/>
  <c r="C98" i="17"/>
  <c r="C99" i="17"/>
  <c r="C100" i="17"/>
  <c r="C101" i="17"/>
  <c r="C102" i="17"/>
  <c r="C103" i="17"/>
  <c r="C104" i="17"/>
  <c r="C105" i="17"/>
  <c r="C106" i="17"/>
  <c r="C107" i="17"/>
  <c r="C108" i="17"/>
  <c r="C109" i="17"/>
  <c r="C110" i="17"/>
  <c r="C111" i="17"/>
  <c r="C112" i="17"/>
  <c r="C113" i="17"/>
  <c r="C114" i="17"/>
  <c r="C115" i="17"/>
  <c r="C116" i="17"/>
  <c r="C117" i="17"/>
  <c r="C118" i="17"/>
  <c r="C119" i="17"/>
  <c r="C120" i="17"/>
  <c r="C121" i="17"/>
  <c r="C122" i="17"/>
  <c r="C123" i="17"/>
  <c r="C124" i="17"/>
  <c r="C125" i="17"/>
  <c r="C126" i="17"/>
  <c r="C127" i="17"/>
  <c r="C128" i="17"/>
  <c r="C129" i="17"/>
  <c r="C130" i="17"/>
  <c r="C131" i="17"/>
  <c r="C132" i="17"/>
  <c r="C133" i="17"/>
  <c r="C134" i="17"/>
  <c r="E2" i="17"/>
  <c r="DK7" i="7"/>
  <c r="DJ7" i="7"/>
  <c r="DK8" i="7"/>
  <c r="DJ8" i="7"/>
  <c r="DK9" i="7"/>
  <c r="DJ9" i="7"/>
  <c r="DK10" i="7"/>
  <c r="DJ10" i="7"/>
  <c r="DK11" i="7"/>
  <c r="DJ11" i="7"/>
  <c r="DK12" i="7"/>
  <c r="DJ12" i="7"/>
  <c r="DK13" i="7"/>
  <c r="DJ13" i="7"/>
  <c r="DK14" i="7"/>
  <c r="DJ14" i="7"/>
  <c r="DK15" i="7"/>
  <c r="DJ15" i="7"/>
  <c r="DK16" i="7"/>
  <c r="DJ16" i="7"/>
  <c r="DK17" i="7"/>
  <c r="DJ17" i="7"/>
  <c r="DK18" i="7"/>
  <c r="DJ18" i="7"/>
  <c r="DK19" i="7"/>
  <c r="DJ19" i="7"/>
  <c r="DK20" i="7"/>
  <c r="DJ20" i="7"/>
  <c r="DK21" i="7"/>
  <c r="DJ21" i="7"/>
  <c r="DK22" i="7"/>
  <c r="DJ22" i="7"/>
  <c r="DK23" i="7"/>
  <c r="DJ23" i="7"/>
  <c r="DK24" i="7"/>
  <c r="DJ24" i="7"/>
  <c r="DK25" i="7"/>
  <c r="DJ25" i="7"/>
  <c r="DK26" i="7"/>
  <c r="DJ26" i="7"/>
  <c r="DK27" i="7"/>
  <c r="DJ27" i="7"/>
  <c r="DK28" i="7"/>
  <c r="DJ28" i="7"/>
  <c r="DK29" i="7"/>
  <c r="DJ29" i="7"/>
  <c r="DK30" i="7"/>
  <c r="DJ30" i="7"/>
  <c r="DK31" i="7"/>
  <c r="DJ31" i="7"/>
  <c r="DK32" i="7"/>
  <c r="DJ32" i="7"/>
  <c r="DK33" i="7"/>
  <c r="DJ33" i="7"/>
  <c r="DK34" i="7"/>
  <c r="DJ34" i="7"/>
  <c r="DK35" i="7"/>
  <c r="DJ35" i="7"/>
  <c r="DK36" i="7"/>
  <c r="DJ36" i="7"/>
  <c r="DK37" i="7"/>
  <c r="DJ37" i="7"/>
  <c r="DK38" i="7"/>
  <c r="DJ38" i="7"/>
  <c r="DK39" i="7"/>
  <c r="DJ39" i="7"/>
  <c r="DK40" i="7"/>
  <c r="DJ40" i="7"/>
  <c r="DK41" i="7"/>
  <c r="DJ41" i="7"/>
  <c r="DK42" i="7"/>
  <c r="DJ42" i="7"/>
  <c r="DK43" i="7"/>
  <c r="DJ43" i="7"/>
  <c r="DK44" i="7"/>
  <c r="DJ44" i="7"/>
  <c r="DK45" i="7"/>
  <c r="DJ45" i="7"/>
  <c r="DK46" i="7"/>
  <c r="DJ46" i="7"/>
  <c r="DK47" i="7"/>
  <c r="DJ47" i="7"/>
  <c r="DK48" i="7"/>
  <c r="DJ48" i="7"/>
  <c r="DK49" i="7"/>
  <c r="DJ49" i="7"/>
  <c r="DK50" i="7"/>
  <c r="DJ50" i="7"/>
  <c r="DK51" i="7"/>
  <c r="DJ51" i="7"/>
  <c r="DK52" i="7"/>
  <c r="DJ52" i="7"/>
  <c r="DK53" i="7"/>
  <c r="DJ53" i="7"/>
  <c r="DK54" i="7"/>
  <c r="DJ54" i="7"/>
  <c r="DK55" i="7"/>
  <c r="DJ55" i="7"/>
  <c r="DK56" i="7"/>
  <c r="DJ56" i="7"/>
  <c r="DK57" i="7"/>
  <c r="DJ57" i="7"/>
  <c r="DK58" i="7"/>
  <c r="DJ58" i="7"/>
  <c r="DK59" i="7"/>
  <c r="DJ59" i="7"/>
  <c r="DK60" i="7"/>
  <c r="DJ60" i="7"/>
  <c r="DK61" i="7"/>
  <c r="DJ61" i="7"/>
  <c r="DK62" i="7"/>
  <c r="DJ62" i="7"/>
  <c r="DK63" i="7"/>
  <c r="DJ63" i="7"/>
  <c r="DK64" i="7"/>
  <c r="DJ64" i="7"/>
  <c r="DK65" i="7"/>
  <c r="DJ65" i="7"/>
  <c r="DK66" i="7"/>
  <c r="DJ66" i="7"/>
  <c r="DK67" i="7"/>
  <c r="DJ67" i="7"/>
  <c r="DK68" i="7"/>
  <c r="DJ68" i="7"/>
  <c r="DK69" i="7"/>
  <c r="DJ69" i="7"/>
  <c r="DK70" i="7"/>
  <c r="DJ70" i="7"/>
  <c r="DK71" i="7"/>
  <c r="DJ71" i="7"/>
  <c r="DK72" i="7"/>
  <c r="DJ72" i="7"/>
  <c r="DK73" i="7"/>
  <c r="I73" i="7"/>
  <c r="DJ73" i="7"/>
  <c r="DK74" i="7"/>
  <c r="DJ74" i="7"/>
  <c r="DK75" i="7"/>
  <c r="DJ75" i="7"/>
  <c r="DK76" i="7"/>
  <c r="DJ76" i="7"/>
  <c r="DK77" i="7"/>
  <c r="DJ77" i="7"/>
  <c r="DK78" i="7"/>
  <c r="DJ78" i="7"/>
  <c r="DK79" i="7"/>
  <c r="DJ79" i="7"/>
  <c r="DK80" i="7"/>
  <c r="I80" i="7"/>
  <c r="DJ80" i="7"/>
  <c r="DK81" i="7"/>
  <c r="DJ81" i="7"/>
  <c r="DK82" i="7"/>
  <c r="DJ82" i="7"/>
  <c r="DK83" i="7"/>
  <c r="DJ83" i="7"/>
  <c r="DK84" i="7"/>
  <c r="DJ84" i="7"/>
  <c r="DK85" i="7"/>
  <c r="DJ85" i="7"/>
  <c r="DK86" i="7"/>
  <c r="DJ86" i="7"/>
  <c r="DK87" i="7"/>
  <c r="I87" i="7"/>
  <c r="DJ87" i="7"/>
  <c r="DK88" i="7"/>
  <c r="DJ88" i="7"/>
  <c r="DK89" i="7"/>
  <c r="DJ89" i="7"/>
  <c r="DK90" i="7"/>
  <c r="DJ90" i="7"/>
  <c r="DK91" i="7"/>
  <c r="DJ91" i="7"/>
  <c r="DK92" i="7"/>
  <c r="DJ92" i="7"/>
  <c r="DK93" i="7"/>
  <c r="DJ93" i="7"/>
  <c r="DK94" i="7"/>
  <c r="I94" i="7"/>
  <c r="DJ94" i="7"/>
  <c r="DK95" i="7"/>
  <c r="DJ95" i="7"/>
  <c r="DK96" i="7"/>
  <c r="DJ96" i="7"/>
  <c r="DK97" i="7"/>
  <c r="DJ97" i="7"/>
  <c r="DK98" i="7"/>
  <c r="DJ98" i="7"/>
  <c r="DK99" i="7"/>
  <c r="DJ99" i="7"/>
  <c r="DK100" i="7"/>
  <c r="DJ100" i="7"/>
  <c r="DK101" i="7"/>
  <c r="I101" i="7"/>
  <c r="DJ101" i="7"/>
  <c r="DK102" i="7"/>
  <c r="DJ102" i="7"/>
  <c r="DK103" i="7"/>
  <c r="DJ103" i="7"/>
  <c r="DK104" i="7"/>
  <c r="DJ104" i="7"/>
  <c r="DK105" i="7"/>
  <c r="DJ105" i="7"/>
  <c r="DK106" i="7"/>
  <c r="DJ106" i="7"/>
  <c r="DK107" i="7"/>
  <c r="DJ107" i="7"/>
  <c r="DK108" i="7"/>
  <c r="I108" i="7"/>
  <c r="DJ108" i="7"/>
  <c r="DK109" i="7"/>
  <c r="DJ109" i="7"/>
  <c r="DK110" i="7"/>
  <c r="DJ110" i="7"/>
  <c r="DK111" i="7"/>
  <c r="DJ111" i="7"/>
  <c r="DK112" i="7"/>
  <c r="DJ112" i="7"/>
  <c r="DK113" i="7"/>
  <c r="DJ113" i="7"/>
  <c r="DK114" i="7"/>
  <c r="I114" i="7"/>
  <c r="DJ114" i="7"/>
  <c r="DK115" i="7"/>
  <c r="DJ115" i="7"/>
  <c r="DK116" i="7"/>
  <c r="DJ116" i="7"/>
  <c r="DK117" i="7"/>
  <c r="DJ117" i="7"/>
  <c r="DK118" i="7"/>
  <c r="DJ118" i="7"/>
  <c r="DK119" i="7"/>
  <c r="I119" i="7"/>
  <c r="DJ119" i="7"/>
  <c r="DK120" i="7"/>
  <c r="DJ120" i="7"/>
  <c r="DK121" i="7"/>
  <c r="DJ121" i="7"/>
  <c r="DK122" i="7"/>
  <c r="DJ122" i="7"/>
  <c r="DK123" i="7"/>
  <c r="DJ123" i="7"/>
  <c r="DK124" i="7"/>
  <c r="I124" i="7"/>
  <c r="DJ124" i="7"/>
  <c r="DK125" i="7"/>
  <c r="DJ125" i="7"/>
  <c r="DK126" i="7"/>
  <c r="DJ126" i="7"/>
  <c r="DK127" i="7"/>
  <c r="DJ127" i="7"/>
  <c r="DK128" i="7"/>
  <c r="DJ128" i="7"/>
  <c r="DK129" i="7"/>
  <c r="I129" i="7"/>
  <c r="DJ129" i="7"/>
  <c r="DK130" i="7"/>
  <c r="DJ130" i="7"/>
  <c r="DK131" i="7"/>
  <c r="DJ131" i="7"/>
  <c r="DK132" i="7"/>
  <c r="DJ132" i="7"/>
  <c r="DK133" i="7"/>
  <c r="DJ133" i="7"/>
  <c r="DK134" i="7"/>
  <c r="I134" i="7"/>
  <c r="DJ134" i="7"/>
  <c r="DK135" i="7"/>
  <c r="DJ135" i="7"/>
  <c r="DK136" i="7"/>
  <c r="DJ136" i="7"/>
  <c r="DK137" i="7"/>
  <c r="DJ137" i="7"/>
  <c r="DK138" i="7"/>
  <c r="DJ138" i="7"/>
  <c r="DM28" i="7"/>
  <c r="DO28" i="7"/>
  <c r="F370" i="12"/>
  <c r="DM27" i="7"/>
  <c r="DO27" i="7"/>
  <c r="F369" i="12"/>
  <c r="DM26" i="7"/>
  <c r="DO26" i="7"/>
  <c r="F368" i="12"/>
  <c r="DM25" i="7"/>
  <c r="DO25" i="7"/>
  <c r="F367" i="12"/>
  <c r="DM24" i="7"/>
  <c r="DO24" i="7"/>
  <c r="F366" i="12"/>
  <c r="DM23" i="7"/>
  <c r="DO23" i="7"/>
  <c r="F365" i="12"/>
  <c r="DM22" i="7"/>
  <c r="DO22" i="7"/>
  <c r="F364" i="12"/>
  <c r="DM21" i="7"/>
  <c r="DO21" i="7"/>
  <c r="F363" i="12"/>
  <c r="DM20" i="7"/>
  <c r="DO20" i="7"/>
  <c r="F362" i="12"/>
  <c r="DM19" i="7"/>
  <c r="DO19" i="7"/>
  <c r="F361" i="12"/>
  <c r="DM18" i="7"/>
  <c r="DO18" i="7"/>
  <c r="F360" i="12"/>
  <c r="DM17" i="7"/>
  <c r="DO17" i="7"/>
  <c r="F359" i="12"/>
  <c r="DM16" i="7"/>
  <c r="DO16" i="7"/>
  <c r="F358" i="12"/>
  <c r="DM15" i="7"/>
  <c r="DO15" i="7"/>
  <c r="F357" i="12"/>
  <c r="DM14" i="7"/>
  <c r="DO14" i="7"/>
  <c r="F356" i="12"/>
  <c r="DM13" i="7"/>
  <c r="DO13" i="7"/>
  <c r="F355" i="12"/>
  <c r="DM12" i="7"/>
  <c r="DO12" i="7"/>
  <c r="F354" i="12"/>
  <c r="DM11" i="7"/>
  <c r="DO11" i="7"/>
  <c r="F353" i="12"/>
  <c r="DM10" i="7"/>
  <c r="DO10" i="7"/>
  <c r="F352" i="12"/>
  <c r="DM9" i="7"/>
  <c r="DO9" i="7"/>
  <c r="F351" i="12"/>
  <c r="DM8" i="7"/>
  <c r="DO8" i="7"/>
  <c r="F350" i="12"/>
  <c r="DM7" i="7"/>
  <c r="DO7" i="7"/>
  <c r="F349" i="12"/>
  <c r="J7" i="7"/>
  <c r="DL7" i="7"/>
  <c r="DL8" i="7"/>
  <c r="J134" i="7"/>
  <c r="DL134" i="7"/>
  <c r="DN28" i="7"/>
  <c r="E370" i="12"/>
  <c r="J129" i="7"/>
  <c r="DL129" i="7"/>
  <c r="DN27" i="7"/>
  <c r="E369" i="12"/>
  <c r="J124" i="7"/>
  <c r="DL124" i="7"/>
  <c r="DN26" i="7"/>
  <c r="E368" i="12"/>
  <c r="J119" i="7"/>
  <c r="DL119" i="7"/>
  <c r="DN25" i="7"/>
  <c r="E367" i="12"/>
  <c r="J114" i="7"/>
  <c r="DL114" i="7"/>
  <c r="DN24" i="7"/>
  <c r="E366" i="12"/>
  <c r="J108" i="7"/>
  <c r="DL108" i="7"/>
  <c r="DN23" i="7"/>
  <c r="E365" i="12"/>
  <c r="J101" i="7"/>
  <c r="DL101" i="7"/>
  <c r="DN22" i="7"/>
  <c r="E364" i="12"/>
  <c r="J94" i="7"/>
  <c r="DL94" i="7"/>
  <c r="DN21" i="7"/>
  <c r="E363" i="12"/>
  <c r="J87" i="7"/>
  <c r="DL87" i="7"/>
  <c r="DN20" i="7"/>
  <c r="E362" i="12"/>
  <c r="J80" i="7"/>
  <c r="DL80" i="7"/>
  <c r="DN19" i="7"/>
  <c r="E361" i="12"/>
  <c r="J73" i="7"/>
  <c r="DL73" i="7"/>
  <c r="DN18" i="7"/>
  <c r="E360" i="12"/>
  <c r="J68" i="7"/>
  <c r="DL68" i="7"/>
  <c r="DN17" i="7"/>
  <c r="E359" i="12"/>
  <c r="J63" i="7"/>
  <c r="DL63" i="7"/>
  <c r="DN16" i="7"/>
  <c r="E358" i="12"/>
  <c r="J58" i="7"/>
  <c r="DL58" i="7"/>
  <c r="DN15" i="7"/>
  <c r="E357" i="12"/>
  <c r="J53" i="7"/>
  <c r="DL53" i="7"/>
  <c r="DN14" i="7"/>
  <c r="E356" i="12"/>
  <c r="J48" i="7"/>
  <c r="DL48" i="7"/>
  <c r="DN13" i="7"/>
  <c r="E355" i="12"/>
  <c r="J42" i="7"/>
  <c r="DL42" i="7"/>
  <c r="DN12" i="7"/>
  <c r="E354" i="12"/>
  <c r="J35" i="7"/>
  <c r="DL35" i="7"/>
  <c r="DN11" i="7"/>
  <c r="E353" i="12"/>
  <c r="J28" i="7"/>
  <c r="DL28" i="7"/>
  <c r="DN10" i="7"/>
  <c r="E352" i="12"/>
  <c r="J21" i="7"/>
  <c r="DL21" i="7"/>
  <c r="DN9" i="7"/>
  <c r="E351" i="12"/>
  <c r="J14" i="7"/>
  <c r="DL14" i="7"/>
  <c r="DN8" i="7"/>
  <c r="E350" i="12"/>
  <c r="DN7" i="7"/>
  <c r="E349" i="12"/>
  <c r="D370" i="12"/>
  <c r="D369" i="12"/>
  <c r="D368" i="12"/>
  <c r="D367" i="12"/>
  <c r="D366" i="12"/>
  <c r="D365" i="12"/>
  <c r="D364" i="12"/>
  <c r="D363" i="12"/>
  <c r="D362" i="12"/>
  <c r="D361" i="12"/>
  <c r="D360" i="12"/>
  <c r="D359" i="12"/>
  <c r="D358" i="12"/>
  <c r="D357" i="12"/>
  <c r="D356" i="12"/>
  <c r="D355" i="12"/>
  <c r="D354" i="12"/>
  <c r="D353" i="12"/>
  <c r="D352" i="12"/>
  <c r="D351" i="12"/>
  <c r="D350" i="12"/>
  <c r="D349" i="12"/>
  <c r="DC7" i="7"/>
  <c r="DB7" i="7"/>
  <c r="DC8" i="7"/>
  <c r="DB8" i="7"/>
  <c r="DC9" i="7"/>
  <c r="DB9" i="7"/>
  <c r="DC10" i="7"/>
  <c r="DB10" i="7"/>
  <c r="DC11" i="7"/>
  <c r="DB11" i="7"/>
  <c r="DC12" i="7"/>
  <c r="DB12" i="7"/>
  <c r="DC13" i="7"/>
  <c r="DB13" i="7"/>
  <c r="DC14" i="7"/>
  <c r="DB14" i="7"/>
  <c r="DC15" i="7"/>
  <c r="DB15" i="7"/>
  <c r="DC16" i="7"/>
  <c r="DB16" i="7"/>
  <c r="DC17" i="7"/>
  <c r="DB17" i="7"/>
  <c r="DC18" i="7"/>
  <c r="DB18" i="7"/>
  <c r="DC19" i="7"/>
  <c r="DB19" i="7"/>
  <c r="DC20" i="7"/>
  <c r="DB20" i="7"/>
  <c r="DC21" i="7"/>
  <c r="DB21" i="7"/>
  <c r="DC22" i="7"/>
  <c r="DB22" i="7"/>
  <c r="DC23" i="7"/>
  <c r="DB23" i="7"/>
  <c r="DC24" i="7"/>
  <c r="DB24" i="7"/>
  <c r="DC25" i="7"/>
  <c r="DB25" i="7"/>
  <c r="DC26" i="7"/>
  <c r="DB26" i="7"/>
  <c r="DC27" i="7"/>
  <c r="DB27" i="7"/>
  <c r="DC28" i="7"/>
  <c r="DB28" i="7"/>
  <c r="DC29" i="7"/>
  <c r="DB29" i="7"/>
  <c r="DC30" i="7"/>
  <c r="DB30" i="7"/>
  <c r="DC31" i="7"/>
  <c r="DB31" i="7"/>
  <c r="DC32" i="7"/>
  <c r="DB32" i="7"/>
  <c r="DC33" i="7"/>
  <c r="DB33" i="7"/>
  <c r="DC34" i="7"/>
  <c r="DB34" i="7"/>
  <c r="DC35" i="7"/>
  <c r="DB35" i="7"/>
  <c r="DC36" i="7"/>
  <c r="DB36" i="7"/>
  <c r="DC37" i="7"/>
  <c r="DB37" i="7"/>
  <c r="DC38" i="7"/>
  <c r="DB38" i="7"/>
  <c r="DC39" i="7"/>
  <c r="DB39" i="7"/>
  <c r="DC40" i="7"/>
  <c r="DB40" i="7"/>
  <c r="DC41" i="7"/>
  <c r="DB41" i="7"/>
  <c r="DC42" i="7"/>
  <c r="DB42" i="7"/>
  <c r="DC43" i="7"/>
  <c r="DB43" i="7"/>
  <c r="DC44" i="7"/>
  <c r="DB44" i="7"/>
  <c r="DC45" i="7"/>
  <c r="DB45" i="7"/>
  <c r="DC46" i="7"/>
  <c r="DB46" i="7"/>
  <c r="DC47" i="7"/>
  <c r="DB47" i="7"/>
  <c r="DC48" i="7"/>
  <c r="DB48" i="7"/>
  <c r="DC49" i="7"/>
  <c r="DB49" i="7"/>
  <c r="DC50" i="7"/>
  <c r="DB50" i="7"/>
  <c r="DC51" i="7"/>
  <c r="DB51" i="7"/>
  <c r="DC52" i="7"/>
  <c r="DB52" i="7"/>
  <c r="DC53" i="7"/>
  <c r="DB53" i="7"/>
  <c r="DC54" i="7"/>
  <c r="DB54" i="7"/>
  <c r="DC55" i="7"/>
  <c r="DB55" i="7"/>
  <c r="DC56" i="7"/>
  <c r="DB56" i="7"/>
  <c r="DC57" i="7"/>
  <c r="DB57" i="7"/>
  <c r="DC58" i="7"/>
  <c r="DB58" i="7"/>
  <c r="DC59" i="7"/>
  <c r="DB59" i="7"/>
  <c r="DC60" i="7"/>
  <c r="DB60" i="7"/>
  <c r="DC61" i="7"/>
  <c r="DB61" i="7"/>
  <c r="DC62" i="7"/>
  <c r="DB62" i="7"/>
  <c r="DC63" i="7"/>
  <c r="DB63" i="7"/>
  <c r="DC64" i="7"/>
  <c r="DB64" i="7"/>
  <c r="DC65" i="7"/>
  <c r="DB65" i="7"/>
  <c r="DC66" i="7"/>
  <c r="DB66" i="7"/>
  <c r="DC67" i="7"/>
  <c r="DB67" i="7"/>
  <c r="DC68" i="7"/>
  <c r="DB68" i="7"/>
  <c r="DC69" i="7"/>
  <c r="DB69" i="7"/>
  <c r="DC70" i="7"/>
  <c r="DB70" i="7"/>
  <c r="DC71" i="7"/>
  <c r="DB71" i="7"/>
  <c r="DC72" i="7"/>
  <c r="DB72" i="7"/>
  <c r="DC73" i="7"/>
  <c r="DB73" i="7"/>
  <c r="DC74" i="7"/>
  <c r="I74" i="7"/>
  <c r="DB74" i="7"/>
  <c r="DC75" i="7"/>
  <c r="DB75" i="7"/>
  <c r="DC76" i="7"/>
  <c r="DB76" i="7"/>
  <c r="DC77" i="7"/>
  <c r="DB77" i="7"/>
  <c r="DC78" i="7"/>
  <c r="DB78" i="7"/>
  <c r="DC79" i="7"/>
  <c r="I79" i="7"/>
  <c r="DB79" i="7"/>
  <c r="DC80" i="7"/>
  <c r="DB80" i="7"/>
  <c r="DC81" i="7"/>
  <c r="DB81" i="7"/>
  <c r="DC82" i="7"/>
  <c r="DB82" i="7"/>
  <c r="DC83" i="7"/>
  <c r="DB83" i="7"/>
  <c r="DC84" i="7"/>
  <c r="DB84" i="7"/>
  <c r="DC85" i="7"/>
  <c r="I85" i="7"/>
  <c r="DB85" i="7"/>
  <c r="DC86" i="7"/>
  <c r="I86" i="7"/>
  <c r="DB86" i="7"/>
  <c r="DC87" i="7"/>
  <c r="DB87" i="7"/>
  <c r="DC88" i="7"/>
  <c r="DB88" i="7"/>
  <c r="DC89" i="7"/>
  <c r="DB89" i="7"/>
  <c r="DC90" i="7"/>
  <c r="DB90" i="7"/>
  <c r="DC91" i="7"/>
  <c r="I91" i="7"/>
  <c r="DB91" i="7"/>
  <c r="DC92" i="7"/>
  <c r="DB92" i="7"/>
  <c r="DC93" i="7"/>
  <c r="I93" i="7"/>
  <c r="DB93" i="7"/>
  <c r="DC94" i="7"/>
  <c r="DB94" i="7"/>
  <c r="DC95" i="7"/>
  <c r="DB95" i="7"/>
  <c r="DC96" i="7"/>
  <c r="DB96" i="7"/>
  <c r="DC97" i="7"/>
  <c r="DB97" i="7"/>
  <c r="DC98" i="7"/>
  <c r="DB98" i="7"/>
  <c r="DC99" i="7"/>
  <c r="DB99" i="7"/>
  <c r="DC100" i="7"/>
  <c r="I100" i="7"/>
  <c r="DB100" i="7"/>
  <c r="DC101" i="7"/>
  <c r="DB101" i="7"/>
  <c r="DC102" i="7"/>
  <c r="DB102" i="7"/>
  <c r="DC103" i="7"/>
  <c r="DB103" i="7"/>
  <c r="DC104" i="7"/>
  <c r="DB104" i="7"/>
  <c r="DC105" i="7"/>
  <c r="I105" i="7"/>
  <c r="DB105" i="7"/>
  <c r="DC106" i="7"/>
  <c r="DB106" i="7"/>
  <c r="DC107" i="7"/>
  <c r="I107" i="7"/>
  <c r="DB107" i="7"/>
  <c r="DC108" i="7"/>
  <c r="DB108" i="7"/>
  <c r="DC109" i="7"/>
  <c r="I109" i="7"/>
  <c r="DB109" i="7"/>
  <c r="DC110" i="7"/>
  <c r="DB110" i="7"/>
  <c r="DC111" i="7"/>
  <c r="DB111" i="7"/>
  <c r="DC112" i="7"/>
  <c r="DB112" i="7"/>
  <c r="DC113" i="7"/>
  <c r="I113" i="7"/>
  <c r="DB113" i="7"/>
  <c r="DC114" i="7"/>
  <c r="DB114" i="7"/>
  <c r="DC115" i="7"/>
  <c r="DB115" i="7"/>
  <c r="DC116" i="7"/>
  <c r="DB116" i="7"/>
  <c r="DC117" i="7"/>
  <c r="DB117" i="7"/>
  <c r="DC118" i="7"/>
  <c r="DB118" i="7"/>
  <c r="DC119" i="7"/>
  <c r="DB119" i="7"/>
  <c r="DC120" i="7"/>
  <c r="I120" i="7"/>
  <c r="DB120" i="7"/>
  <c r="DC121" i="7"/>
  <c r="DB121" i="7"/>
  <c r="DC122" i="7"/>
  <c r="DB122" i="7"/>
  <c r="DC123" i="7"/>
  <c r="DB123" i="7"/>
  <c r="DC124" i="7"/>
  <c r="DB124" i="7"/>
  <c r="DC125" i="7"/>
  <c r="I125" i="7"/>
  <c r="DB125" i="7"/>
  <c r="DC126" i="7"/>
  <c r="DB126" i="7"/>
  <c r="DC127" i="7"/>
  <c r="DB127" i="7"/>
  <c r="DC128" i="7"/>
  <c r="DB128" i="7"/>
  <c r="DC129" i="7"/>
  <c r="DB129" i="7"/>
  <c r="DC130" i="7"/>
  <c r="I130" i="7"/>
  <c r="DB130" i="7"/>
  <c r="DC131" i="7"/>
  <c r="DB131" i="7"/>
  <c r="DC132" i="7"/>
  <c r="DB132" i="7"/>
  <c r="DC133" i="7"/>
  <c r="DB133" i="7"/>
  <c r="DC134" i="7"/>
  <c r="DB134" i="7"/>
  <c r="DC135" i="7"/>
  <c r="I135" i="7"/>
  <c r="DB135" i="7"/>
  <c r="DC136" i="7"/>
  <c r="DB136" i="7"/>
  <c r="DC137" i="7"/>
  <c r="DB137" i="7"/>
  <c r="DC138" i="7"/>
  <c r="DB138" i="7"/>
  <c r="DE28" i="7"/>
  <c r="DD7" i="7"/>
  <c r="J8" i="7"/>
  <c r="DD8" i="7"/>
  <c r="J135" i="7"/>
  <c r="DD135" i="7"/>
  <c r="DF28" i="7"/>
  <c r="E339" i="12"/>
  <c r="DE27" i="7"/>
  <c r="J130" i="7"/>
  <c r="DD130" i="7"/>
  <c r="DF27" i="7"/>
  <c r="E338" i="12"/>
  <c r="DE26" i="7"/>
  <c r="J125" i="7"/>
  <c r="DD125" i="7"/>
  <c r="J113" i="7"/>
  <c r="DD113" i="7"/>
  <c r="J109" i="7"/>
  <c r="DD109" i="7"/>
  <c r="DF26" i="7"/>
  <c r="E337" i="12"/>
  <c r="DE25" i="7"/>
  <c r="J120" i="7"/>
  <c r="DD120" i="7"/>
  <c r="J105" i="7"/>
  <c r="DD105" i="7"/>
  <c r="DF25" i="7"/>
  <c r="E336" i="12"/>
  <c r="DE24" i="7"/>
  <c r="DD114" i="7"/>
  <c r="DD101" i="7"/>
  <c r="DF24" i="7"/>
  <c r="E335" i="12"/>
  <c r="DE23" i="7"/>
  <c r="J107" i="7"/>
  <c r="DD107" i="7"/>
  <c r="DF23" i="7"/>
  <c r="E334" i="12"/>
  <c r="DE22" i="7"/>
  <c r="J100" i="7"/>
  <c r="DD100" i="7"/>
  <c r="J91" i="7"/>
  <c r="DD91" i="7"/>
  <c r="DF22" i="7"/>
  <c r="E333" i="12"/>
  <c r="DE21" i="7"/>
  <c r="J93" i="7"/>
  <c r="DD93" i="7"/>
  <c r="J85" i="7"/>
  <c r="DD85" i="7"/>
  <c r="J79" i="7"/>
  <c r="DD79" i="7"/>
  <c r="DF21" i="7"/>
  <c r="E332" i="12"/>
  <c r="DE20" i="7"/>
  <c r="J86" i="7"/>
  <c r="DD86" i="7"/>
  <c r="DF20" i="7"/>
  <c r="E331" i="12"/>
  <c r="DE19" i="7"/>
  <c r="DD73" i="7"/>
  <c r="DF19" i="7"/>
  <c r="E330" i="12"/>
  <c r="DE18" i="7"/>
  <c r="J74" i="7"/>
  <c r="DD74" i="7"/>
  <c r="J67" i="7"/>
  <c r="DD67" i="7"/>
  <c r="J62" i="7"/>
  <c r="DD62" i="7"/>
  <c r="DF18" i="7"/>
  <c r="E329" i="12"/>
  <c r="DE17" i="7"/>
  <c r="J69" i="7"/>
  <c r="DD69" i="7"/>
  <c r="DD58" i="7"/>
  <c r="DF17" i="7"/>
  <c r="E328" i="12"/>
  <c r="DE16" i="7"/>
  <c r="J64" i="7"/>
  <c r="DD64" i="7"/>
  <c r="J54" i="7"/>
  <c r="DD54" i="7"/>
  <c r="DF16" i="7"/>
  <c r="E327" i="12"/>
  <c r="DE15" i="7"/>
  <c r="J59" i="7"/>
  <c r="DD59" i="7"/>
  <c r="J50" i="7"/>
  <c r="DD50" i="7"/>
  <c r="DF15" i="7"/>
  <c r="E326" i="12"/>
  <c r="DE14" i="7"/>
  <c r="J46" i="7"/>
  <c r="DD46" i="7"/>
  <c r="DF14" i="7"/>
  <c r="E325" i="12"/>
  <c r="DE13" i="7"/>
  <c r="DD48" i="7"/>
  <c r="DF13" i="7"/>
  <c r="E324" i="12"/>
  <c r="DE12" i="7"/>
  <c r="J41" i="7"/>
  <c r="DD41" i="7"/>
  <c r="J36" i="7"/>
  <c r="DD36" i="7"/>
  <c r="DF12" i="7"/>
  <c r="E323" i="12"/>
  <c r="DE11" i="7"/>
  <c r="J34" i="7"/>
  <c r="DD34" i="7"/>
  <c r="J30" i="7"/>
  <c r="DD30" i="7"/>
  <c r="J24" i="7"/>
  <c r="DD24" i="7"/>
  <c r="DF11" i="7"/>
  <c r="E322" i="12"/>
  <c r="DE10" i="7"/>
  <c r="J27" i="7"/>
  <c r="DD27" i="7"/>
  <c r="J18" i="7"/>
  <c r="DD18" i="7"/>
  <c r="DF10" i="7"/>
  <c r="E321" i="12"/>
  <c r="DE9" i="7"/>
  <c r="J20" i="7"/>
  <c r="DD20" i="7"/>
  <c r="DF9" i="7"/>
  <c r="E320" i="12"/>
  <c r="DE8" i="7"/>
  <c r="J13" i="7"/>
  <c r="DD13" i="7"/>
  <c r="J12" i="7"/>
  <c r="DD12" i="7"/>
  <c r="DF8" i="7"/>
  <c r="E319" i="12"/>
  <c r="DE7" i="7"/>
  <c r="DF7" i="7"/>
  <c r="E318" i="12"/>
  <c r="D339" i="12"/>
  <c r="D338" i="12"/>
  <c r="D337" i="12"/>
  <c r="D336" i="12"/>
  <c r="D335" i="12"/>
  <c r="D334" i="12"/>
  <c r="D333" i="12"/>
  <c r="D332" i="12"/>
  <c r="D331" i="12"/>
  <c r="D330" i="12"/>
  <c r="D329" i="12"/>
  <c r="D328" i="12"/>
  <c r="D327" i="12"/>
  <c r="D326" i="12"/>
  <c r="D325" i="12"/>
  <c r="D324" i="12"/>
  <c r="D323" i="12"/>
  <c r="D322" i="12"/>
  <c r="D321" i="12"/>
  <c r="D320" i="12"/>
  <c r="D319" i="12"/>
  <c r="D318" i="12"/>
  <c r="DG28" i="7"/>
  <c r="F339" i="12"/>
  <c r="DG27" i="7"/>
  <c r="F338" i="12"/>
  <c r="DG26" i="7"/>
  <c r="F337" i="12"/>
  <c r="DG25" i="7"/>
  <c r="F336" i="12"/>
  <c r="DG24" i="7"/>
  <c r="F335" i="12"/>
  <c r="DG23" i="7"/>
  <c r="F334" i="12"/>
  <c r="DG22" i="7"/>
  <c r="F333" i="12"/>
  <c r="DG21" i="7"/>
  <c r="F332" i="12"/>
  <c r="DG20" i="7"/>
  <c r="F331" i="12"/>
  <c r="DG19" i="7"/>
  <c r="F330" i="12"/>
  <c r="DG18" i="7"/>
  <c r="F329" i="12"/>
  <c r="DG17" i="7"/>
  <c r="F328" i="12"/>
  <c r="DG16" i="7"/>
  <c r="F327" i="12"/>
  <c r="DG15" i="7"/>
  <c r="F326" i="12"/>
  <c r="DG14" i="7"/>
  <c r="F325" i="12"/>
  <c r="DG13" i="7"/>
  <c r="F324" i="12"/>
  <c r="DG12" i="7"/>
  <c r="F323" i="12"/>
  <c r="DG11" i="7"/>
  <c r="F322" i="12"/>
  <c r="DG10" i="7"/>
  <c r="F321" i="12"/>
  <c r="DG9" i="7"/>
  <c r="F320" i="12"/>
  <c r="DG8" i="7"/>
  <c r="F319" i="12"/>
  <c r="DG7" i="7"/>
  <c r="F318" i="12"/>
  <c r="CU7" i="7"/>
  <c r="CT7" i="7"/>
  <c r="CU8" i="7"/>
  <c r="CT8" i="7"/>
  <c r="CU9" i="7"/>
  <c r="CT9" i="7"/>
  <c r="CU10" i="7"/>
  <c r="CT10" i="7"/>
  <c r="CU11" i="7"/>
  <c r="CT11" i="7"/>
  <c r="CU12" i="7"/>
  <c r="CT12" i="7"/>
  <c r="CU13" i="7"/>
  <c r="CT13" i="7"/>
  <c r="CU14" i="7"/>
  <c r="CT14" i="7"/>
  <c r="CU15" i="7"/>
  <c r="CT15" i="7"/>
  <c r="CU16" i="7"/>
  <c r="CT16" i="7"/>
  <c r="CU17" i="7"/>
  <c r="CT17" i="7"/>
  <c r="CU18" i="7"/>
  <c r="CT18" i="7"/>
  <c r="CU19" i="7"/>
  <c r="CT19" i="7"/>
  <c r="CU20" i="7"/>
  <c r="CT20" i="7"/>
  <c r="CU21" i="7"/>
  <c r="CT21" i="7"/>
  <c r="CU22" i="7"/>
  <c r="CT22" i="7"/>
  <c r="CU23" i="7"/>
  <c r="CT23" i="7"/>
  <c r="CU24" i="7"/>
  <c r="CT24" i="7"/>
  <c r="CU25" i="7"/>
  <c r="CT25" i="7"/>
  <c r="CU26" i="7"/>
  <c r="CT26" i="7"/>
  <c r="CU27" i="7"/>
  <c r="CT27" i="7"/>
  <c r="CU28" i="7"/>
  <c r="CT28" i="7"/>
  <c r="CU29" i="7"/>
  <c r="CT29" i="7"/>
  <c r="CU30" i="7"/>
  <c r="CT30" i="7"/>
  <c r="CU31" i="7"/>
  <c r="CT31" i="7"/>
  <c r="CU32" i="7"/>
  <c r="CT32" i="7"/>
  <c r="CU33" i="7"/>
  <c r="CT33" i="7"/>
  <c r="CU34" i="7"/>
  <c r="CT34" i="7"/>
  <c r="CU35" i="7"/>
  <c r="CT35" i="7"/>
  <c r="CU36" i="7"/>
  <c r="CT36" i="7"/>
  <c r="CU37" i="7"/>
  <c r="CT37" i="7"/>
  <c r="CU38" i="7"/>
  <c r="CT38" i="7"/>
  <c r="CU39" i="7"/>
  <c r="CT39" i="7"/>
  <c r="CU40" i="7"/>
  <c r="CT40" i="7"/>
  <c r="CU41" i="7"/>
  <c r="CT41" i="7"/>
  <c r="CU42" i="7"/>
  <c r="CT42" i="7"/>
  <c r="CU43" i="7"/>
  <c r="CT43" i="7"/>
  <c r="CU44" i="7"/>
  <c r="CT44" i="7"/>
  <c r="CU45" i="7"/>
  <c r="CT45" i="7"/>
  <c r="CU46" i="7"/>
  <c r="CT46" i="7"/>
  <c r="CU47" i="7"/>
  <c r="CT47" i="7"/>
  <c r="CU48" i="7"/>
  <c r="CT48" i="7"/>
  <c r="CU49" i="7"/>
  <c r="CT49" i="7"/>
  <c r="CU50" i="7"/>
  <c r="CT50" i="7"/>
  <c r="CU51" i="7"/>
  <c r="CT51" i="7"/>
  <c r="CU52" i="7"/>
  <c r="CT52" i="7"/>
  <c r="CU53" i="7"/>
  <c r="CT53" i="7"/>
  <c r="CU54" i="7"/>
  <c r="CT54" i="7"/>
  <c r="CU55" i="7"/>
  <c r="CT55" i="7"/>
  <c r="CU56" i="7"/>
  <c r="CT56" i="7"/>
  <c r="CU57" i="7"/>
  <c r="CT57" i="7"/>
  <c r="CU58" i="7"/>
  <c r="CT58" i="7"/>
  <c r="CU59" i="7"/>
  <c r="CT59" i="7"/>
  <c r="CU60" i="7"/>
  <c r="CT60" i="7"/>
  <c r="CU61" i="7"/>
  <c r="CT61" i="7"/>
  <c r="CU62" i="7"/>
  <c r="CT62" i="7"/>
  <c r="CU63" i="7"/>
  <c r="CT63" i="7"/>
  <c r="CU64" i="7"/>
  <c r="CT64" i="7"/>
  <c r="CU65" i="7"/>
  <c r="CT65" i="7"/>
  <c r="CU66" i="7"/>
  <c r="CT66" i="7"/>
  <c r="CU67" i="7"/>
  <c r="CT67" i="7"/>
  <c r="CU68" i="7"/>
  <c r="CT68" i="7"/>
  <c r="CU69" i="7"/>
  <c r="CT69" i="7"/>
  <c r="CU70" i="7"/>
  <c r="CT70" i="7"/>
  <c r="CU71" i="7"/>
  <c r="CT71" i="7"/>
  <c r="CU72" i="7"/>
  <c r="CT72" i="7"/>
  <c r="CU73" i="7"/>
  <c r="CT73" i="7"/>
  <c r="CU74" i="7"/>
  <c r="CT74" i="7"/>
  <c r="CU75" i="7"/>
  <c r="I75" i="7"/>
  <c r="CT75" i="7"/>
  <c r="CU76" i="7"/>
  <c r="I76" i="7"/>
  <c r="CT76" i="7"/>
  <c r="CU77" i="7"/>
  <c r="CT77" i="7"/>
  <c r="CU78" i="7"/>
  <c r="I78" i="7"/>
  <c r="CT78" i="7"/>
  <c r="CU79" i="7"/>
  <c r="CT79" i="7"/>
  <c r="CU80" i="7"/>
  <c r="CT80" i="7"/>
  <c r="CU81" i="7"/>
  <c r="I81" i="7"/>
  <c r="CT81" i="7"/>
  <c r="CU82" i="7"/>
  <c r="CT82" i="7"/>
  <c r="CU83" i="7"/>
  <c r="CT83" i="7"/>
  <c r="CU84" i="7"/>
  <c r="I84" i="7"/>
  <c r="CT84" i="7"/>
  <c r="CU85" i="7"/>
  <c r="CT85" i="7"/>
  <c r="CU86" i="7"/>
  <c r="CT86" i="7"/>
  <c r="CU87" i="7"/>
  <c r="CT87" i="7"/>
  <c r="CU88" i="7"/>
  <c r="CT88" i="7"/>
  <c r="CU89" i="7"/>
  <c r="I89" i="7"/>
  <c r="CT89" i="7"/>
  <c r="CU90" i="7"/>
  <c r="I90" i="7"/>
  <c r="CT90" i="7"/>
  <c r="CU91" i="7"/>
  <c r="CT91" i="7"/>
  <c r="CU92" i="7"/>
  <c r="I92" i="7"/>
  <c r="CT92" i="7"/>
  <c r="CU93" i="7"/>
  <c r="CT93" i="7"/>
  <c r="CU94" i="7"/>
  <c r="CT94" i="7"/>
  <c r="CU95" i="7"/>
  <c r="CT95" i="7"/>
  <c r="CU96" i="7"/>
  <c r="I96" i="7"/>
  <c r="CT96" i="7"/>
  <c r="CU97" i="7"/>
  <c r="CT97" i="7"/>
  <c r="CU98" i="7"/>
  <c r="CT98" i="7"/>
  <c r="CU99" i="7"/>
  <c r="I99" i="7"/>
  <c r="CT99" i="7"/>
  <c r="CU100" i="7"/>
  <c r="CT100" i="7"/>
  <c r="CU101" i="7"/>
  <c r="CT101" i="7"/>
  <c r="CU102" i="7"/>
  <c r="CT102" i="7"/>
  <c r="CU103" i="7"/>
  <c r="CT103" i="7"/>
  <c r="CU104" i="7"/>
  <c r="CT104" i="7"/>
  <c r="CU105" i="7"/>
  <c r="CT105" i="7"/>
  <c r="CU106" i="7"/>
  <c r="I106" i="7"/>
  <c r="CT106" i="7"/>
  <c r="CU107" i="7"/>
  <c r="CT107" i="7"/>
  <c r="CU108" i="7"/>
  <c r="CT108" i="7"/>
  <c r="CU109" i="7"/>
  <c r="CT109" i="7"/>
  <c r="CU110" i="7"/>
  <c r="I110" i="7"/>
  <c r="CT110" i="7"/>
  <c r="CU111" i="7"/>
  <c r="CT111" i="7"/>
  <c r="CU112" i="7"/>
  <c r="CT112" i="7"/>
  <c r="CU113" i="7"/>
  <c r="CT113" i="7"/>
  <c r="CU114" i="7"/>
  <c r="CT114" i="7"/>
  <c r="CU115" i="7"/>
  <c r="CT115" i="7"/>
  <c r="CU116" i="7"/>
  <c r="CT116" i="7"/>
  <c r="CU117" i="7"/>
  <c r="CT117" i="7"/>
  <c r="CU118" i="7"/>
  <c r="CT118" i="7"/>
  <c r="CU119" i="7"/>
  <c r="CT119" i="7"/>
  <c r="CU120" i="7"/>
  <c r="CT120" i="7"/>
  <c r="CU121" i="7"/>
  <c r="CT121" i="7"/>
  <c r="CU122" i="7"/>
  <c r="CT122" i="7"/>
  <c r="CU123" i="7"/>
  <c r="CT123" i="7"/>
  <c r="CU124" i="7"/>
  <c r="CT124" i="7"/>
  <c r="CU125" i="7"/>
  <c r="CT125" i="7"/>
  <c r="CU126" i="7"/>
  <c r="I126" i="7"/>
  <c r="CT126" i="7"/>
  <c r="CU127" i="7"/>
  <c r="CT127" i="7"/>
  <c r="CU128" i="7"/>
  <c r="CT128" i="7"/>
  <c r="CU129" i="7"/>
  <c r="CT129" i="7"/>
  <c r="CU130" i="7"/>
  <c r="CT130" i="7"/>
  <c r="CU131" i="7"/>
  <c r="I131" i="7"/>
  <c r="CT131" i="7"/>
  <c r="CU132" i="7"/>
  <c r="CT132" i="7"/>
  <c r="CU133" i="7"/>
  <c r="CT133" i="7"/>
  <c r="CU134" i="7"/>
  <c r="CT134" i="7"/>
  <c r="CU135" i="7"/>
  <c r="CT135" i="7"/>
  <c r="CU136" i="7"/>
  <c r="I136" i="7"/>
  <c r="CT136" i="7"/>
  <c r="CU137" i="7"/>
  <c r="CT137" i="7"/>
  <c r="CU138" i="7"/>
  <c r="CT138" i="7"/>
  <c r="CW28" i="7"/>
  <c r="CY28" i="7"/>
  <c r="F308" i="12"/>
  <c r="CW27" i="7"/>
  <c r="CY27" i="7"/>
  <c r="F307" i="12"/>
  <c r="CW26" i="7"/>
  <c r="CY26" i="7"/>
  <c r="F306" i="12"/>
  <c r="CW25" i="7"/>
  <c r="CY25" i="7"/>
  <c r="F305" i="12"/>
  <c r="CW24" i="7"/>
  <c r="CY24" i="7"/>
  <c r="F304" i="12"/>
  <c r="CW23" i="7"/>
  <c r="CY23" i="7"/>
  <c r="F303" i="12"/>
  <c r="CW22" i="7"/>
  <c r="CY22" i="7"/>
  <c r="F302" i="12"/>
  <c r="CW21" i="7"/>
  <c r="CY21" i="7"/>
  <c r="F301" i="12"/>
  <c r="CW20" i="7"/>
  <c r="CY20" i="7"/>
  <c r="F300" i="12"/>
  <c r="CW19" i="7"/>
  <c r="CY19" i="7"/>
  <c r="F299" i="12"/>
  <c r="CW18" i="7"/>
  <c r="CY18" i="7"/>
  <c r="F298" i="12"/>
  <c r="CW17" i="7"/>
  <c r="CY17" i="7"/>
  <c r="F297" i="12"/>
  <c r="CW16" i="7"/>
  <c r="CY16" i="7"/>
  <c r="F296" i="12"/>
  <c r="CW15" i="7"/>
  <c r="CY15" i="7"/>
  <c r="F295" i="12"/>
  <c r="CW14" i="7"/>
  <c r="CY14" i="7"/>
  <c r="F294" i="12"/>
  <c r="CW13" i="7"/>
  <c r="CY13" i="7"/>
  <c r="F293" i="12"/>
  <c r="CW12" i="7"/>
  <c r="CY12" i="7"/>
  <c r="F292" i="12"/>
  <c r="CW11" i="7"/>
  <c r="CY11" i="7"/>
  <c r="F291" i="12"/>
  <c r="CW10" i="7"/>
  <c r="CY10" i="7"/>
  <c r="F290" i="12"/>
  <c r="CW9" i="7"/>
  <c r="CY9" i="7"/>
  <c r="F289" i="12"/>
  <c r="CW8" i="7"/>
  <c r="CY8" i="7"/>
  <c r="F288" i="12"/>
  <c r="CW7" i="7"/>
  <c r="CY7" i="7"/>
  <c r="F287" i="12"/>
  <c r="CV7" i="7"/>
  <c r="CV8" i="7"/>
  <c r="J136" i="7"/>
  <c r="CV136" i="7"/>
  <c r="CX28" i="7"/>
  <c r="E308" i="12"/>
  <c r="J131" i="7"/>
  <c r="CV131" i="7"/>
  <c r="CX27" i="7"/>
  <c r="E307" i="12"/>
  <c r="J126" i="7"/>
  <c r="CV126" i="7"/>
  <c r="CV114" i="7"/>
  <c r="J106" i="7"/>
  <c r="CV106" i="7"/>
  <c r="J110" i="7"/>
  <c r="CV110" i="7"/>
  <c r="CX26" i="7"/>
  <c r="E306" i="12"/>
  <c r="CV120" i="7"/>
  <c r="CX25" i="7"/>
  <c r="E305" i="12"/>
  <c r="CV93" i="7"/>
  <c r="CV113" i="7"/>
  <c r="CX24" i="7"/>
  <c r="E304" i="12"/>
  <c r="J89" i="7"/>
  <c r="CV89" i="7"/>
  <c r="CV101" i="7"/>
  <c r="J96" i="7"/>
  <c r="CV96" i="7"/>
  <c r="CX23" i="7"/>
  <c r="E303" i="12"/>
  <c r="CV85" i="7"/>
  <c r="J99" i="7"/>
  <c r="CV99" i="7"/>
  <c r="J90" i="7"/>
  <c r="CV90" i="7"/>
  <c r="CX22" i="7"/>
  <c r="E302" i="12"/>
  <c r="J81" i="7"/>
  <c r="CV81" i="7"/>
  <c r="J92" i="7"/>
  <c r="CV92" i="7"/>
  <c r="J84" i="7"/>
  <c r="CV84" i="7"/>
  <c r="CX21" i="7"/>
  <c r="E301" i="12"/>
  <c r="J76" i="7"/>
  <c r="CV76" i="7"/>
  <c r="CX20" i="7"/>
  <c r="E300" i="12"/>
  <c r="J70" i="7"/>
  <c r="CV70" i="7"/>
  <c r="CV80" i="7"/>
  <c r="J78" i="7"/>
  <c r="CV78" i="7"/>
  <c r="J72" i="7"/>
  <c r="CV72" i="7"/>
  <c r="CX19" i="7"/>
  <c r="E299" i="12"/>
  <c r="CV64" i="7"/>
  <c r="J75" i="7"/>
  <c r="CV75" i="7"/>
  <c r="CX18" i="7"/>
  <c r="E298" i="12"/>
  <c r="CV58" i="7"/>
  <c r="CV63" i="7"/>
  <c r="CX17" i="7"/>
  <c r="E297" i="12"/>
  <c r="J52" i="7"/>
  <c r="CV52" i="7"/>
  <c r="J65" i="7"/>
  <c r="CV65" i="7"/>
  <c r="CV59" i="7"/>
  <c r="J55" i="7"/>
  <c r="CV55" i="7"/>
  <c r="CX16" i="7"/>
  <c r="E296" i="12"/>
  <c r="CV48" i="7"/>
  <c r="J60" i="7"/>
  <c r="CV60" i="7"/>
  <c r="J51" i="7"/>
  <c r="CV51" i="7"/>
  <c r="CX15" i="7"/>
  <c r="E295" i="12"/>
  <c r="J44" i="7"/>
  <c r="CV44" i="7"/>
  <c r="CV54" i="7"/>
  <c r="CV46" i="7"/>
  <c r="CX14" i="7"/>
  <c r="E294" i="12"/>
  <c r="J40" i="7"/>
  <c r="CV40" i="7"/>
  <c r="J47" i="7"/>
  <c r="CV47" i="7"/>
  <c r="CV41" i="7"/>
  <c r="CX13" i="7"/>
  <c r="E293" i="12"/>
  <c r="CV36" i="7"/>
  <c r="CV35" i="7"/>
  <c r="CX12" i="7"/>
  <c r="E292" i="12"/>
  <c r="J31" i="7"/>
  <c r="CV31" i="7"/>
  <c r="J33" i="7"/>
  <c r="CV33" i="7"/>
  <c r="CX11" i="7"/>
  <c r="E291" i="12"/>
  <c r="J25" i="7"/>
  <c r="CV25" i="7"/>
  <c r="J26" i="7"/>
  <c r="CV26" i="7"/>
  <c r="J29" i="7"/>
  <c r="CV29" i="7"/>
  <c r="J23" i="7"/>
  <c r="CV23" i="7"/>
  <c r="CX10" i="7"/>
  <c r="E290" i="12"/>
  <c r="J19" i="7"/>
  <c r="CV19" i="7"/>
  <c r="J17" i="7"/>
  <c r="CV17" i="7"/>
  <c r="CX9" i="7"/>
  <c r="E289" i="12"/>
  <c r="CV13" i="7"/>
  <c r="CV14" i="7"/>
  <c r="CX8" i="7"/>
  <c r="E288" i="12"/>
  <c r="J9" i="7"/>
  <c r="CV9" i="7"/>
  <c r="CX7" i="7"/>
  <c r="E287" i="12"/>
  <c r="D308" i="12"/>
  <c r="D307" i="12"/>
  <c r="D306" i="12"/>
  <c r="D305" i="12"/>
  <c r="D304" i="12"/>
  <c r="D303" i="12"/>
  <c r="D302" i="12"/>
  <c r="D301" i="12"/>
  <c r="D300" i="12"/>
  <c r="D299" i="12"/>
  <c r="D298" i="12"/>
  <c r="D297" i="12"/>
  <c r="D296" i="12"/>
  <c r="D295" i="12"/>
  <c r="D294" i="12"/>
  <c r="D293" i="12"/>
  <c r="D292" i="12"/>
  <c r="D291" i="12"/>
  <c r="D290" i="12"/>
  <c r="D289" i="12"/>
  <c r="D288" i="12"/>
  <c r="D287" i="12"/>
  <c r="AA7" i="7"/>
  <c r="Z7" i="7"/>
  <c r="AA8" i="7"/>
  <c r="Z8" i="7"/>
  <c r="AA9" i="7"/>
  <c r="Z9" i="7"/>
  <c r="AA10" i="7"/>
  <c r="Z10" i="7"/>
  <c r="AA11" i="7"/>
  <c r="Z11" i="7"/>
  <c r="AA12" i="7"/>
  <c r="Z12" i="7"/>
  <c r="AA13" i="7"/>
  <c r="Z13" i="7"/>
  <c r="AA14" i="7"/>
  <c r="Z14" i="7"/>
  <c r="AA15" i="7"/>
  <c r="Z15" i="7"/>
  <c r="AA16" i="7"/>
  <c r="Z16" i="7"/>
  <c r="AA17" i="7"/>
  <c r="Z17" i="7"/>
  <c r="AA18" i="7"/>
  <c r="Z18" i="7"/>
  <c r="AA19" i="7"/>
  <c r="Z19" i="7"/>
  <c r="AA20" i="7"/>
  <c r="Z20" i="7"/>
  <c r="AA21" i="7"/>
  <c r="Z21" i="7"/>
  <c r="AA22" i="7"/>
  <c r="Z22" i="7"/>
  <c r="AA23" i="7"/>
  <c r="Z23" i="7"/>
  <c r="AA24" i="7"/>
  <c r="Z24" i="7"/>
  <c r="AA25" i="7"/>
  <c r="Z25" i="7"/>
  <c r="AA26" i="7"/>
  <c r="Z26" i="7"/>
  <c r="AA27" i="7"/>
  <c r="Z27" i="7"/>
  <c r="AA28" i="7"/>
  <c r="Z28" i="7"/>
  <c r="AA29" i="7"/>
  <c r="Z29" i="7"/>
  <c r="AA30" i="7"/>
  <c r="Z30" i="7"/>
  <c r="AA31" i="7"/>
  <c r="Z31" i="7"/>
  <c r="AA32" i="7"/>
  <c r="Z32" i="7"/>
  <c r="AA33" i="7"/>
  <c r="Z33" i="7"/>
  <c r="AA34" i="7"/>
  <c r="Z34" i="7"/>
  <c r="AA35" i="7"/>
  <c r="Z35" i="7"/>
  <c r="AA36" i="7"/>
  <c r="Z36" i="7"/>
  <c r="AA37" i="7"/>
  <c r="Z37" i="7"/>
  <c r="AA38" i="7"/>
  <c r="Z38" i="7"/>
  <c r="AA39" i="7"/>
  <c r="Z39" i="7"/>
  <c r="AA40" i="7"/>
  <c r="Z40" i="7"/>
  <c r="AA41" i="7"/>
  <c r="Z41" i="7"/>
  <c r="AA42" i="7"/>
  <c r="Z42" i="7"/>
  <c r="AA43" i="7"/>
  <c r="Z43" i="7"/>
  <c r="AA44" i="7"/>
  <c r="Z44" i="7"/>
  <c r="AA45" i="7"/>
  <c r="Z45" i="7"/>
  <c r="AA46" i="7"/>
  <c r="Z46" i="7"/>
  <c r="AA47" i="7"/>
  <c r="Z47" i="7"/>
  <c r="AA48" i="7"/>
  <c r="Z48" i="7"/>
  <c r="AA49" i="7"/>
  <c r="Z49" i="7"/>
  <c r="AA50" i="7"/>
  <c r="Z50" i="7"/>
  <c r="AA51" i="7"/>
  <c r="Z51" i="7"/>
  <c r="AA52" i="7"/>
  <c r="Z52" i="7"/>
  <c r="AA53" i="7"/>
  <c r="Z53" i="7"/>
  <c r="AA54" i="7"/>
  <c r="Z54" i="7"/>
  <c r="AA55" i="7"/>
  <c r="Z55" i="7"/>
  <c r="AA56" i="7"/>
  <c r="Z56" i="7"/>
  <c r="AA57" i="7"/>
  <c r="Z57" i="7"/>
  <c r="AA58" i="7"/>
  <c r="Z58" i="7"/>
  <c r="AA59" i="7"/>
  <c r="Z59" i="7"/>
  <c r="AA60" i="7"/>
  <c r="Z60" i="7"/>
  <c r="AA61" i="7"/>
  <c r="Z61" i="7"/>
  <c r="AA62" i="7"/>
  <c r="Z62" i="7"/>
  <c r="AA63" i="7"/>
  <c r="Z63" i="7"/>
  <c r="AA64" i="7"/>
  <c r="Z64" i="7"/>
  <c r="AA65" i="7"/>
  <c r="Z65" i="7"/>
  <c r="AA66" i="7"/>
  <c r="Z66" i="7"/>
  <c r="AA67" i="7"/>
  <c r="Z67" i="7"/>
  <c r="AA68" i="7"/>
  <c r="Z68" i="7"/>
  <c r="AA69" i="7"/>
  <c r="Z69" i="7"/>
  <c r="AA70" i="7"/>
  <c r="Z70" i="7"/>
  <c r="AA71" i="7"/>
  <c r="Z71" i="7"/>
  <c r="AA72" i="7"/>
  <c r="Z72" i="7"/>
  <c r="AA73" i="7"/>
  <c r="Z73" i="7"/>
  <c r="AA74" i="7"/>
  <c r="Z74" i="7"/>
  <c r="AA75" i="7"/>
  <c r="Z75" i="7"/>
  <c r="AA76" i="7"/>
  <c r="Z76" i="7"/>
  <c r="AA77" i="7"/>
  <c r="I77" i="7"/>
  <c r="Z77" i="7"/>
  <c r="AA78" i="7"/>
  <c r="Z78" i="7"/>
  <c r="AA79" i="7"/>
  <c r="Z79" i="7"/>
  <c r="AA80" i="7"/>
  <c r="Z80" i="7"/>
  <c r="AA81" i="7"/>
  <c r="Z81" i="7"/>
  <c r="AA82" i="7"/>
  <c r="I82" i="7"/>
  <c r="Z82" i="7"/>
  <c r="AA83" i="7"/>
  <c r="Z83" i="7"/>
  <c r="AA84" i="7"/>
  <c r="Z84" i="7"/>
  <c r="AA85" i="7"/>
  <c r="Z85" i="7"/>
  <c r="AA86" i="7"/>
  <c r="Z86" i="7"/>
  <c r="AA87" i="7"/>
  <c r="Z87" i="7"/>
  <c r="AA88" i="7"/>
  <c r="Z88" i="7"/>
  <c r="AA89" i="7"/>
  <c r="Z89" i="7"/>
  <c r="AA90" i="7"/>
  <c r="Z90" i="7"/>
  <c r="AA91" i="7"/>
  <c r="Z91" i="7"/>
  <c r="AA92" i="7"/>
  <c r="Z92" i="7"/>
  <c r="AA93" i="7"/>
  <c r="Z93" i="7"/>
  <c r="AA94" i="7"/>
  <c r="Z94" i="7"/>
  <c r="AA95" i="7"/>
  <c r="Z95" i="7"/>
  <c r="AA96" i="7"/>
  <c r="Z96" i="7"/>
  <c r="AA97" i="7"/>
  <c r="I97" i="7"/>
  <c r="Z97" i="7"/>
  <c r="AA98" i="7"/>
  <c r="Z98" i="7"/>
  <c r="AA99" i="7"/>
  <c r="Z99" i="7"/>
  <c r="AA100" i="7"/>
  <c r="Z100" i="7"/>
  <c r="AA101" i="7"/>
  <c r="Z101" i="7"/>
  <c r="AA102" i="7"/>
  <c r="I102" i="7"/>
  <c r="Z102" i="7"/>
  <c r="AA103" i="7"/>
  <c r="I103" i="7"/>
  <c r="Z103" i="7"/>
  <c r="AA104" i="7"/>
  <c r="Z104" i="7"/>
  <c r="AA105" i="7"/>
  <c r="Z105" i="7"/>
  <c r="AA106" i="7"/>
  <c r="Z106" i="7"/>
  <c r="AA107" i="7"/>
  <c r="Z107" i="7"/>
  <c r="AA108" i="7"/>
  <c r="Z108" i="7"/>
  <c r="AA109" i="7"/>
  <c r="Z109" i="7"/>
  <c r="AA110" i="7"/>
  <c r="Z110" i="7"/>
  <c r="AA111" i="7"/>
  <c r="Z111" i="7"/>
  <c r="AA112" i="7"/>
  <c r="I112" i="7"/>
  <c r="Z112" i="7"/>
  <c r="AA113" i="7"/>
  <c r="Z113" i="7"/>
  <c r="AA114" i="7"/>
  <c r="Z114" i="7"/>
  <c r="AA115" i="7"/>
  <c r="I115" i="7"/>
  <c r="Z115" i="7"/>
  <c r="AA116" i="7"/>
  <c r="Z116" i="7"/>
  <c r="AA117" i="7"/>
  <c r="Z117" i="7"/>
  <c r="AA118" i="7"/>
  <c r="Z118" i="7"/>
  <c r="AA119" i="7"/>
  <c r="Z119" i="7"/>
  <c r="AA120" i="7"/>
  <c r="Z120" i="7"/>
  <c r="AA121" i="7"/>
  <c r="I121" i="7"/>
  <c r="Z121" i="7"/>
  <c r="AA122" i="7"/>
  <c r="Z122" i="7"/>
  <c r="AA123" i="7"/>
  <c r="Z123" i="7"/>
  <c r="AA124" i="7"/>
  <c r="Z124" i="7"/>
  <c r="AA125" i="7"/>
  <c r="Z125" i="7"/>
  <c r="AA126" i="7"/>
  <c r="Z126" i="7"/>
  <c r="AA127" i="7"/>
  <c r="I127" i="7"/>
  <c r="Z127" i="7"/>
  <c r="AA128" i="7"/>
  <c r="Z128" i="7"/>
  <c r="AA129" i="7"/>
  <c r="Z129" i="7"/>
  <c r="AA130" i="7"/>
  <c r="Z130" i="7"/>
  <c r="AA131" i="7"/>
  <c r="Z131" i="7"/>
  <c r="AA132" i="7"/>
  <c r="Z132" i="7"/>
  <c r="AA133" i="7"/>
  <c r="I133" i="7"/>
  <c r="Z133" i="7"/>
  <c r="AA134" i="7"/>
  <c r="Z134" i="7"/>
  <c r="AA135" i="7"/>
  <c r="Z135" i="7"/>
  <c r="AA136" i="7"/>
  <c r="Z136" i="7"/>
  <c r="AA137" i="7"/>
  <c r="Z137" i="7"/>
  <c r="AA138" i="7"/>
  <c r="Z138" i="7"/>
  <c r="AC28" i="7"/>
  <c r="AE28" i="7"/>
  <c r="AB7" i="7"/>
  <c r="AB8" i="7"/>
  <c r="J133" i="7"/>
  <c r="AB133" i="7"/>
  <c r="AD28" i="7"/>
  <c r="AC27" i="7"/>
  <c r="AE27" i="7"/>
  <c r="J127" i="7"/>
  <c r="AB127" i="7"/>
  <c r="AD27" i="7"/>
  <c r="AC26" i="7"/>
  <c r="AE26" i="7"/>
  <c r="J121" i="7"/>
  <c r="AB121" i="7"/>
  <c r="J112" i="7"/>
  <c r="AB112" i="7"/>
  <c r="AB107" i="7"/>
  <c r="AD26" i="7"/>
  <c r="AC25" i="7"/>
  <c r="AE25" i="7"/>
  <c r="J115" i="7"/>
  <c r="AB115" i="7"/>
  <c r="AD25" i="7"/>
  <c r="AC24" i="7"/>
  <c r="AE24" i="7"/>
  <c r="AB92" i="7"/>
  <c r="AB109" i="7"/>
  <c r="J102" i="7"/>
  <c r="AB102" i="7"/>
  <c r="J97" i="7"/>
  <c r="AB97" i="7"/>
  <c r="AD24" i="7"/>
  <c r="AC23" i="7"/>
  <c r="AE23" i="7"/>
  <c r="AB87" i="7"/>
  <c r="J103" i="7"/>
  <c r="AB103" i="7"/>
  <c r="AD23" i="7"/>
  <c r="AC22" i="7"/>
  <c r="AE22" i="7"/>
  <c r="AB75" i="7"/>
  <c r="J82" i="7"/>
  <c r="AB82" i="7"/>
  <c r="AD22" i="7"/>
  <c r="AC21" i="7"/>
  <c r="AE21" i="7"/>
  <c r="J71" i="7"/>
  <c r="AB71" i="7"/>
  <c r="J77" i="7"/>
  <c r="AB77" i="7"/>
  <c r="AB91" i="7"/>
  <c r="AD21" i="7"/>
  <c r="AC20" i="7"/>
  <c r="AE20" i="7"/>
  <c r="AB59" i="7"/>
  <c r="AB67" i="7"/>
  <c r="AB72" i="7"/>
  <c r="AB85" i="7"/>
  <c r="AD20" i="7"/>
  <c r="AC19" i="7"/>
  <c r="AE19" i="7"/>
  <c r="AB55" i="7"/>
  <c r="AB63" i="7"/>
  <c r="AB79" i="7"/>
  <c r="AD19" i="7"/>
  <c r="AC18" i="7"/>
  <c r="AE18" i="7"/>
  <c r="AB46" i="7"/>
  <c r="AB51" i="7"/>
  <c r="AB62" i="7"/>
  <c r="AB73" i="7"/>
  <c r="AD18" i="7"/>
  <c r="AC17" i="7"/>
  <c r="AE17" i="7"/>
  <c r="J43" i="7"/>
  <c r="AB43" i="7"/>
  <c r="AB47" i="7"/>
  <c r="J57" i="7"/>
  <c r="AB57" i="7"/>
  <c r="AD17" i="7"/>
  <c r="AC16" i="7"/>
  <c r="AE16" i="7"/>
  <c r="AB40" i="7"/>
  <c r="AB52" i="7"/>
  <c r="J61" i="7"/>
  <c r="AB61" i="7"/>
  <c r="AB31" i="7"/>
  <c r="AD16" i="7"/>
  <c r="AC15" i="7"/>
  <c r="AE15" i="7"/>
  <c r="J37" i="7"/>
  <c r="AB37" i="7"/>
  <c r="J39" i="7"/>
  <c r="AB39" i="7"/>
  <c r="AD15" i="7"/>
  <c r="AC14" i="7"/>
  <c r="AE14" i="7"/>
  <c r="AB34" i="7"/>
  <c r="AB35" i="7"/>
  <c r="AB42" i="7"/>
  <c r="J49" i="7"/>
  <c r="AB49" i="7"/>
  <c r="AB25" i="7"/>
  <c r="AB26" i="7"/>
  <c r="AD14" i="7"/>
  <c r="AC13" i="7"/>
  <c r="AE13" i="7"/>
  <c r="AB19" i="7"/>
  <c r="AD13" i="7"/>
  <c r="AC12" i="7"/>
  <c r="AE12" i="7"/>
  <c r="AB27" i="7"/>
  <c r="J32" i="7"/>
  <c r="AB32" i="7"/>
  <c r="AB13" i="7"/>
  <c r="AD12" i="7"/>
  <c r="AC11" i="7"/>
  <c r="AE11" i="7"/>
  <c r="J22" i="7"/>
  <c r="AB22" i="7"/>
  <c r="AB23" i="7"/>
  <c r="AD11" i="7"/>
  <c r="AC10" i="7"/>
  <c r="AE10" i="7"/>
  <c r="AB14" i="7"/>
  <c r="AD10" i="7"/>
  <c r="AC9" i="7"/>
  <c r="AE9" i="7"/>
  <c r="J16" i="7"/>
  <c r="AB16" i="7"/>
  <c r="J15" i="7"/>
  <c r="AB15" i="7"/>
  <c r="AB17" i="7"/>
  <c r="J11" i="7"/>
  <c r="AB11" i="7"/>
  <c r="AD9" i="7"/>
  <c r="AC8" i="7"/>
  <c r="AE8" i="7"/>
  <c r="AB12" i="7"/>
  <c r="AB9" i="7"/>
  <c r="AD8" i="7"/>
  <c r="AC7" i="7"/>
  <c r="AE7" i="7"/>
  <c r="J10" i="7"/>
  <c r="AB10" i="7"/>
  <c r="AD7" i="7"/>
  <c r="C347" i="12"/>
  <c r="C316" i="12"/>
  <c r="C285" i="12"/>
  <c r="CW60" i="7"/>
  <c r="CY60" i="7"/>
  <c r="CW59" i="7"/>
  <c r="CY59" i="7"/>
  <c r="CW58" i="7"/>
  <c r="CY58" i="7"/>
  <c r="CW57" i="7"/>
  <c r="CY57" i="7"/>
  <c r="CW56" i="7"/>
  <c r="CY56" i="7"/>
  <c r="CW55" i="7"/>
  <c r="CY55" i="7"/>
  <c r="CW54" i="7"/>
  <c r="CY54" i="7"/>
  <c r="CW53" i="7"/>
  <c r="CY53" i="7"/>
  <c r="CX60" i="7"/>
  <c r="CX59" i="7"/>
  <c r="CX58" i="7"/>
  <c r="CX57" i="7"/>
  <c r="CX56" i="7"/>
  <c r="CX55" i="7"/>
  <c r="CX54" i="7"/>
  <c r="CX53" i="7"/>
  <c r="B372" i="12"/>
  <c r="C3" i="9"/>
  <c r="C4" i="9"/>
  <c r="E47" i="9"/>
  <c r="B371" i="12"/>
  <c r="CM7" i="7"/>
  <c r="CL7" i="7"/>
  <c r="CM8" i="7"/>
  <c r="CL8" i="7"/>
  <c r="CM9" i="7"/>
  <c r="CL9" i="7"/>
  <c r="CM10" i="7"/>
  <c r="CL10" i="7"/>
  <c r="CM11" i="7"/>
  <c r="CL11" i="7"/>
  <c r="CM12" i="7"/>
  <c r="CL12" i="7"/>
  <c r="CM13" i="7"/>
  <c r="CL13" i="7"/>
  <c r="CM14" i="7"/>
  <c r="CL14" i="7"/>
  <c r="CM15" i="7"/>
  <c r="CL15" i="7"/>
  <c r="CM16" i="7"/>
  <c r="CL16" i="7"/>
  <c r="CM17" i="7"/>
  <c r="CL17" i="7"/>
  <c r="CM18" i="7"/>
  <c r="CL18" i="7"/>
  <c r="CM19" i="7"/>
  <c r="CL19" i="7"/>
  <c r="CM20" i="7"/>
  <c r="CL20" i="7"/>
  <c r="CM21" i="7"/>
  <c r="CL21" i="7"/>
  <c r="CM22" i="7"/>
  <c r="CL22" i="7"/>
  <c r="CM23" i="7"/>
  <c r="CL23" i="7"/>
  <c r="CM24" i="7"/>
  <c r="CL24" i="7"/>
  <c r="CM25" i="7"/>
  <c r="CL25" i="7"/>
  <c r="CM26" i="7"/>
  <c r="CL26" i="7"/>
  <c r="CM27" i="7"/>
  <c r="CL27" i="7"/>
  <c r="CM28" i="7"/>
  <c r="CL28" i="7"/>
  <c r="CM29" i="7"/>
  <c r="CL29" i="7"/>
  <c r="CM30" i="7"/>
  <c r="CL30" i="7"/>
  <c r="CM31" i="7"/>
  <c r="CL31" i="7"/>
  <c r="CM32" i="7"/>
  <c r="CL32" i="7"/>
  <c r="CM33" i="7"/>
  <c r="CL33" i="7"/>
  <c r="CM34" i="7"/>
  <c r="CL34" i="7"/>
  <c r="CM35" i="7"/>
  <c r="CL35" i="7"/>
  <c r="CM36" i="7"/>
  <c r="CL36" i="7"/>
  <c r="CM37" i="7"/>
  <c r="CL37" i="7"/>
  <c r="CM38" i="7"/>
  <c r="CL38" i="7"/>
  <c r="CM39" i="7"/>
  <c r="CL39" i="7"/>
  <c r="CM40" i="7"/>
  <c r="CL40" i="7"/>
  <c r="CM41" i="7"/>
  <c r="CL41" i="7"/>
  <c r="CM42" i="7"/>
  <c r="CL42" i="7"/>
  <c r="CM43" i="7"/>
  <c r="CL43" i="7"/>
  <c r="CM44" i="7"/>
  <c r="CL44" i="7"/>
  <c r="CM45" i="7"/>
  <c r="CL45" i="7"/>
  <c r="CM46" i="7"/>
  <c r="CL46" i="7"/>
  <c r="CM47" i="7"/>
  <c r="CL47" i="7"/>
  <c r="CM48" i="7"/>
  <c r="CL48" i="7"/>
  <c r="CM49" i="7"/>
  <c r="CL49" i="7"/>
  <c r="CM50" i="7"/>
  <c r="CL50" i="7"/>
  <c r="CM51" i="7"/>
  <c r="CL51" i="7"/>
  <c r="CM52" i="7"/>
  <c r="CL52" i="7"/>
  <c r="CM53" i="7"/>
  <c r="CL53" i="7"/>
  <c r="CM54" i="7"/>
  <c r="CL54" i="7"/>
  <c r="CM55" i="7"/>
  <c r="CL55" i="7"/>
  <c r="CM56" i="7"/>
  <c r="CL56" i="7"/>
  <c r="CM57" i="7"/>
  <c r="CL57" i="7"/>
  <c r="CM58" i="7"/>
  <c r="CL58" i="7"/>
  <c r="CM59" i="7"/>
  <c r="CL59" i="7"/>
  <c r="CM60" i="7"/>
  <c r="CL60" i="7"/>
  <c r="CM61" i="7"/>
  <c r="CL61" i="7"/>
  <c r="CM62" i="7"/>
  <c r="CL62" i="7"/>
  <c r="CM63" i="7"/>
  <c r="CL63" i="7"/>
  <c r="CM64" i="7"/>
  <c r="CL64" i="7"/>
  <c r="CM65" i="7"/>
  <c r="CL65" i="7"/>
  <c r="CM66" i="7"/>
  <c r="CL66" i="7"/>
  <c r="CM67" i="7"/>
  <c r="CL67" i="7"/>
  <c r="CM68" i="7"/>
  <c r="CL68" i="7"/>
  <c r="CM69" i="7"/>
  <c r="CL69" i="7"/>
  <c r="CM70" i="7"/>
  <c r="CL70" i="7"/>
  <c r="CM71" i="7"/>
  <c r="CL71" i="7"/>
  <c r="CM72" i="7"/>
  <c r="CL72" i="7"/>
  <c r="CM73" i="7"/>
  <c r="CL73" i="7"/>
  <c r="CM74" i="7"/>
  <c r="CL74" i="7"/>
  <c r="CM75" i="7"/>
  <c r="CL75" i="7"/>
  <c r="CM76" i="7"/>
  <c r="CL76" i="7"/>
  <c r="CM77" i="7"/>
  <c r="CL77" i="7"/>
  <c r="CM78" i="7"/>
  <c r="CL78" i="7"/>
  <c r="CM79" i="7"/>
  <c r="CL79" i="7"/>
  <c r="CM80" i="7"/>
  <c r="CL80" i="7"/>
  <c r="CM81" i="7"/>
  <c r="CL81" i="7"/>
  <c r="CM82" i="7"/>
  <c r="CL82" i="7"/>
  <c r="CM83" i="7"/>
  <c r="I83" i="7"/>
  <c r="CL83" i="7"/>
  <c r="CM84" i="7"/>
  <c r="CL84" i="7"/>
  <c r="CM85" i="7"/>
  <c r="CL85" i="7"/>
  <c r="CM86" i="7"/>
  <c r="CL86" i="7"/>
  <c r="CM87" i="7"/>
  <c r="CL87" i="7"/>
  <c r="CM88" i="7"/>
  <c r="CL88" i="7"/>
  <c r="CM89" i="7"/>
  <c r="CL89" i="7"/>
  <c r="CM90" i="7"/>
  <c r="CL90" i="7"/>
  <c r="CM91" i="7"/>
  <c r="CL91" i="7"/>
  <c r="CM92" i="7"/>
  <c r="CL92" i="7"/>
  <c r="CM93" i="7"/>
  <c r="CL93" i="7"/>
  <c r="CM94" i="7"/>
  <c r="CL94" i="7"/>
  <c r="CM95" i="7"/>
  <c r="I95" i="7"/>
  <c r="CL95" i="7"/>
  <c r="CM96" i="7"/>
  <c r="CL96" i="7"/>
  <c r="CM97" i="7"/>
  <c r="CL97" i="7"/>
  <c r="CM98" i="7"/>
  <c r="I98" i="7"/>
  <c r="CL98" i="7"/>
  <c r="CM99" i="7"/>
  <c r="CL99" i="7"/>
  <c r="CM100" i="7"/>
  <c r="CL100" i="7"/>
  <c r="CM101" i="7"/>
  <c r="CL101" i="7"/>
  <c r="CM102" i="7"/>
  <c r="CL102" i="7"/>
  <c r="CM103" i="7"/>
  <c r="CL103" i="7"/>
  <c r="CM104" i="7"/>
  <c r="CL104" i="7"/>
  <c r="CM105" i="7"/>
  <c r="CL105" i="7"/>
  <c r="CM106" i="7"/>
  <c r="CL106" i="7"/>
  <c r="CM107" i="7"/>
  <c r="CL107" i="7"/>
  <c r="CM108" i="7"/>
  <c r="CL108" i="7"/>
  <c r="CM109" i="7"/>
  <c r="CL109" i="7"/>
  <c r="CM110" i="7"/>
  <c r="CL110" i="7"/>
  <c r="CM111" i="7"/>
  <c r="I111" i="7"/>
  <c r="CL111" i="7"/>
  <c r="CM112" i="7"/>
  <c r="CL112" i="7"/>
  <c r="CM113" i="7"/>
  <c r="CL113" i="7"/>
  <c r="CM114" i="7"/>
  <c r="CL114" i="7"/>
  <c r="CM115" i="7"/>
  <c r="CL115" i="7"/>
  <c r="CM116" i="7"/>
  <c r="CL116" i="7"/>
  <c r="CM117" i="7"/>
  <c r="CL117" i="7"/>
  <c r="CM118" i="7"/>
  <c r="CL118" i="7"/>
  <c r="CM119" i="7"/>
  <c r="CL119" i="7"/>
  <c r="CM120" i="7"/>
  <c r="CL120" i="7"/>
  <c r="CM121" i="7"/>
  <c r="CL121" i="7"/>
  <c r="CM122" i="7"/>
  <c r="CL122" i="7"/>
  <c r="CM123" i="7"/>
  <c r="CL123" i="7"/>
  <c r="CM124" i="7"/>
  <c r="CL124" i="7"/>
  <c r="CM125" i="7"/>
  <c r="CL125" i="7"/>
  <c r="CM126" i="7"/>
  <c r="CL126" i="7"/>
  <c r="CM127" i="7"/>
  <c r="CL127" i="7"/>
  <c r="CM128" i="7"/>
  <c r="CL128" i="7"/>
  <c r="CM129" i="7"/>
  <c r="CL129" i="7"/>
  <c r="CM130" i="7"/>
  <c r="CL130" i="7"/>
  <c r="CM131" i="7"/>
  <c r="CL131" i="7"/>
  <c r="CM132" i="7"/>
  <c r="I132" i="7"/>
  <c r="CL132" i="7"/>
  <c r="CM133" i="7"/>
  <c r="CL133" i="7"/>
  <c r="CM134" i="7"/>
  <c r="CL134" i="7"/>
  <c r="CM135" i="7"/>
  <c r="CL135" i="7"/>
  <c r="CM136" i="7"/>
  <c r="CL136" i="7"/>
  <c r="CM137" i="7"/>
  <c r="I137" i="7"/>
  <c r="CL137" i="7"/>
  <c r="CM138" i="7"/>
  <c r="CL138" i="7"/>
  <c r="CO122" i="7"/>
  <c r="CQ122" i="7"/>
  <c r="CN7" i="7"/>
  <c r="CN8" i="7"/>
  <c r="CP122" i="7"/>
  <c r="CO121" i="7"/>
  <c r="CQ121" i="7"/>
  <c r="CP121" i="7"/>
  <c r="CO120" i="7"/>
  <c r="CQ120" i="7"/>
  <c r="CP120" i="7"/>
  <c r="CO119" i="7"/>
  <c r="CQ119" i="7"/>
  <c r="CP119" i="7"/>
  <c r="CO118" i="7"/>
  <c r="CQ118" i="7"/>
  <c r="CP118" i="7"/>
  <c r="CO117" i="7"/>
  <c r="CQ117" i="7"/>
  <c r="CP117" i="7"/>
  <c r="CO116" i="7"/>
  <c r="CQ116" i="7"/>
  <c r="CP116" i="7"/>
  <c r="CO115" i="7"/>
  <c r="CQ115" i="7"/>
  <c r="CP115" i="7"/>
  <c r="CO20" i="7"/>
  <c r="CQ20" i="7"/>
  <c r="CN70" i="7"/>
  <c r="CN75" i="7"/>
  <c r="CN86" i="7"/>
  <c r="CN77" i="7"/>
  <c r="CN73" i="7"/>
  <c r="CP20" i="7"/>
  <c r="CO19" i="7"/>
  <c r="CQ19" i="7"/>
  <c r="CN62" i="7"/>
  <c r="CN69" i="7"/>
  <c r="CN81" i="7"/>
  <c r="CP19" i="7"/>
  <c r="CO18" i="7"/>
  <c r="CQ18" i="7"/>
  <c r="CN57" i="7"/>
  <c r="CN63" i="7"/>
  <c r="CN76" i="7"/>
  <c r="CN68" i="7"/>
  <c r="CN64" i="7"/>
  <c r="CP18" i="7"/>
  <c r="CO17" i="7"/>
  <c r="CQ17" i="7"/>
  <c r="CN52" i="7"/>
  <c r="CN71" i="7"/>
  <c r="CP17" i="7"/>
  <c r="CO16" i="7"/>
  <c r="CQ16" i="7"/>
  <c r="CN47" i="7"/>
  <c r="CN53" i="7"/>
  <c r="J66" i="7"/>
  <c r="CN66" i="7"/>
  <c r="CN60" i="7"/>
  <c r="J56" i="7"/>
  <c r="CN56" i="7"/>
  <c r="CP16" i="7"/>
  <c r="CO15" i="7"/>
  <c r="CQ15" i="7"/>
  <c r="CN43" i="7"/>
  <c r="CN49" i="7"/>
  <c r="CP15" i="7"/>
  <c r="CO14" i="7"/>
  <c r="CQ14" i="7"/>
  <c r="CN40" i="7"/>
  <c r="J45" i="7"/>
  <c r="CN45" i="7"/>
  <c r="CN51" i="7"/>
  <c r="CP14" i="7"/>
  <c r="CO13" i="7"/>
  <c r="CQ13" i="7"/>
  <c r="CN37" i="7"/>
  <c r="CN41" i="7"/>
  <c r="CN46" i="7"/>
  <c r="CN34" i="7"/>
  <c r="CP13" i="7"/>
  <c r="CO12" i="7"/>
  <c r="CQ12" i="7"/>
  <c r="CN36" i="7"/>
  <c r="CN39" i="7"/>
  <c r="CN28" i="7"/>
  <c r="CP12" i="7"/>
  <c r="CO11" i="7"/>
  <c r="CQ11" i="7"/>
  <c r="CN26" i="7"/>
  <c r="CN30" i="7"/>
  <c r="CN32" i="7"/>
  <c r="CP11" i="7"/>
  <c r="CO10" i="7"/>
  <c r="CQ10" i="7"/>
  <c r="CN21" i="7"/>
  <c r="CN24" i="7"/>
  <c r="CN25" i="7"/>
  <c r="CN22" i="7"/>
  <c r="CN18" i="7"/>
  <c r="CP10" i="7"/>
  <c r="CO9" i="7"/>
  <c r="CQ9" i="7"/>
  <c r="CN16" i="7"/>
  <c r="CN20" i="7"/>
  <c r="CN13" i="7"/>
  <c r="CP9" i="7"/>
  <c r="CO8" i="7"/>
  <c r="CQ8" i="7"/>
  <c r="CN11" i="7"/>
  <c r="CN12" i="7"/>
  <c r="CN15" i="7"/>
  <c r="CN9" i="7"/>
  <c r="CP8" i="7"/>
  <c r="CO7" i="7"/>
  <c r="CQ7" i="7"/>
  <c r="CN10" i="7"/>
  <c r="CP7" i="7"/>
  <c r="E46" i="9"/>
  <c r="F348" i="12"/>
  <c r="E48" i="9"/>
  <c r="E348" i="12"/>
  <c r="E39" i="9"/>
  <c r="D348" i="12"/>
  <c r="E9" i="9"/>
  <c r="C348" i="12"/>
  <c r="C343" i="12"/>
  <c r="B341" i="12"/>
  <c r="B340" i="12"/>
  <c r="CO91" i="7"/>
  <c r="CQ91" i="7"/>
  <c r="CP91" i="7"/>
  <c r="CO90" i="7"/>
  <c r="CQ90" i="7"/>
  <c r="CP90" i="7"/>
  <c r="CO89" i="7"/>
  <c r="CQ89" i="7"/>
  <c r="CP89" i="7"/>
  <c r="CO88" i="7"/>
  <c r="CQ88" i="7"/>
  <c r="CP88" i="7"/>
  <c r="CO87" i="7"/>
  <c r="CQ87" i="7"/>
  <c r="CP87" i="7"/>
  <c r="CO86" i="7"/>
  <c r="CQ86" i="7"/>
  <c r="CP86" i="7"/>
  <c r="CO85" i="7"/>
  <c r="CQ85" i="7"/>
  <c r="CP85" i="7"/>
  <c r="CO84" i="7"/>
  <c r="CQ84" i="7"/>
  <c r="CP84" i="7"/>
  <c r="F317" i="12"/>
  <c r="E317" i="12"/>
  <c r="D317" i="12"/>
  <c r="C317" i="12"/>
  <c r="C312" i="12"/>
  <c r="B310" i="12"/>
  <c r="B309" i="12"/>
  <c r="CO60" i="7"/>
  <c r="CQ60" i="7"/>
  <c r="CP60" i="7"/>
  <c r="CO59" i="7"/>
  <c r="CQ59" i="7"/>
  <c r="CP59" i="7"/>
  <c r="CO58" i="7"/>
  <c r="CQ58" i="7"/>
  <c r="CP58" i="7"/>
  <c r="CO57" i="7"/>
  <c r="CQ57" i="7"/>
  <c r="CP57" i="7"/>
  <c r="CO56" i="7"/>
  <c r="CQ56" i="7"/>
  <c r="CP56" i="7"/>
  <c r="CO55" i="7"/>
  <c r="CQ55" i="7"/>
  <c r="CP55" i="7"/>
  <c r="CO54" i="7"/>
  <c r="CQ54" i="7"/>
  <c r="CP54" i="7"/>
  <c r="CO53" i="7"/>
  <c r="CQ53" i="7"/>
  <c r="CP53" i="7"/>
  <c r="F286" i="12"/>
  <c r="E286" i="12"/>
  <c r="D286" i="12"/>
  <c r="C286" i="12"/>
  <c r="C281" i="12"/>
  <c r="CO22" i="7"/>
  <c r="D270" i="12"/>
  <c r="J98" i="7"/>
  <c r="CN98" i="7"/>
  <c r="CN89" i="7"/>
  <c r="CP22" i="7"/>
  <c r="E270" i="12"/>
  <c r="CQ22" i="7"/>
  <c r="F270" i="12"/>
  <c r="CO23" i="7"/>
  <c r="D271" i="12"/>
  <c r="CN90" i="7"/>
  <c r="CN105" i="7"/>
  <c r="J95" i="7"/>
  <c r="CN95" i="7"/>
  <c r="CP23" i="7"/>
  <c r="E271" i="12"/>
  <c r="CQ23" i="7"/>
  <c r="F271" i="12"/>
  <c r="CO24" i="7"/>
  <c r="D272" i="12"/>
  <c r="CN94" i="7"/>
  <c r="CN112" i="7"/>
  <c r="CN106" i="7"/>
  <c r="CP24" i="7"/>
  <c r="E272" i="12"/>
  <c r="CQ24" i="7"/>
  <c r="F272" i="12"/>
  <c r="CO25" i="7"/>
  <c r="D273" i="12"/>
  <c r="CN119" i="7"/>
  <c r="J111" i="7"/>
  <c r="CN111" i="7"/>
  <c r="CP25" i="7"/>
  <c r="E273" i="12"/>
  <c r="CQ25" i="7"/>
  <c r="F273" i="12"/>
  <c r="CO26" i="7"/>
  <c r="D274" i="12"/>
  <c r="CN126" i="7"/>
  <c r="CN115" i="7"/>
  <c r="CP26" i="7"/>
  <c r="E274" i="12"/>
  <c r="CQ26" i="7"/>
  <c r="F274" i="12"/>
  <c r="CO27" i="7"/>
  <c r="D275" i="12"/>
  <c r="J132" i="7"/>
  <c r="CN132" i="7"/>
  <c r="CP27" i="7"/>
  <c r="E275" i="12"/>
  <c r="CQ27" i="7"/>
  <c r="F275" i="12"/>
  <c r="CO28" i="7"/>
  <c r="D276" i="12"/>
  <c r="J137" i="7"/>
  <c r="CN137" i="7"/>
  <c r="CP28" i="7"/>
  <c r="E276" i="12"/>
  <c r="CQ28" i="7"/>
  <c r="F276" i="12"/>
  <c r="CO21" i="7"/>
  <c r="CQ21" i="7"/>
  <c r="F269" i="12"/>
  <c r="CN91" i="7"/>
  <c r="J83" i="7"/>
  <c r="CN83" i="7"/>
  <c r="CP21" i="7"/>
  <c r="E269" i="12"/>
  <c r="D269" i="12"/>
  <c r="CE7" i="7"/>
  <c r="CD7" i="7"/>
  <c r="CE8" i="7"/>
  <c r="CD8" i="7"/>
  <c r="CE9" i="7"/>
  <c r="CD9" i="7"/>
  <c r="CE10" i="7"/>
  <c r="CD10" i="7"/>
  <c r="CE11" i="7"/>
  <c r="CD11" i="7"/>
  <c r="CE12" i="7"/>
  <c r="CD12" i="7"/>
  <c r="CE13" i="7"/>
  <c r="CD13" i="7"/>
  <c r="CE14" i="7"/>
  <c r="CD14" i="7"/>
  <c r="CE15" i="7"/>
  <c r="CD15" i="7"/>
  <c r="CE16" i="7"/>
  <c r="CD16" i="7"/>
  <c r="CE17" i="7"/>
  <c r="CD17" i="7"/>
  <c r="CE18" i="7"/>
  <c r="CD18" i="7"/>
  <c r="CE19" i="7"/>
  <c r="CD19" i="7"/>
  <c r="CE20" i="7"/>
  <c r="CD20" i="7"/>
  <c r="CE21" i="7"/>
  <c r="CD21" i="7"/>
  <c r="CE22" i="7"/>
  <c r="CD22" i="7"/>
  <c r="CE23" i="7"/>
  <c r="CD23" i="7"/>
  <c r="CE24" i="7"/>
  <c r="CD24" i="7"/>
  <c r="CE25" i="7"/>
  <c r="CD25" i="7"/>
  <c r="CE26" i="7"/>
  <c r="CD26" i="7"/>
  <c r="CE27" i="7"/>
  <c r="CD27" i="7"/>
  <c r="CE28" i="7"/>
  <c r="CD28" i="7"/>
  <c r="CE29" i="7"/>
  <c r="CD29" i="7"/>
  <c r="CE30" i="7"/>
  <c r="CD30" i="7"/>
  <c r="CE31" i="7"/>
  <c r="CD31" i="7"/>
  <c r="CE32" i="7"/>
  <c r="CD32" i="7"/>
  <c r="CE33" i="7"/>
  <c r="CD33" i="7"/>
  <c r="CE34" i="7"/>
  <c r="CD34" i="7"/>
  <c r="CE35" i="7"/>
  <c r="CD35" i="7"/>
  <c r="CE36" i="7"/>
  <c r="CD36" i="7"/>
  <c r="CE37" i="7"/>
  <c r="CD37" i="7"/>
  <c r="CE38" i="7"/>
  <c r="CD38" i="7"/>
  <c r="CE39" i="7"/>
  <c r="CD39" i="7"/>
  <c r="CE40" i="7"/>
  <c r="CD40" i="7"/>
  <c r="CE41" i="7"/>
  <c r="CD41" i="7"/>
  <c r="CE42" i="7"/>
  <c r="CD42" i="7"/>
  <c r="CE43" i="7"/>
  <c r="CD43" i="7"/>
  <c r="CE44" i="7"/>
  <c r="CD44" i="7"/>
  <c r="CE45" i="7"/>
  <c r="CD45" i="7"/>
  <c r="CE46" i="7"/>
  <c r="CD46" i="7"/>
  <c r="CE47" i="7"/>
  <c r="CD47" i="7"/>
  <c r="CE48" i="7"/>
  <c r="CD48" i="7"/>
  <c r="CE49" i="7"/>
  <c r="CD49" i="7"/>
  <c r="CE50" i="7"/>
  <c r="CD50" i="7"/>
  <c r="CE51" i="7"/>
  <c r="CD51" i="7"/>
  <c r="CE52" i="7"/>
  <c r="CD52" i="7"/>
  <c r="CE53" i="7"/>
  <c r="CD53" i="7"/>
  <c r="CE54" i="7"/>
  <c r="CD54" i="7"/>
  <c r="CE55" i="7"/>
  <c r="CD55" i="7"/>
  <c r="CE56" i="7"/>
  <c r="CD56" i="7"/>
  <c r="CE57" i="7"/>
  <c r="CD57" i="7"/>
  <c r="CE58" i="7"/>
  <c r="CD58" i="7"/>
  <c r="CE59" i="7"/>
  <c r="CD59" i="7"/>
  <c r="CE60" i="7"/>
  <c r="CD60" i="7"/>
  <c r="CE61" i="7"/>
  <c r="CD61" i="7"/>
  <c r="CE62" i="7"/>
  <c r="CD62" i="7"/>
  <c r="CE63" i="7"/>
  <c r="CD63" i="7"/>
  <c r="CE64" i="7"/>
  <c r="CD64" i="7"/>
  <c r="CE65" i="7"/>
  <c r="CD65" i="7"/>
  <c r="CE66" i="7"/>
  <c r="CD66" i="7"/>
  <c r="CE67" i="7"/>
  <c r="CD67" i="7"/>
  <c r="CE68" i="7"/>
  <c r="CD68" i="7"/>
  <c r="CE69" i="7"/>
  <c r="CD69" i="7"/>
  <c r="CE70" i="7"/>
  <c r="CD70" i="7"/>
  <c r="CE71" i="7"/>
  <c r="CD71" i="7"/>
  <c r="CE72" i="7"/>
  <c r="CD72" i="7"/>
  <c r="CE73" i="7"/>
  <c r="CD73" i="7"/>
  <c r="CE74" i="7"/>
  <c r="CD74" i="7"/>
  <c r="CE75" i="7"/>
  <c r="CD75" i="7"/>
  <c r="CE76" i="7"/>
  <c r="CD76" i="7"/>
  <c r="CE77" i="7"/>
  <c r="CD77" i="7"/>
  <c r="CE78" i="7"/>
  <c r="CD78" i="7"/>
  <c r="CE79" i="7"/>
  <c r="CD79" i="7"/>
  <c r="CE80" i="7"/>
  <c r="CD80" i="7"/>
  <c r="CE81" i="7"/>
  <c r="CD81" i="7"/>
  <c r="CE82" i="7"/>
  <c r="CD82" i="7"/>
  <c r="CE83" i="7"/>
  <c r="CD83" i="7"/>
  <c r="CE84" i="7"/>
  <c r="CD84" i="7"/>
  <c r="CE85" i="7"/>
  <c r="CD85" i="7"/>
  <c r="CE86" i="7"/>
  <c r="CD86" i="7"/>
  <c r="CE87" i="7"/>
  <c r="CD87" i="7"/>
  <c r="CE88" i="7"/>
  <c r="I88" i="7"/>
  <c r="CD88" i="7"/>
  <c r="CE89" i="7"/>
  <c r="CD89" i="7"/>
  <c r="CE90" i="7"/>
  <c r="CD90" i="7"/>
  <c r="CE91" i="7"/>
  <c r="CD91" i="7"/>
  <c r="CE92" i="7"/>
  <c r="CD92" i="7"/>
  <c r="CE93" i="7"/>
  <c r="CD93" i="7"/>
  <c r="CE94" i="7"/>
  <c r="CD94" i="7"/>
  <c r="CE95" i="7"/>
  <c r="CD95" i="7"/>
  <c r="CE96" i="7"/>
  <c r="CD96" i="7"/>
  <c r="CE97" i="7"/>
  <c r="CD97" i="7"/>
  <c r="CE98" i="7"/>
  <c r="CD98" i="7"/>
  <c r="CE99" i="7"/>
  <c r="CD99" i="7"/>
  <c r="CE100" i="7"/>
  <c r="CD100" i="7"/>
  <c r="CE101" i="7"/>
  <c r="CD101" i="7"/>
  <c r="CE102" i="7"/>
  <c r="CD102" i="7"/>
  <c r="CE103" i="7"/>
  <c r="CD103" i="7"/>
  <c r="CE104" i="7"/>
  <c r="I104" i="7"/>
  <c r="CD104" i="7"/>
  <c r="CE105" i="7"/>
  <c r="CD105" i="7"/>
  <c r="CE106" i="7"/>
  <c r="CD106" i="7"/>
  <c r="CE107" i="7"/>
  <c r="CD107" i="7"/>
  <c r="CE108" i="7"/>
  <c r="CD108" i="7"/>
  <c r="CE109" i="7"/>
  <c r="CD109" i="7"/>
  <c r="CE110" i="7"/>
  <c r="CD110" i="7"/>
  <c r="CE111" i="7"/>
  <c r="CD111" i="7"/>
  <c r="CE112" i="7"/>
  <c r="CD112" i="7"/>
  <c r="CE113" i="7"/>
  <c r="CD113" i="7"/>
  <c r="CE114" i="7"/>
  <c r="CD114" i="7"/>
  <c r="CE115" i="7"/>
  <c r="CD115" i="7"/>
  <c r="CE116" i="7"/>
  <c r="I116" i="7"/>
  <c r="CD116" i="7"/>
  <c r="CE117" i="7"/>
  <c r="CD117" i="7"/>
  <c r="CE118" i="7"/>
  <c r="I118" i="7"/>
  <c r="CD118" i="7"/>
  <c r="CE119" i="7"/>
  <c r="CD119" i="7"/>
  <c r="CE120" i="7"/>
  <c r="CD120" i="7"/>
  <c r="CE121" i="7"/>
  <c r="CD121" i="7"/>
  <c r="CE122" i="7"/>
  <c r="CD122" i="7"/>
  <c r="CE123" i="7"/>
  <c r="CD123" i="7"/>
  <c r="CE124" i="7"/>
  <c r="CD124" i="7"/>
  <c r="CE125" i="7"/>
  <c r="CD125" i="7"/>
  <c r="CE126" i="7"/>
  <c r="CD126" i="7"/>
  <c r="CE127" i="7"/>
  <c r="CD127" i="7"/>
  <c r="CE128" i="7"/>
  <c r="CD128" i="7"/>
  <c r="CE129" i="7"/>
  <c r="CD129" i="7"/>
  <c r="CE130" i="7"/>
  <c r="CD130" i="7"/>
  <c r="CE131" i="7"/>
  <c r="CD131" i="7"/>
  <c r="CE132" i="7"/>
  <c r="CD132" i="7"/>
  <c r="CE133" i="7"/>
  <c r="CD133" i="7"/>
  <c r="CE134" i="7"/>
  <c r="CD134" i="7"/>
  <c r="CE135" i="7"/>
  <c r="CD135" i="7"/>
  <c r="CE136" i="7"/>
  <c r="CD136" i="7"/>
  <c r="CE137" i="7"/>
  <c r="CD137" i="7"/>
  <c r="CE138" i="7"/>
  <c r="I138" i="7"/>
  <c r="CD138" i="7"/>
  <c r="CG22" i="7"/>
  <c r="D239" i="12"/>
  <c r="CF7" i="7"/>
  <c r="CF8" i="7"/>
  <c r="CF77" i="7"/>
  <c r="CF86" i="7"/>
  <c r="CF97" i="7"/>
  <c r="CF94" i="7"/>
  <c r="J88" i="7"/>
  <c r="CF88" i="7"/>
  <c r="CH22" i="7"/>
  <c r="E239" i="12"/>
  <c r="CI22" i="7"/>
  <c r="F239" i="12"/>
  <c r="CG23" i="7"/>
  <c r="D240" i="12"/>
  <c r="CF91" i="7"/>
  <c r="J104" i="7"/>
  <c r="CF104" i="7"/>
  <c r="CF100" i="7"/>
  <c r="CH23" i="7"/>
  <c r="E240" i="12"/>
  <c r="CI23" i="7"/>
  <c r="F240" i="12"/>
  <c r="CG24" i="7"/>
  <c r="D241" i="12"/>
  <c r="CF95" i="7"/>
  <c r="CF111" i="7"/>
  <c r="CF105" i="7"/>
  <c r="CH24" i="7"/>
  <c r="E241" i="12"/>
  <c r="CI24" i="7"/>
  <c r="F241" i="12"/>
  <c r="CG25" i="7"/>
  <c r="D242" i="12"/>
  <c r="J118" i="7"/>
  <c r="CF118" i="7"/>
  <c r="CH25" i="7"/>
  <c r="E242" i="12"/>
  <c r="CI25" i="7"/>
  <c r="F242" i="12"/>
  <c r="CG26" i="7"/>
  <c r="D243" i="12"/>
  <c r="CF125" i="7"/>
  <c r="J116" i="7"/>
  <c r="CF116" i="7"/>
  <c r="CH26" i="7"/>
  <c r="E243" i="12"/>
  <c r="CI26" i="7"/>
  <c r="F243" i="12"/>
  <c r="CG27" i="7"/>
  <c r="D244" i="12"/>
  <c r="CF132" i="7"/>
  <c r="CH27" i="7"/>
  <c r="E244" i="12"/>
  <c r="CI27" i="7"/>
  <c r="F244" i="12"/>
  <c r="CG28" i="7"/>
  <c r="D245" i="12"/>
  <c r="J138" i="7"/>
  <c r="CF138" i="7"/>
  <c r="CH28" i="7"/>
  <c r="E245" i="12"/>
  <c r="CI28" i="7"/>
  <c r="F245" i="12"/>
  <c r="CG21" i="7"/>
  <c r="CI21" i="7"/>
  <c r="F238" i="12"/>
  <c r="CF74" i="7"/>
  <c r="CF80" i="7"/>
  <c r="CF92" i="7"/>
  <c r="CH21" i="7"/>
  <c r="E238" i="12"/>
  <c r="D238" i="12"/>
  <c r="BW7" i="7"/>
  <c r="BV7" i="7"/>
  <c r="BW8" i="7"/>
  <c r="BV8" i="7"/>
  <c r="BW9" i="7"/>
  <c r="BV9" i="7"/>
  <c r="BW10" i="7"/>
  <c r="BV10" i="7"/>
  <c r="BW11" i="7"/>
  <c r="BV11" i="7"/>
  <c r="BW12" i="7"/>
  <c r="BV12" i="7"/>
  <c r="BW13" i="7"/>
  <c r="BV13" i="7"/>
  <c r="BW14" i="7"/>
  <c r="BV14" i="7"/>
  <c r="BW15" i="7"/>
  <c r="BV15" i="7"/>
  <c r="BW16" i="7"/>
  <c r="BV16" i="7"/>
  <c r="BW17" i="7"/>
  <c r="BV17" i="7"/>
  <c r="BW18" i="7"/>
  <c r="BV18" i="7"/>
  <c r="BW19" i="7"/>
  <c r="BV19" i="7"/>
  <c r="BW20" i="7"/>
  <c r="BV20" i="7"/>
  <c r="BW21" i="7"/>
  <c r="BV21" i="7"/>
  <c r="BW22" i="7"/>
  <c r="BV22" i="7"/>
  <c r="BW23" i="7"/>
  <c r="BV23" i="7"/>
  <c r="BW24" i="7"/>
  <c r="BV24" i="7"/>
  <c r="BW25" i="7"/>
  <c r="BV25" i="7"/>
  <c r="BW26" i="7"/>
  <c r="BV26" i="7"/>
  <c r="BW27" i="7"/>
  <c r="BV27" i="7"/>
  <c r="BW28" i="7"/>
  <c r="BV28" i="7"/>
  <c r="BW29" i="7"/>
  <c r="BV29" i="7"/>
  <c r="BW30" i="7"/>
  <c r="BV30" i="7"/>
  <c r="BW31" i="7"/>
  <c r="BV31" i="7"/>
  <c r="BW32" i="7"/>
  <c r="BV32" i="7"/>
  <c r="BW33" i="7"/>
  <c r="BV33" i="7"/>
  <c r="BW34" i="7"/>
  <c r="BV34" i="7"/>
  <c r="BW35" i="7"/>
  <c r="BV35" i="7"/>
  <c r="BW36" i="7"/>
  <c r="BV36" i="7"/>
  <c r="BW37" i="7"/>
  <c r="BV37" i="7"/>
  <c r="BW38" i="7"/>
  <c r="BV38" i="7"/>
  <c r="BW39" i="7"/>
  <c r="BV39" i="7"/>
  <c r="BW40" i="7"/>
  <c r="BV40" i="7"/>
  <c r="BW41" i="7"/>
  <c r="BV41" i="7"/>
  <c r="BW42" i="7"/>
  <c r="BV42" i="7"/>
  <c r="BW43" i="7"/>
  <c r="BV43" i="7"/>
  <c r="BW44" i="7"/>
  <c r="BV44" i="7"/>
  <c r="BW45" i="7"/>
  <c r="BV45" i="7"/>
  <c r="BW46" i="7"/>
  <c r="BV46" i="7"/>
  <c r="BW47" i="7"/>
  <c r="BV47" i="7"/>
  <c r="BW48" i="7"/>
  <c r="BV48" i="7"/>
  <c r="BW49" i="7"/>
  <c r="BV49" i="7"/>
  <c r="BW50" i="7"/>
  <c r="BV50" i="7"/>
  <c r="BW51" i="7"/>
  <c r="BV51" i="7"/>
  <c r="BW52" i="7"/>
  <c r="BV52" i="7"/>
  <c r="BW53" i="7"/>
  <c r="BV53" i="7"/>
  <c r="BW54" i="7"/>
  <c r="BV54" i="7"/>
  <c r="BW55" i="7"/>
  <c r="BV55" i="7"/>
  <c r="BW56" i="7"/>
  <c r="BV56" i="7"/>
  <c r="BW57" i="7"/>
  <c r="BV57" i="7"/>
  <c r="BW58" i="7"/>
  <c r="BV58" i="7"/>
  <c r="BW59" i="7"/>
  <c r="BV59" i="7"/>
  <c r="BW60" i="7"/>
  <c r="BV60" i="7"/>
  <c r="BW61" i="7"/>
  <c r="BV61" i="7"/>
  <c r="BW62" i="7"/>
  <c r="BV62" i="7"/>
  <c r="BW63" i="7"/>
  <c r="BV63" i="7"/>
  <c r="BW64" i="7"/>
  <c r="BV64" i="7"/>
  <c r="BW65" i="7"/>
  <c r="BV65" i="7"/>
  <c r="BW66" i="7"/>
  <c r="BV66" i="7"/>
  <c r="BW67" i="7"/>
  <c r="BV67" i="7"/>
  <c r="BW68" i="7"/>
  <c r="BV68" i="7"/>
  <c r="BW69" i="7"/>
  <c r="BV69" i="7"/>
  <c r="BW70" i="7"/>
  <c r="BV70" i="7"/>
  <c r="BW71" i="7"/>
  <c r="BV71" i="7"/>
  <c r="BW72" i="7"/>
  <c r="BV72" i="7"/>
  <c r="BW73" i="7"/>
  <c r="BV73" i="7"/>
  <c r="BW74" i="7"/>
  <c r="BV74" i="7"/>
  <c r="BW75" i="7"/>
  <c r="BV75" i="7"/>
  <c r="BW76" i="7"/>
  <c r="BV76" i="7"/>
  <c r="BW77" i="7"/>
  <c r="BV77" i="7"/>
  <c r="BW78" i="7"/>
  <c r="BV78" i="7"/>
  <c r="BW79" i="7"/>
  <c r="BV79" i="7"/>
  <c r="BW80" i="7"/>
  <c r="BV80" i="7"/>
  <c r="BW81" i="7"/>
  <c r="BV81" i="7"/>
  <c r="BW82" i="7"/>
  <c r="BV82" i="7"/>
  <c r="BW83" i="7"/>
  <c r="BV83" i="7"/>
  <c r="BW84" i="7"/>
  <c r="BV84" i="7"/>
  <c r="BW85" i="7"/>
  <c r="BV85" i="7"/>
  <c r="BW86" i="7"/>
  <c r="BV86" i="7"/>
  <c r="BW87" i="7"/>
  <c r="BV87" i="7"/>
  <c r="BW88" i="7"/>
  <c r="BV88" i="7"/>
  <c r="BW89" i="7"/>
  <c r="BV89" i="7"/>
  <c r="BW90" i="7"/>
  <c r="BV90" i="7"/>
  <c r="BW91" i="7"/>
  <c r="BV91" i="7"/>
  <c r="BW92" i="7"/>
  <c r="BV92" i="7"/>
  <c r="BW93" i="7"/>
  <c r="BV93" i="7"/>
  <c r="BW94" i="7"/>
  <c r="BV94" i="7"/>
  <c r="BW95" i="7"/>
  <c r="BV95" i="7"/>
  <c r="BW96" i="7"/>
  <c r="BV96" i="7"/>
  <c r="BW97" i="7"/>
  <c r="BV97" i="7"/>
  <c r="BW98" i="7"/>
  <c r="BV98" i="7"/>
  <c r="BW99" i="7"/>
  <c r="BV99" i="7"/>
  <c r="BW100" i="7"/>
  <c r="BV100" i="7"/>
  <c r="BW101" i="7"/>
  <c r="BV101" i="7"/>
  <c r="BW102" i="7"/>
  <c r="BV102" i="7"/>
  <c r="BW103" i="7"/>
  <c r="BV103" i="7"/>
  <c r="BW104" i="7"/>
  <c r="BV104" i="7"/>
  <c r="BW105" i="7"/>
  <c r="BV105" i="7"/>
  <c r="BW106" i="7"/>
  <c r="BV106" i="7"/>
  <c r="BW107" i="7"/>
  <c r="BV107" i="7"/>
  <c r="BW108" i="7"/>
  <c r="BV108" i="7"/>
  <c r="BW109" i="7"/>
  <c r="BV109" i="7"/>
  <c r="BW110" i="7"/>
  <c r="BV110" i="7"/>
  <c r="BW111" i="7"/>
  <c r="BV111" i="7"/>
  <c r="BW112" i="7"/>
  <c r="BV112" i="7"/>
  <c r="BW113" i="7"/>
  <c r="BV113" i="7"/>
  <c r="BW114" i="7"/>
  <c r="BV114" i="7"/>
  <c r="BW115" i="7"/>
  <c r="BV115" i="7"/>
  <c r="BW116" i="7"/>
  <c r="BV116" i="7"/>
  <c r="BW117" i="7"/>
  <c r="I117" i="7"/>
  <c r="BV117" i="7"/>
  <c r="BW118" i="7"/>
  <c r="BV118" i="7"/>
  <c r="BW119" i="7"/>
  <c r="BV119" i="7"/>
  <c r="BW120" i="7"/>
  <c r="BV120" i="7"/>
  <c r="BW121" i="7"/>
  <c r="BV121" i="7"/>
  <c r="BW122" i="7"/>
  <c r="BV122" i="7"/>
  <c r="BW123" i="7"/>
  <c r="BV123" i="7"/>
  <c r="BW124" i="7"/>
  <c r="BV124" i="7"/>
  <c r="BW125" i="7"/>
  <c r="BV125" i="7"/>
  <c r="BW126" i="7"/>
  <c r="BV126" i="7"/>
  <c r="BW127" i="7"/>
  <c r="BV127" i="7"/>
  <c r="BW128" i="7"/>
  <c r="BV128" i="7"/>
  <c r="BW129" i="7"/>
  <c r="BV129" i="7"/>
  <c r="BW130" i="7"/>
  <c r="BV130" i="7"/>
  <c r="BW131" i="7"/>
  <c r="BV131" i="7"/>
  <c r="BW132" i="7"/>
  <c r="BV132" i="7"/>
  <c r="BW133" i="7"/>
  <c r="BV133" i="7"/>
  <c r="BW134" i="7"/>
  <c r="BV134" i="7"/>
  <c r="BW135" i="7"/>
  <c r="BV135" i="7"/>
  <c r="BW136" i="7"/>
  <c r="BV136" i="7"/>
  <c r="BW137" i="7"/>
  <c r="BV137" i="7"/>
  <c r="BW138" i="7"/>
  <c r="BV138" i="7"/>
  <c r="BY22" i="7"/>
  <c r="D208" i="12"/>
  <c r="BX8" i="7"/>
  <c r="BX7" i="7"/>
  <c r="BX78" i="7"/>
  <c r="BX85" i="7"/>
  <c r="BX98" i="7"/>
  <c r="BX87" i="7"/>
  <c r="BX79" i="7"/>
  <c r="BZ22" i="7"/>
  <c r="E208" i="12"/>
  <c r="CA22" i="7"/>
  <c r="F208" i="12"/>
  <c r="BY23" i="7"/>
  <c r="D209" i="12"/>
  <c r="BX91" i="7"/>
  <c r="BX103" i="7"/>
  <c r="BX93" i="7"/>
  <c r="BZ23" i="7"/>
  <c r="E209" i="12"/>
  <c r="CA23" i="7"/>
  <c r="F209" i="12"/>
  <c r="BY24" i="7"/>
  <c r="D210" i="12"/>
  <c r="BX96" i="7"/>
  <c r="BX110" i="7"/>
  <c r="BX99" i="7"/>
  <c r="BZ24" i="7"/>
  <c r="E210" i="12"/>
  <c r="CA24" i="7"/>
  <c r="F210" i="12"/>
  <c r="BY25" i="7"/>
  <c r="D211" i="12"/>
  <c r="J117" i="7"/>
  <c r="BX117" i="7"/>
  <c r="BZ25" i="7"/>
  <c r="E211" i="12"/>
  <c r="CA25" i="7"/>
  <c r="F211" i="12"/>
  <c r="BY26" i="7"/>
  <c r="D212" i="12"/>
  <c r="BX124" i="7"/>
  <c r="BX116" i="7"/>
  <c r="BZ26" i="7"/>
  <c r="E212" i="12"/>
  <c r="CA26" i="7"/>
  <c r="F212" i="12"/>
  <c r="BY27" i="7"/>
  <c r="D213" i="12"/>
  <c r="BX131" i="7"/>
  <c r="BZ27" i="7"/>
  <c r="E213" i="12"/>
  <c r="CA27" i="7"/>
  <c r="F213" i="12"/>
  <c r="BY28" i="7"/>
  <c r="D214" i="12"/>
  <c r="BX138" i="7"/>
  <c r="BZ28" i="7"/>
  <c r="E214" i="12"/>
  <c r="CA28" i="7"/>
  <c r="F214" i="12"/>
  <c r="BY21" i="7"/>
  <c r="CA21" i="7"/>
  <c r="F207" i="12"/>
  <c r="BX74" i="7"/>
  <c r="BX83" i="7"/>
  <c r="BZ21" i="7"/>
  <c r="E207" i="12"/>
  <c r="D207" i="12"/>
  <c r="BO7" i="7"/>
  <c r="BN7" i="7"/>
  <c r="BO8" i="7"/>
  <c r="BN8" i="7"/>
  <c r="BO9" i="7"/>
  <c r="BN9" i="7"/>
  <c r="BO10" i="7"/>
  <c r="BN10" i="7"/>
  <c r="BO11" i="7"/>
  <c r="BN11" i="7"/>
  <c r="BO12" i="7"/>
  <c r="BN12" i="7"/>
  <c r="BO13" i="7"/>
  <c r="BN13" i="7"/>
  <c r="BO14" i="7"/>
  <c r="BN14" i="7"/>
  <c r="BO15" i="7"/>
  <c r="BN15" i="7"/>
  <c r="BO16" i="7"/>
  <c r="BN16" i="7"/>
  <c r="BO17" i="7"/>
  <c r="BN17" i="7"/>
  <c r="BO18" i="7"/>
  <c r="BN18" i="7"/>
  <c r="BO19" i="7"/>
  <c r="BN19" i="7"/>
  <c r="BO20" i="7"/>
  <c r="BN20" i="7"/>
  <c r="BO21" i="7"/>
  <c r="BN21" i="7"/>
  <c r="BO22" i="7"/>
  <c r="BN22" i="7"/>
  <c r="BO23" i="7"/>
  <c r="BN23" i="7"/>
  <c r="BO24" i="7"/>
  <c r="BN24" i="7"/>
  <c r="BO25" i="7"/>
  <c r="BN25" i="7"/>
  <c r="BO26" i="7"/>
  <c r="BN26" i="7"/>
  <c r="BO27" i="7"/>
  <c r="BN27" i="7"/>
  <c r="BO28" i="7"/>
  <c r="BN28" i="7"/>
  <c r="BO29" i="7"/>
  <c r="BN29" i="7"/>
  <c r="BO30" i="7"/>
  <c r="BN30" i="7"/>
  <c r="BO31" i="7"/>
  <c r="BN31" i="7"/>
  <c r="BO32" i="7"/>
  <c r="BN32" i="7"/>
  <c r="BO33" i="7"/>
  <c r="BN33" i="7"/>
  <c r="BO34" i="7"/>
  <c r="BN34" i="7"/>
  <c r="BO35" i="7"/>
  <c r="BN35" i="7"/>
  <c r="BO36" i="7"/>
  <c r="BN36" i="7"/>
  <c r="BO37" i="7"/>
  <c r="BN37" i="7"/>
  <c r="BO38" i="7"/>
  <c r="BN38" i="7"/>
  <c r="BO39" i="7"/>
  <c r="BN39" i="7"/>
  <c r="BO40" i="7"/>
  <c r="BN40" i="7"/>
  <c r="BO41" i="7"/>
  <c r="BN41" i="7"/>
  <c r="BO42" i="7"/>
  <c r="BN42" i="7"/>
  <c r="BO43" i="7"/>
  <c r="BN43" i="7"/>
  <c r="BO44" i="7"/>
  <c r="BN44" i="7"/>
  <c r="BO45" i="7"/>
  <c r="BN45" i="7"/>
  <c r="BO46" i="7"/>
  <c r="BN46" i="7"/>
  <c r="BO47" i="7"/>
  <c r="BN47" i="7"/>
  <c r="BO48" i="7"/>
  <c r="BN48" i="7"/>
  <c r="BO49" i="7"/>
  <c r="BN49" i="7"/>
  <c r="BO50" i="7"/>
  <c r="BN50" i="7"/>
  <c r="BO51" i="7"/>
  <c r="BN51" i="7"/>
  <c r="BO52" i="7"/>
  <c r="BN52" i="7"/>
  <c r="BO53" i="7"/>
  <c r="BN53" i="7"/>
  <c r="BO54" i="7"/>
  <c r="BN54" i="7"/>
  <c r="BO55" i="7"/>
  <c r="BN55" i="7"/>
  <c r="BO56" i="7"/>
  <c r="BN56" i="7"/>
  <c r="BO57" i="7"/>
  <c r="BN57" i="7"/>
  <c r="BO58" i="7"/>
  <c r="BN58" i="7"/>
  <c r="BO59" i="7"/>
  <c r="BN59" i="7"/>
  <c r="BO60" i="7"/>
  <c r="BN60" i="7"/>
  <c r="BO61" i="7"/>
  <c r="BN61" i="7"/>
  <c r="BO62" i="7"/>
  <c r="BN62" i="7"/>
  <c r="BO63" i="7"/>
  <c r="BN63" i="7"/>
  <c r="BO64" i="7"/>
  <c r="BN64" i="7"/>
  <c r="BO65" i="7"/>
  <c r="BN65" i="7"/>
  <c r="BO66" i="7"/>
  <c r="BN66" i="7"/>
  <c r="BO67" i="7"/>
  <c r="BN67" i="7"/>
  <c r="BO68" i="7"/>
  <c r="BN68" i="7"/>
  <c r="BO69" i="7"/>
  <c r="BN69" i="7"/>
  <c r="BO70" i="7"/>
  <c r="BN70" i="7"/>
  <c r="BO71" i="7"/>
  <c r="BN71" i="7"/>
  <c r="BO72" i="7"/>
  <c r="BN72" i="7"/>
  <c r="BO73" i="7"/>
  <c r="BN73" i="7"/>
  <c r="BO74" i="7"/>
  <c r="BN74" i="7"/>
  <c r="BO75" i="7"/>
  <c r="BN75" i="7"/>
  <c r="BO76" i="7"/>
  <c r="BN76" i="7"/>
  <c r="BO77" i="7"/>
  <c r="BN77" i="7"/>
  <c r="BO78" i="7"/>
  <c r="BN78" i="7"/>
  <c r="BO79" i="7"/>
  <c r="BN79" i="7"/>
  <c r="BO80" i="7"/>
  <c r="BN80" i="7"/>
  <c r="BO81" i="7"/>
  <c r="BN81" i="7"/>
  <c r="BO82" i="7"/>
  <c r="BN82" i="7"/>
  <c r="BO83" i="7"/>
  <c r="BN83" i="7"/>
  <c r="BO84" i="7"/>
  <c r="BN84" i="7"/>
  <c r="BO85" i="7"/>
  <c r="BN85" i="7"/>
  <c r="BO86" i="7"/>
  <c r="BN86" i="7"/>
  <c r="BO87" i="7"/>
  <c r="BN87" i="7"/>
  <c r="BO88" i="7"/>
  <c r="BN88" i="7"/>
  <c r="BO89" i="7"/>
  <c r="BN89" i="7"/>
  <c r="BO90" i="7"/>
  <c r="BN90" i="7"/>
  <c r="BO91" i="7"/>
  <c r="BN91" i="7"/>
  <c r="BO92" i="7"/>
  <c r="BN92" i="7"/>
  <c r="BO93" i="7"/>
  <c r="BN93" i="7"/>
  <c r="BO94" i="7"/>
  <c r="BN94" i="7"/>
  <c r="BO95" i="7"/>
  <c r="BN95" i="7"/>
  <c r="BO96" i="7"/>
  <c r="BN96" i="7"/>
  <c r="BO97" i="7"/>
  <c r="BN97" i="7"/>
  <c r="BO98" i="7"/>
  <c r="BN98" i="7"/>
  <c r="BO99" i="7"/>
  <c r="BN99" i="7"/>
  <c r="BO100" i="7"/>
  <c r="BN100" i="7"/>
  <c r="BO101" i="7"/>
  <c r="BN101" i="7"/>
  <c r="BO102" i="7"/>
  <c r="BN102" i="7"/>
  <c r="BO103" i="7"/>
  <c r="BN103" i="7"/>
  <c r="BO104" i="7"/>
  <c r="BN104" i="7"/>
  <c r="BO105" i="7"/>
  <c r="BN105" i="7"/>
  <c r="BO106" i="7"/>
  <c r="BN106" i="7"/>
  <c r="BO107" i="7"/>
  <c r="BN107" i="7"/>
  <c r="BO108" i="7"/>
  <c r="BN108" i="7"/>
  <c r="BO109" i="7"/>
  <c r="BN109" i="7"/>
  <c r="BO110" i="7"/>
  <c r="BN110" i="7"/>
  <c r="BO111" i="7"/>
  <c r="BN111" i="7"/>
  <c r="BO112" i="7"/>
  <c r="BN112" i="7"/>
  <c r="BO113" i="7"/>
  <c r="BN113" i="7"/>
  <c r="BO114" i="7"/>
  <c r="BN114" i="7"/>
  <c r="BO115" i="7"/>
  <c r="BN115" i="7"/>
  <c r="BO116" i="7"/>
  <c r="BN116" i="7"/>
  <c r="BO117" i="7"/>
  <c r="BN117" i="7"/>
  <c r="BO118" i="7"/>
  <c r="BN118" i="7"/>
  <c r="BO119" i="7"/>
  <c r="BN119" i="7"/>
  <c r="BO120" i="7"/>
  <c r="BN120" i="7"/>
  <c r="BO121" i="7"/>
  <c r="BN121" i="7"/>
  <c r="BO122" i="7"/>
  <c r="BN122" i="7"/>
  <c r="BO123" i="7"/>
  <c r="I123" i="7"/>
  <c r="BN123" i="7"/>
  <c r="BO124" i="7"/>
  <c r="BN124" i="7"/>
  <c r="BO125" i="7"/>
  <c r="BN125" i="7"/>
  <c r="BO126" i="7"/>
  <c r="BN126" i="7"/>
  <c r="BO127" i="7"/>
  <c r="BN127" i="7"/>
  <c r="BO128" i="7"/>
  <c r="BN128" i="7"/>
  <c r="BO129" i="7"/>
  <c r="BN129" i="7"/>
  <c r="BO130" i="7"/>
  <c r="BN130" i="7"/>
  <c r="BO131" i="7"/>
  <c r="BN131" i="7"/>
  <c r="BO132" i="7"/>
  <c r="BN132" i="7"/>
  <c r="BO133" i="7"/>
  <c r="BN133" i="7"/>
  <c r="BO134" i="7"/>
  <c r="BN134" i="7"/>
  <c r="BO135" i="7"/>
  <c r="BN135" i="7"/>
  <c r="BO136" i="7"/>
  <c r="BN136" i="7"/>
  <c r="BO137" i="7"/>
  <c r="BN137" i="7"/>
  <c r="BO138" i="7"/>
  <c r="BN138" i="7"/>
  <c r="BQ22" i="7"/>
  <c r="D177" i="12"/>
  <c r="BP7" i="7"/>
  <c r="BP78" i="7"/>
  <c r="BP84" i="7"/>
  <c r="BP99" i="7"/>
  <c r="BP92" i="7"/>
  <c r="BP88" i="7"/>
  <c r="BP8" i="7"/>
  <c r="BR22" i="7"/>
  <c r="E177" i="12"/>
  <c r="BS22" i="7"/>
  <c r="F177" i="12"/>
  <c r="BQ23" i="7"/>
  <c r="D178" i="12"/>
  <c r="BP90" i="7"/>
  <c r="BP104" i="7"/>
  <c r="BP98" i="7"/>
  <c r="BR23" i="7"/>
  <c r="E178" i="12"/>
  <c r="BS23" i="7"/>
  <c r="F178" i="12"/>
  <c r="BQ24" i="7"/>
  <c r="D179" i="12"/>
  <c r="BP96" i="7"/>
  <c r="BP109" i="7"/>
  <c r="BR24" i="7"/>
  <c r="E179" i="12"/>
  <c r="BS24" i="7"/>
  <c r="F179" i="12"/>
  <c r="BQ25" i="7"/>
  <c r="D180" i="12"/>
  <c r="BP116" i="7"/>
  <c r="BR25" i="7"/>
  <c r="E180" i="12"/>
  <c r="BS25" i="7"/>
  <c r="F180" i="12"/>
  <c r="BQ26" i="7"/>
  <c r="D181" i="12"/>
  <c r="J123" i="7"/>
  <c r="BP123" i="7"/>
  <c r="BP115" i="7"/>
  <c r="BR26" i="7"/>
  <c r="E181" i="12"/>
  <c r="BS26" i="7"/>
  <c r="F181" i="12"/>
  <c r="BQ27" i="7"/>
  <c r="D182" i="12"/>
  <c r="BP130" i="7"/>
  <c r="BR27" i="7"/>
  <c r="E182" i="12"/>
  <c r="BS27" i="7"/>
  <c r="F182" i="12"/>
  <c r="BQ28" i="7"/>
  <c r="D183" i="12"/>
  <c r="BP137" i="7"/>
  <c r="BR28" i="7"/>
  <c r="E183" i="12"/>
  <c r="BS28" i="7"/>
  <c r="F183" i="12"/>
  <c r="BQ21" i="7"/>
  <c r="BS21" i="7"/>
  <c r="F176" i="12"/>
  <c r="BP73" i="7"/>
  <c r="BP94" i="7"/>
  <c r="BR21" i="7"/>
  <c r="E176" i="12"/>
  <c r="D176" i="12"/>
  <c r="BG7" i="7"/>
  <c r="BF7" i="7"/>
  <c r="BG8" i="7"/>
  <c r="BF8" i="7"/>
  <c r="BG9" i="7"/>
  <c r="BF9" i="7"/>
  <c r="BG10" i="7"/>
  <c r="BF10" i="7"/>
  <c r="BG11" i="7"/>
  <c r="BF11" i="7"/>
  <c r="BG12" i="7"/>
  <c r="BF12" i="7"/>
  <c r="BG13" i="7"/>
  <c r="BF13" i="7"/>
  <c r="BG14" i="7"/>
  <c r="BF14" i="7"/>
  <c r="BG15" i="7"/>
  <c r="BF15" i="7"/>
  <c r="BG16" i="7"/>
  <c r="BF16" i="7"/>
  <c r="BG17" i="7"/>
  <c r="BF17" i="7"/>
  <c r="BG18" i="7"/>
  <c r="BF18" i="7"/>
  <c r="BG19" i="7"/>
  <c r="BF19" i="7"/>
  <c r="BG20" i="7"/>
  <c r="BF20" i="7"/>
  <c r="BG21" i="7"/>
  <c r="BF21" i="7"/>
  <c r="BG22" i="7"/>
  <c r="BF22" i="7"/>
  <c r="BG23" i="7"/>
  <c r="BF23" i="7"/>
  <c r="BG24" i="7"/>
  <c r="BF24" i="7"/>
  <c r="BG25" i="7"/>
  <c r="BF25" i="7"/>
  <c r="BG26" i="7"/>
  <c r="BF26" i="7"/>
  <c r="BG27" i="7"/>
  <c r="BF27" i="7"/>
  <c r="BG28" i="7"/>
  <c r="BF28" i="7"/>
  <c r="BG29" i="7"/>
  <c r="BF29" i="7"/>
  <c r="BG30" i="7"/>
  <c r="BF30" i="7"/>
  <c r="BG31" i="7"/>
  <c r="BF31" i="7"/>
  <c r="BG32" i="7"/>
  <c r="BF32" i="7"/>
  <c r="BG33" i="7"/>
  <c r="BF33" i="7"/>
  <c r="BG34" i="7"/>
  <c r="BF34" i="7"/>
  <c r="BG35" i="7"/>
  <c r="BF35" i="7"/>
  <c r="BG36" i="7"/>
  <c r="BF36" i="7"/>
  <c r="BG37" i="7"/>
  <c r="BF37" i="7"/>
  <c r="BG38" i="7"/>
  <c r="BF38" i="7"/>
  <c r="BG39" i="7"/>
  <c r="BF39" i="7"/>
  <c r="BG40" i="7"/>
  <c r="BF40" i="7"/>
  <c r="BG41" i="7"/>
  <c r="BF41" i="7"/>
  <c r="BG42" i="7"/>
  <c r="BF42" i="7"/>
  <c r="BG43" i="7"/>
  <c r="BF43" i="7"/>
  <c r="BG44" i="7"/>
  <c r="BF44" i="7"/>
  <c r="BG45" i="7"/>
  <c r="BF45" i="7"/>
  <c r="BG46" i="7"/>
  <c r="BF46" i="7"/>
  <c r="BG47" i="7"/>
  <c r="BF47" i="7"/>
  <c r="BG48" i="7"/>
  <c r="BF48" i="7"/>
  <c r="BG49" i="7"/>
  <c r="BF49" i="7"/>
  <c r="BG50" i="7"/>
  <c r="BF50" i="7"/>
  <c r="BG51" i="7"/>
  <c r="BF51" i="7"/>
  <c r="BG52" i="7"/>
  <c r="BF52" i="7"/>
  <c r="BG53" i="7"/>
  <c r="BF53" i="7"/>
  <c r="BG54" i="7"/>
  <c r="BF54" i="7"/>
  <c r="BG55" i="7"/>
  <c r="BF55" i="7"/>
  <c r="BG56" i="7"/>
  <c r="BF56" i="7"/>
  <c r="BG57" i="7"/>
  <c r="BF57" i="7"/>
  <c r="BG58" i="7"/>
  <c r="BF58" i="7"/>
  <c r="BG59" i="7"/>
  <c r="BF59" i="7"/>
  <c r="BG60" i="7"/>
  <c r="BF60" i="7"/>
  <c r="BG61" i="7"/>
  <c r="BF61" i="7"/>
  <c r="BG62" i="7"/>
  <c r="BF62" i="7"/>
  <c r="BG63" i="7"/>
  <c r="BF63" i="7"/>
  <c r="BG64" i="7"/>
  <c r="BF64" i="7"/>
  <c r="BG65" i="7"/>
  <c r="BF65" i="7"/>
  <c r="BG66" i="7"/>
  <c r="BF66" i="7"/>
  <c r="BG67" i="7"/>
  <c r="BF67" i="7"/>
  <c r="BG68" i="7"/>
  <c r="BF68" i="7"/>
  <c r="BG69" i="7"/>
  <c r="BF69" i="7"/>
  <c r="BG70" i="7"/>
  <c r="BF70" i="7"/>
  <c r="BG71" i="7"/>
  <c r="BF71" i="7"/>
  <c r="BG72" i="7"/>
  <c r="BF72" i="7"/>
  <c r="BG73" i="7"/>
  <c r="BF73" i="7"/>
  <c r="BG74" i="7"/>
  <c r="BF74" i="7"/>
  <c r="BG75" i="7"/>
  <c r="BF75" i="7"/>
  <c r="BG76" i="7"/>
  <c r="BF76" i="7"/>
  <c r="BG77" i="7"/>
  <c r="BF77" i="7"/>
  <c r="BG78" i="7"/>
  <c r="BF78" i="7"/>
  <c r="BG79" i="7"/>
  <c r="BF79" i="7"/>
  <c r="BG80" i="7"/>
  <c r="BF80" i="7"/>
  <c r="BG81" i="7"/>
  <c r="BF81" i="7"/>
  <c r="BG82" i="7"/>
  <c r="BF82" i="7"/>
  <c r="BG83" i="7"/>
  <c r="BF83" i="7"/>
  <c r="BG84" i="7"/>
  <c r="BF84" i="7"/>
  <c r="BG85" i="7"/>
  <c r="BF85" i="7"/>
  <c r="BG86" i="7"/>
  <c r="BF86" i="7"/>
  <c r="BG87" i="7"/>
  <c r="BF87" i="7"/>
  <c r="BG88" i="7"/>
  <c r="BF88" i="7"/>
  <c r="BG89" i="7"/>
  <c r="BF89" i="7"/>
  <c r="BG90" i="7"/>
  <c r="BF90" i="7"/>
  <c r="BG91" i="7"/>
  <c r="BF91" i="7"/>
  <c r="BG92" i="7"/>
  <c r="BF92" i="7"/>
  <c r="BG93" i="7"/>
  <c r="BF93" i="7"/>
  <c r="BG94" i="7"/>
  <c r="BF94" i="7"/>
  <c r="BG95" i="7"/>
  <c r="BF95" i="7"/>
  <c r="BG96" i="7"/>
  <c r="BF96" i="7"/>
  <c r="BG97" i="7"/>
  <c r="BF97" i="7"/>
  <c r="BG98" i="7"/>
  <c r="BF98" i="7"/>
  <c r="BG99" i="7"/>
  <c r="BF99" i="7"/>
  <c r="BG100" i="7"/>
  <c r="BF100" i="7"/>
  <c r="BG101" i="7"/>
  <c r="BF101" i="7"/>
  <c r="BG102" i="7"/>
  <c r="BF102" i="7"/>
  <c r="BG103" i="7"/>
  <c r="BF103" i="7"/>
  <c r="BG104" i="7"/>
  <c r="BF104" i="7"/>
  <c r="BG105" i="7"/>
  <c r="BF105" i="7"/>
  <c r="BG106" i="7"/>
  <c r="BF106" i="7"/>
  <c r="BG107" i="7"/>
  <c r="BF107" i="7"/>
  <c r="BG108" i="7"/>
  <c r="BF108" i="7"/>
  <c r="BG109" i="7"/>
  <c r="BF109" i="7"/>
  <c r="BG110" i="7"/>
  <c r="BF110" i="7"/>
  <c r="BG111" i="7"/>
  <c r="BF111" i="7"/>
  <c r="BG112" i="7"/>
  <c r="BF112" i="7"/>
  <c r="BG113" i="7"/>
  <c r="BF113" i="7"/>
  <c r="BG114" i="7"/>
  <c r="BF114" i="7"/>
  <c r="BG115" i="7"/>
  <c r="BF115" i="7"/>
  <c r="BG116" i="7"/>
  <c r="BF116" i="7"/>
  <c r="BG117" i="7"/>
  <c r="BF117" i="7"/>
  <c r="BG118" i="7"/>
  <c r="BF118" i="7"/>
  <c r="BG119" i="7"/>
  <c r="BF119" i="7"/>
  <c r="BG120" i="7"/>
  <c r="BF120" i="7"/>
  <c r="BG121" i="7"/>
  <c r="BF121" i="7"/>
  <c r="BG122" i="7"/>
  <c r="I122" i="7"/>
  <c r="BF122" i="7"/>
  <c r="BG123" i="7"/>
  <c r="BF123" i="7"/>
  <c r="BG124" i="7"/>
  <c r="BF124" i="7"/>
  <c r="BG125" i="7"/>
  <c r="BF125" i="7"/>
  <c r="BG126" i="7"/>
  <c r="BF126" i="7"/>
  <c r="BG127" i="7"/>
  <c r="BF127" i="7"/>
  <c r="BG128" i="7"/>
  <c r="BF128" i="7"/>
  <c r="BG129" i="7"/>
  <c r="BF129" i="7"/>
  <c r="BG130" i="7"/>
  <c r="BF130" i="7"/>
  <c r="BG131" i="7"/>
  <c r="BF131" i="7"/>
  <c r="BG132" i="7"/>
  <c r="BF132" i="7"/>
  <c r="BG133" i="7"/>
  <c r="BF133" i="7"/>
  <c r="BG134" i="7"/>
  <c r="BF134" i="7"/>
  <c r="BG135" i="7"/>
  <c r="BF135" i="7"/>
  <c r="BG136" i="7"/>
  <c r="BF136" i="7"/>
  <c r="BG137" i="7"/>
  <c r="BF137" i="7"/>
  <c r="BG138" i="7"/>
  <c r="BF138" i="7"/>
  <c r="BI22" i="7"/>
  <c r="D146" i="12"/>
  <c r="BH7" i="7"/>
  <c r="BH77" i="7"/>
  <c r="BH83" i="7"/>
  <c r="BH100" i="7"/>
  <c r="BH89" i="7"/>
  <c r="BH85" i="7"/>
  <c r="BH8" i="7"/>
  <c r="BJ22" i="7"/>
  <c r="E146" i="12"/>
  <c r="BK22" i="7"/>
  <c r="F146" i="12"/>
  <c r="BI23" i="7"/>
  <c r="D147" i="12"/>
  <c r="BH105" i="7"/>
  <c r="BH93" i="7"/>
  <c r="BJ23" i="7"/>
  <c r="E147" i="12"/>
  <c r="BK23" i="7"/>
  <c r="F147" i="12"/>
  <c r="BI24" i="7"/>
  <c r="D148" i="12"/>
  <c r="BH95" i="7"/>
  <c r="BH110" i="7"/>
  <c r="BH97" i="7"/>
  <c r="BJ24" i="7"/>
  <c r="E148" i="12"/>
  <c r="BK24" i="7"/>
  <c r="F148" i="12"/>
  <c r="BI25" i="7"/>
  <c r="D149" i="12"/>
  <c r="BH115" i="7"/>
  <c r="BH103" i="7"/>
  <c r="BJ25" i="7"/>
  <c r="E149" i="12"/>
  <c r="BK25" i="7"/>
  <c r="F149" i="12"/>
  <c r="BI26" i="7"/>
  <c r="D150" i="12"/>
  <c r="J122" i="7"/>
  <c r="BH122" i="7"/>
  <c r="BH114" i="7"/>
  <c r="BJ26" i="7"/>
  <c r="E150" i="12"/>
  <c r="BK26" i="7"/>
  <c r="F150" i="12"/>
  <c r="BI27" i="7"/>
  <c r="D151" i="12"/>
  <c r="BH129" i="7"/>
  <c r="BJ27" i="7"/>
  <c r="E151" i="12"/>
  <c r="BK27" i="7"/>
  <c r="F151" i="12"/>
  <c r="BI28" i="7"/>
  <c r="D152" i="12"/>
  <c r="BH136" i="7"/>
  <c r="BJ28" i="7"/>
  <c r="E152" i="12"/>
  <c r="BK28" i="7"/>
  <c r="F152" i="12"/>
  <c r="BI21" i="7"/>
  <c r="BK21" i="7"/>
  <c r="F145" i="12"/>
  <c r="BH68" i="7"/>
  <c r="BH80" i="7"/>
  <c r="BJ21" i="7"/>
  <c r="E145" i="12"/>
  <c r="D145" i="12"/>
  <c r="AY7" i="7"/>
  <c r="AX7" i="7"/>
  <c r="AY8" i="7"/>
  <c r="AX8" i="7"/>
  <c r="AY9" i="7"/>
  <c r="AX9" i="7"/>
  <c r="AY10" i="7"/>
  <c r="AX10" i="7"/>
  <c r="AY11" i="7"/>
  <c r="AX11" i="7"/>
  <c r="AY12" i="7"/>
  <c r="AX12" i="7"/>
  <c r="AY13" i="7"/>
  <c r="AX13" i="7"/>
  <c r="AY14" i="7"/>
  <c r="AX14" i="7"/>
  <c r="AY15" i="7"/>
  <c r="AX15" i="7"/>
  <c r="AY16" i="7"/>
  <c r="AX16" i="7"/>
  <c r="AY17" i="7"/>
  <c r="AX17" i="7"/>
  <c r="AY18" i="7"/>
  <c r="AX18" i="7"/>
  <c r="AY19" i="7"/>
  <c r="AX19" i="7"/>
  <c r="AY20" i="7"/>
  <c r="AX20" i="7"/>
  <c r="AY21" i="7"/>
  <c r="AX21" i="7"/>
  <c r="AY22" i="7"/>
  <c r="AX22" i="7"/>
  <c r="AY23" i="7"/>
  <c r="AX23" i="7"/>
  <c r="AY24" i="7"/>
  <c r="AX24" i="7"/>
  <c r="AY25" i="7"/>
  <c r="AX25" i="7"/>
  <c r="AY26" i="7"/>
  <c r="AX26" i="7"/>
  <c r="AY27" i="7"/>
  <c r="AX27" i="7"/>
  <c r="AY28" i="7"/>
  <c r="AX28" i="7"/>
  <c r="AY29" i="7"/>
  <c r="AX29" i="7"/>
  <c r="AY30" i="7"/>
  <c r="AX30" i="7"/>
  <c r="AY31" i="7"/>
  <c r="AX31" i="7"/>
  <c r="AY32" i="7"/>
  <c r="AX32" i="7"/>
  <c r="AY33" i="7"/>
  <c r="AX33" i="7"/>
  <c r="AY34" i="7"/>
  <c r="AX34" i="7"/>
  <c r="AY35" i="7"/>
  <c r="AX35" i="7"/>
  <c r="AY36" i="7"/>
  <c r="AX36" i="7"/>
  <c r="AY37" i="7"/>
  <c r="AX37" i="7"/>
  <c r="AY38" i="7"/>
  <c r="AX38" i="7"/>
  <c r="AY39" i="7"/>
  <c r="AX39" i="7"/>
  <c r="AY40" i="7"/>
  <c r="AX40" i="7"/>
  <c r="AY41" i="7"/>
  <c r="AX41" i="7"/>
  <c r="AY42" i="7"/>
  <c r="AX42" i="7"/>
  <c r="AY43" i="7"/>
  <c r="AX43" i="7"/>
  <c r="AY44" i="7"/>
  <c r="AX44" i="7"/>
  <c r="AY45" i="7"/>
  <c r="AX45" i="7"/>
  <c r="AY46" i="7"/>
  <c r="AX46" i="7"/>
  <c r="AY47" i="7"/>
  <c r="AX47" i="7"/>
  <c r="AY48" i="7"/>
  <c r="AX48" i="7"/>
  <c r="AY49" i="7"/>
  <c r="AX49" i="7"/>
  <c r="AY50" i="7"/>
  <c r="AX50" i="7"/>
  <c r="AY51" i="7"/>
  <c r="AX51" i="7"/>
  <c r="AY52" i="7"/>
  <c r="AX52" i="7"/>
  <c r="AY53" i="7"/>
  <c r="AX53" i="7"/>
  <c r="AY54" i="7"/>
  <c r="AX54" i="7"/>
  <c r="AY55" i="7"/>
  <c r="AX55" i="7"/>
  <c r="AY56" i="7"/>
  <c r="AX56" i="7"/>
  <c r="AY57" i="7"/>
  <c r="AX57" i="7"/>
  <c r="AY58" i="7"/>
  <c r="AX58" i="7"/>
  <c r="AY59" i="7"/>
  <c r="AX59" i="7"/>
  <c r="AY60" i="7"/>
  <c r="AX60" i="7"/>
  <c r="AY61" i="7"/>
  <c r="AX61" i="7"/>
  <c r="AY62" i="7"/>
  <c r="AX62" i="7"/>
  <c r="AY63" i="7"/>
  <c r="AX63" i="7"/>
  <c r="AY64" i="7"/>
  <c r="AX64" i="7"/>
  <c r="AY65" i="7"/>
  <c r="AX65" i="7"/>
  <c r="AY66" i="7"/>
  <c r="AX66" i="7"/>
  <c r="AY67" i="7"/>
  <c r="AX67" i="7"/>
  <c r="AY68" i="7"/>
  <c r="AX68" i="7"/>
  <c r="AY69" i="7"/>
  <c r="AX69" i="7"/>
  <c r="AY70" i="7"/>
  <c r="AX70" i="7"/>
  <c r="AY71" i="7"/>
  <c r="AX71" i="7"/>
  <c r="AY72" i="7"/>
  <c r="AX72" i="7"/>
  <c r="AY73" i="7"/>
  <c r="AX73" i="7"/>
  <c r="AY74" i="7"/>
  <c r="AX74" i="7"/>
  <c r="AY75" i="7"/>
  <c r="AX75" i="7"/>
  <c r="AY76" i="7"/>
  <c r="AX76" i="7"/>
  <c r="AY77" i="7"/>
  <c r="AX77" i="7"/>
  <c r="AY78" i="7"/>
  <c r="AX78" i="7"/>
  <c r="AY79" i="7"/>
  <c r="AX79" i="7"/>
  <c r="AY80" i="7"/>
  <c r="AX80" i="7"/>
  <c r="AY81" i="7"/>
  <c r="AX81" i="7"/>
  <c r="AY82" i="7"/>
  <c r="AX82" i="7"/>
  <c r="AY83" i="7"/>
  <c r="AX83" i="7"/>
  <c r="AY84" i="7"/>
  <c r="AX84" i="7"/>
  <c r="AY85" i="7"/>
  <c r="AX85" i="7"/>
  <c r="AY86" i="7"/>
  <c r="AX86" i="7"/>
  <c r="AY87" i="7"/>
  <c r="AX87" i="7"/>
  <c r="AY88" i="7"/>
  <c r="AX88" i="7"/>
  <c r="AY89" i="7"/>
  <c r="AX89" i="7"/>
  <c r="AY90" i="7"/>
  <c r="AX90" i="7"/>
  <c r="AY91" i="7"/>
  <c r="AX91" i="7"/>
  <c r="AY92" i="7"/>
  <c r="AX92" i="7"/>
  <c r="AY93" i="7"/>
  <c r="AX93" i="7"/>
  <c r="AY94" i="7"/>
  <c r="AX94" i="7"/>
  <c r="AY95" i="7"/>
  <c r="AX95" i="7"/>
  <c r="AY96" i="7"/>
  <c r="AX96" i="7"/>
  <c r="AY97" i="7"/>
  <c r="AX97" i="7"/>
  <c r="AY98" i="7"/>
  <c r="AX98" i="7"/>
  <c r="AY99" i="7"/>
  <c r="AX99" i="7"/>
  <c r="AY100" i="7"/>
  <c r="AX100" i="7"/>
  <c r="AY101" i="7"/>
  <c r="AX101" i="7"/>
  <c r="AY102" i="7"/>
  <c r="AX102" i="7"/>
  <c r="AY103" i="7"/>
  <c r="AX103" i="7"/>
  <c r="AY104" i="7"/>
  <c r="AX104" i="7"/>
  <c r="AY105" i="7"/>
  <c r="AX105" i="7"/>
  <c r="AY106" i="7"/>
  <c r="AX106" i="7"/>
  <c r="AY107" i="7"/>
  <c r="AX107" i="7"/>
  <c r="AY108" i="7"/>
  <c r="AX108" i="7"/>
  <c r="AY109" i="7"/>
  <c r="AX109" i="7"/>
  <c r="AY110" i="7"/>
  <c r="AX110" i="7"/>
  <c r="AY111" i="7"/>
  <c r="AX111" i="7"/>
  <c r="AY112" i="7"/>
  <c r="AX112" i="7"/>
  <c r="AY113" i="7"/>
  <c r="AX113" i="7"/>
  <c r="AY114" i="7"/>
  <c r="AX114" i="7"/>
  <c r="AY115" i="7"/>
  <c r="AX115" i="7"/>
  <c r="AY116" i="7"/>
  <c r="AX116" i="7"/>
  <c r="AY117" i="7"/>
  <c r="AX117" i="7"/>
  <c r="AY118" i="7"/>
  <c r="AX118" i="7"/>
  <c r="AY119" i="7"/>
  <c r="AX119" i="7"/>
  <c r="AY120" i="7"/>
  <c r="AX120" i="7"/>
  <c r="AY121" i="7"/>
  <c r="AX121" i="7"/>
  <c r="AY122" i="7"/>
  <c r="AX122" i="7"/>
  <c r="AY123" i="7"/>
  <c r="AX123" i="7"/>
  <c r="AY124" i="7"/>
  <c r="AX124" i="7"/>
  <c r="AY125" i="7"/>
  <c r="AX125" i="7"/>
  <c r="AY126" i="7"/>
  <c r="AX126" i="7"/>
  <c r="AY127" i="7"/>
  <c r="AX127" i="7"/>
  <c r="AY128" i="7"/>
  <c r="I128" i="7"/>
  <c r="AX128" i="7"/>
  <c r="AY129" i="7"/>
  <c r="AX129" i="7"/>
  <c r="AY130" i="7"/>
  <c r="AX130" i="7"/>
  <c r="AY131" i="7"/>
  <c r="AX131" i="7"/>
  <c r="AY132" i="7"/>
  <c r="AX132" i="7"/>
  <c r="AY133" i="7"/>
  <c r="AX133" i="7"/>
  <c r="AY134" i="7"/>
  <c r="AX134" i="7"/>
  <c r="AY135" i="7"/>
  <c r="AX135" i="7"/>
  <c r="AY136" i="7"/>
  <c r="AX136" i="7"/>
  <c r="AY137" i="7"/>
  <c r="AX137" i="7"/>
  <c r="AY138" i="7"/>
  <c r="AX138" i="7"/>
  <c r="BA22" i="7"/>
  <c r="D115" i="12"/>
  <c r="AZ7" i="7"/>
  <c r="AZ76" i="7"/>
  <c r="AZ82" i="7"/>
  <c r="AZ101" i="7"/>
  <c r="AZ94" i="7"/>
  <c r="AZ90" i="7"/>
  <c r="AZ8" i="7"/>
  <c r="BB22" i="7"/>
  <c r="E115" i="12"/>
  <c r="BC22" i="7"/>
  <c r="F115" i="12"/>
  <c r="BA23" i="7"/>
  <c r="D116" i="12"/>
  <c r="AZ88" i="7"/>
  <c r="AZ106" i="7"/>
  <c r="AZ98" i="7"/>
  <c r="BB23" i="7"/>
  <c r="E116" i="12"/>
  <c r="BC23" i="7"/>
  <c r="F116" i="12"/>
  <c r="BA24" i="7"/>
  <c r="D117" i="12"/>
  <c r="AZ111" i="7"/>
  <c r="AZ102" i="7"/>
  <c r="BB24" i="7"/>
  <c r="E117" i="12"/>
  <c r="BC24" i="7"/>
  <c r="F117" i="12"/>
  <c r="BA25" i="7"/>
  <c r="D118" i="12"/>
  <c r="AZ116" i="7"/>
  <c r="AZ108" i="7"/>
  <c r="BB25" i="7"/>
  <c r="E118" i="12"/>
  <c r="BC25" i="7"/>
  <c r="F118" i="12"/>
  <c r="BA26" i="7"/>
  <c r="D119" i="12"/>
  <c r="AZ121" i="7"/>
  <c r="AZ113" i="7"/>
  <c r="BB26" i="7"/>
  <c r="E119" i="12"/>
  <c r="BC26" i="7"/>
  <c r="F119" i="12"/>
  <c r="BA27" i="7"/>
  <c r="D120" i="12"/>
  <c r="J128" i="7"/>
  <c r="AZ128" i="7"/>
  <c r="BB27" i="7"/>
  <c r="E120" i="12"/>
  <c r="BC27" i="7"/>
  <c r="F120" i="12"/>
  <c r="BA28" i="7"/>
  <c r="D121" i="12"/>
  <c r="AZ135" i="7"/>
  <c r="BB28" i="7"/>
  <c r="E121" i="12"/>
  <c r="BC28" i="7"/>
  <c r="F121" i="12"/>
  <c r="BA21" i="7"/>
  <c r="BC21" i="7"/>
  <c r="F114" i="12"/>
  <c r="AZ72" i="7"/>
  <c r="AZ78" i="7"/>
  <c r="AZ96" i="7"/>
  <c r="BB21" i="7"/>
  <c r="E114" i="12"/>
  <c r="D114" i="12"/>
  <c r="AQ7" i="7"/>
  <c r="AP7" i="7"/>
  <c r="AQ8" i="7"/>
  <c r="AP8" i="7"/>
  <c r="AQ9" i="7"/>
  <c r="AP9" i="7"/>
  <c r="AQ10" i="7"/>
  <c r="AP10" i="7"/>
  <c r="AQ11" i="7"/>
  <c r="AP11" i="7"/>
  <c r="AQ12" i="7"/>
  <c r="AP12" i="7"/>
  <c r="AQ13" i="7"/>
  <c r="AP13" i="7"/>
  <c r="AQ14" i="7"/>
  <c r="AP14" i="7"/>
  <c r="AQ15" i="7"/>
  <c r="AP15" i="7"/>
  <c r="AQ16" i="7"/>
  <c r="AP16" i="7"/>
  <c r="AQ17" i="7"/>
  <c r="AP17" i="7"/>
  <c r="AQ18" i="7"/>
  <c r="AP18" i="7"/>
  <c r="AQ19" i="7"/>
  <c r="AP19" i="7"/>
  <c r="AQ20" i="7"/>
  <c r="AP20" i="7"/>
  <c r="AQ21" i="7"/>
  <c r="AP21" i="7"/>
  <c r="AQ22" i="7"/>
  <c r="AP22" i="7"/>
  <c r="AQ23" i="7"/>
  <c r="AP23" i="7"/>
  <c r="AQ24" i="7"/>
  <c r="AP24" i="7"/>
  <c r="AQ25" i="7"/>
  <c r="AP25" i="7"/>
  <c r="AQ26" i="7"/>
  <c r="AP26" i="7"/>
  <c r="AQ27" i="7"/>
  <c r="AP27" i="7"/>
  <c r="AQ28" i="7"/>
  <c r="AP28" i="7"/>
  <c r="AQ29" i="7"/>
  <c r="AP29" i="7"/>
  <c r="AQ30" i="7"/>
  <c r="AP30" i="7"/>
  <c r="AQ31" i="7"/>
  <c r="AP31" i="7"/>
  <c r="AQ32" i="7"/>
  <c r="AP32" i="7"/>
  <c r="AQ33" i="7"/>
  <c r="AP33" i="7"/>
  <c r="AQ34" i="7"/>
  <c r="AP34" i="7"/>
  <c r="AQ35" i="7"/>
  <c r="AP35" i="7"/>
  <c r="AQ36" i="7"/>
  <c r="AP36" i="7"/>
  <c r="AQ37" i="7"/>
  <c r="AP37" i="7"/>
  <c r="AQ38" i="7"/>
  <c r="AP38" i="7"/>
  <c r="AQ39" i="7"/>
  <c r="AP39" i="7"/>
  <c r="AQ40" i="7"/>
  <c r="AP40" i="7"/>
  <c r="AQ41" i="7"/>
  <c r="AP41" i="7"/>
  <c r="AQ42" i="7"/>
  <c r="AP42" i="7"/>
  <c r="AQ43" i="7"/>
  <c r="AP43" i="7"/>
  <c r="AQ44" i="7"/>
  <c r="AP44" i="7"/>
  <c r="AQ45" i="7"/>
  <c r="AP45" i="7"/>
  <c r="AQ46" i="7"/>
  <c r="AP46" i="7"/>
  <c r="AQ47" i="7"/>
  <c r="AP47" i="7"/>
  <c r="AQ48" i="7"/>
  <c r="AP48" i="7"/>
  <c r="AQ49" i="7"/>
  <c r="AP49" i="7"/>
  <c r="AQ50" i="7"/>
  <c r="AP50" i="7"/>
  <c r="AQ51" i="7"/>
  <c r="AP51" i="7"/>
  <c r="AQ52" i="7"/>
  <c r="AP52" i="7"/>
  <c r="AQ53" i="7"/>
  <c r="AP53" i="7"/>
  <c r="AQ54" i="7"/>
  <c r="AP54" i="7"/>
  <c r="AQ55" i="7"/>
  <c r="AP55" i="7"/>
  <c r="AQ56" i="7"/>
  <c r="AP56" i="7"/>
  <c r="AQ57" i="7"/>
  <c r="AP57" i="7"/>
  <c r="AQ58" i="7"/>
  <c r="AP58" i="7"/>
  <c r="AQ59" i="7"/>
  <c r="AP59" i="7"/>
  <c r="AQ60" i="7"/>
  <c r="AP60" i="7"/>
  <c r="AQ61" i="7"/>
  <c r="AP61" i="7"/>
  <c r="AQ62" i="7"/>
  <c r="AP62" i="7"/>
  <c r="AQ63" i="7"/>
  <c r="AP63" i="7"/>
  <c r="AQ64" i="7"/>
  <c r="AP64" i="7"/>
  <c r="AQ65" i="7"/>
  <c r="AP65" i="7"/>
  <c r="AQ66" i="7"/>
  <c r="AP66" i="7"/>
  <c r="AQ67" i="7"/>
  <c r="AP67" i="7"/>
  <c r="AQ68" i="7"/>
  <c r="AP68" i="7"/>
  <c r="AQ69" i="7"/>
  <c r="AP69" i="7"/>
  <c r="AQ70" i="7"/>
  <c r="AP70" i="7"/>
  <c r="AQ71" i="7"/>
  <c r="AP71" i="7"/>
  <c r="AQ72" i="7"/>
  <c r="AP72" i="7"/>
  <c r="AQ73" i="7"/>
  <c r="AP73" i="7"/>
  <c r="AQ74" i="7"/>
  <c r="AP74" i="7"/>
  <c r="AQ75" i="7"/>
  <c r="AP75" i="7"/>
  <c r="AQ76" i="7"/>
  <c r="AP76" i="7"/>
  <c r="AQ77" i="7"/>
  <c r="AP77" i="7"/>
  <c r="AQ78" i="7"/>
  <c r="AP78" i="7"/>
  <c r="AQ79" i="7"/>
  <c r="AP79" i="7"/>
  <c r="AQ80" i="7"/>
  <c r="AP80" i="7"/>
  <c r="AQ81" i="7"/>
  <c r="AP81" i="7"/>
  <c r="AQ82" i="7"/>
  <c r="AP82" i="7"/>
  <c r="AQ83" i="7"/>
  <c r="AP83" i="7"/>
  <c r="AQ84" i="7"/>
  <c r="AP84" i="7"/>
  <c r="AQ85" i="7"/>
  <c r="AP85" i="7"/>
  <c r="AQ86" i="7"/>
  <c r="AP86" i="7"/>
  <c r="AQ87" i="7"/>
  <c r="AP87" i="7"/>
  <c r="AQ88" i="7"/>
  <c r="AP88" i="7"/>
  <c r="AQ89" i="7"/>
  <c r="AP89" i="7"/>
  <c r="AQ90" i="7"/>
  <c r="AP90" i="7"/>
  <c r="AQ91" i="7"/>
  <c r="AP91" i="7"/>
  <c r="AQ92" i="7"/>
  <c r="AP92" i="7"/>
  <c r="AQ93" i="7"/>
  <c r="AP93" i="7"/>
  <c r="AQ94" i="7"/>
  <c r="AP94" i="7"/>
  <c r="AQ95" i="7"/>
  <c r="AP95" i="7"/>
  <c r="AQ96" i="7"/>
  <c r="AP96" i="7"/>
  <c r="AQ97" i="7"/>
  <c r="AP97" i="7"/>
  <c r="AQ98" i="7"/>
  <c r="AP98" i="7"/>
  <c r="AQ99" i="7"/>
  <c r="AP99" i="7"/>
  <c r="AQ100" i="7"/>
  <c r="AP100" i="7"/>
  <c r="AQ101" i="7"/>
  <c r="AP101" i="7"/>
  <c r="AQ102" i="7"/>
  <c r="AP102" i="7"/>
  <c r="AQ103" i="7"/>
  <c r="AP103" i="7"/>
  <c r="AQ104" i="7"/>
  <c r="AP104" i="7"/>
  <c r="AQ105" i="7"/>
  <c r="AP105" i="7"/>
  <c r="AQ106" i="7"/>
  <c r="AP106" i="7"/>
  <c r="AQ107" i="7"/>
  <c r="AP107" i="7"/>
  <c r="AQ108" i="7"/>
  <c r="AP108" i="7"/>
  <c r="AQ109" i="7"/>
  <c r="AP109" i="7"/>
  <c r="AQ110" i="7"/>
  <c r="AP110" i="7"/>
  <c r="AQ111" i="7"/>
  <c r="AP111" i="7"/>
  <c r="AQ112" i="7"/>
  <c r="AP112" i="7"/>
  <c r="AQ113" i="7"/>
  <c r="AP113" i="7"/>
  <c r="AQ114" i="7"/>
  <c r="AP114" i="7"/>
  <c r="AQ115" i="7"/>
  <c r="AP115" i="7"/>
  <c r="AQ116" i="7"/>
  <c r="AP116" i="7"/>
  <c r="AQ117" i="7"/>
  <c r="AP117" i="7"/>
  <c r="AQ118" i="7"/>
  <c r="AP118" i="7"/>
  <c r="AQ119" i="7"/>
  <c r="AP119" i="7"/>
  <c r="AQ120" i="7"/>
  <c r="AP120" i="7"/>
  <c r="AQ121" i="7"/>
  <c r="AP121" i="7"/>
  <c r="AQ122" i="7"/>
  <c r="AP122" i="7"/>
  <c r="AQ123" i="7"/>
  <c r="AP123" i="7"/>
  <c r="AQ124" i="7"/>
  <c r="AP124" i="7"/>
  <c r="AQ125" i="7"/>
  <c r="AP125" i="7"/>
  <c r="AQ126" i="7"/>
  <c r="AP126" i="7"/>
  <c r="AQ127" i="7"/>
  <c r="AP127" i="7"/>
  <c r="AQ128" i="7"/>
  <c r="AP128" i="7"/>
  <c r="AQ129" i="7"/>
  <c r="AP129" i="7"/>
  <c r="AQ130" i="7"/>
  <c r="AP130" i="7"/>
  <c r="AQ131" i="7"/>
  <c r="AP131" i="7"/>
  <c r="AQ132" i="7"/>
  <c r="AP132" i="7"/>
  <c r="AQ133" i="7"/>
  <c r="AP133" i="7"/>
  <c r="AQ134" i="7"/>
  <c r="AP134" i="7"/>
  <c r="AQ135" i="7"/>
  <c r="AP135" i="7"/>
  <c r="AQ136" i="7"/>
  <c r="AP136" i="7"/>
  <c r="AQ137" i="7"/>
  <c r="AP137" i="7"/>
  <c r="AQ138" i="7"/>
  <c r="AP138" i="7"/>
  <c r="AS22" i="7"/>
  <c r="D84" i="12"/>
  <c r="AR7" i="7"/>
  <c r="AR71" i="7"/>
  <c r="AR83" i="7"/>
  <c r="AR102" i="7"/>
  <c r="AR91" i="7"/>
  <c r="AR9" i="7"/>
  <c r="AT22" i="7"/>
  <c r="E84" i="12"/>
  <c r="AU22" i="7"/>
  <c r="F84" i="12"/>
  <c r="AS23" i="7"/>
  <c r="D85" i="12"/>
  <c r="AR87" i="7"/>
  <c r="AR107" i="7"/>
  <c r="AR95" i="7"/>
  <c r="AT23" i="7"/>
  <c r="E85" i="12"/>
  <c r="AU23" i="7"/>
  <c r="F85" i="12"/>
  <c r="AS24" i="7"/>
  <c r="D86" i="12"/>
  <c r="AR93" i="7"/>
  <c r="AR112" i="7"/>
  <c r="AR99" i="7"/>
  <c r="AT24" i="7"/>
  <c r="E86" i="12"/>
  <c r="AU24" i="7"/>
  <c r="F86" i="12"/>
  <c r="AS25" i="7"/>
  <c r="D87" i="12"/>
  <c r="AR117" i="7"/>
  <c r="AR103" i="7"/>
  <c r="AT25" i="7"/>
  <c r="E87" i="12"/>
  <c r="AU25" i="7"/>
  <c r="F87" i="12"/>
  <c r="AS26" i="7"/>
  <c r="D88" i="12"/>
  <c r="AR122" i="7"/>
  <c r="AT26" i="7"/>
  <c r="E88" i="12"/>
  <c r="AU26" i="7"/>
  <c r="F88" i="12"/>
  <c r="AS27" i="7"/>
  <c r="D89" i="12"/>
  <c r="AR127" i="7"/>
  <c r="AT27" i="7"/>
  <c r="E89" i="12"/>
  <c r="AU27" i="7"/>
  <c r="F89" i="12"/>
  <c r="AS28" i="7"/>
  <c r="D90" i="12"/>
  <c r="AR134" i="7"/>
  <c r="AT28" i="7"/>
  <c r="E90" i="12"/>
  <c r="AU28" i="7"/>
  <c r="F90" i="12"/>
  <c r="AS21" i="7"/>
  <c r="AU21" i="7"/>
  <c r="F83" i="12"/>
  <c r="AR68" i="7"/>
  <c r="AR79" i="7"/>
  <c r="AR96" i="7"/>
  <c r="AR86" i="7"/>
  <c r="AR81" i="7"/>
  <c r="AT21" i="7"/>
  <c r="E83" i="12"/>
  <c r="D83" i="12"/>
  <c r="AI7" i="7"/>
  <c r="AH7" i="7"/>
  <c r="AI8" i="7"/>
  <c r="AH8" i="7"/>
  <c r="AI9" i="7"/>
  <c r="AH9" i="7"/>
  <c r="AI10" i="7"/>
  <c r="AH10" i="7"/>
  <c r="AI11" i="7"/>
  <c r="AH11" i="7"/>
  <c r="AI12" i="7"/>
  <c r="AH12" i="7"/>
  <c r="AI13" i="7"/>
  <c r="AH13" i="7"/>
  <c r="AI14" i="7"/>
  <c r="AH14" i="7"/>
  <c r="AI15" i="7"/>
  <c r="AH15" i="7"/>
  <c r="AI16" i="7"/>
  <c r="AH16" i="7"/>
  <c r="AI17" i="7"/>
  <c r="AH17" i="7"/>
  <c r="AI18" i="7"/>
  <c r="AH18" i="7"/>
  <c r="AI19" i="7"/>
  <c r="AH19" i="7"/>
  <c r="AI20" i="7"/>
  <c r="AH20" i="7"/>
  <c r="AI21" i="7"/>
  <c r="AH21" i="7"/>
  <c r="AI22" i="7"/>
  <c r="AH22" i="7"/>
  <c r="AI23" i="7"/>
  <c r="AH23" i="7"/>
  <c r="AI24" i="7"/>
  <c r="AH24" i="7"/>
  <c r="AI25" i="7"/>
  <c r="AH25" i="7"/>
  <c r="AI26" i="7"/>
  <c r="AH26" i="7"/>
  <c r="AI27" i="7"/>
  <c r="AH27" i="7"/>
  <c r="AI28" i="7"/>
  <c r="AH28" i="7"/>
  <c r="AI29" i="7"/>
  <c r="AH29" i="7"/>
  <c r="AI30" i="7"/>
  <c r="AH30" i="7"/>
  <c r="AI31" i="7"/>
  <c r="AH31" i="7"/>
  <c r="AI32" i="7"/>
  <c r="AH32" i="7"/>
  <c r="AI33" i="7"/>
  <c r="AH33" i="7"/>
  <c r="AI34" i="7"/>
  <c r="AH34" i="7"/>
  <c r="AI35" i="7"/>
  <c r="AH35" i="7"/>
  <c r="AI36" i="7"/>
  <c r="AH36" i="7"/>
  <c r="AI37" i="7"/>
  <c r="AH37" i="7"/>
  <c r="AI38" i="7"/>
  <c r="AH38" i="7"/>
  <c r="AI39" i="7"/>
  <c r="AH39" i="7"/>
  <c r="AI40" i="7"/>
  <c r="AH40" i="7"/>
  <c r="AI41" i="7"/>
  <c r="AH41" i="7"/>
  <c r="AI42" i="7"/>
  <c r="AH42" i="7"/>
  <c r="AI43" i="7"/>
  <c r="AH43" i="7"/>
  <c r="AI44" i="7"/>
  <c r="AH44" i="7"/>
  <c r="AI45" i="7"/>
  <c r="AH45" i="7"/>
  <c r="AI46" i="7"/>
  <c r="AH46" i="7"/>
  <c r="AI47" i="7"/>
  <c r="AH47" i="7"/>
  <c r="AI48" i="7"/>
  <c r="AH48" i="7"/>
  <c r="AI49" i="7"/>
  <c r="AH49" i="7"/>
  <c r="AI50" i="7"/>
  <c r="AH50" i="7"/>
  <c r="AI51" i="7"/>
  <c r="AH51" i="7"/>
  <c r="AI52" i="7"/>
  <c r="AH52" i="7"/>
  <c r="AI53" i="7"/>
  <c r="AH53" i="7"/>
  <c r="AI54" i="7"/>
  <c r="AH54" i="7"/>
  <c r="AI55" i="7"/>
  <c r="AH55" i="7"/>
  <c r="AI56" i="7"/>
  <c r="AH56" i="7"/>
  <c r="AI57" i="7"/>
  <c r="AH57" i="7"/>
  <c r="AI58" i="7"/>
  <c r="AH58" i="7"/>
  <c r="AI59" i="7"/>
  <c r="AH59" i="7"/>
  <c r="AI60" i="7"/>
  <c r="AH60" i="7"/>
  <c r="AI61" i="7"/>
  <c r="AH61" i="7"/>
  <c r="AI62" i="7"/>
  <c r="AH62" i="7"/>
  <c r="AI63" i="7"/>
  <c r="AH63" i="7"/>
  <c r="AI64" i="7"/>
  <c r="AH64" i="7"/>
  <c r="AI65" i="7"/>
  <c r="AH65" i="7"/>
  <c r="AI66" i="7"/>
  <c r="AH66" i="7"/>
  <c r="AI67" i="7"/>
  <c r="AH67" i="7"/>
  <c r="AI68" i="7"/>
  <c r="AH68" i="7"/>
  <c r="AI69" i="7"/>
  <c r="AH69" i="7"/>
  <c r="AI70" i="7"/>
  <c r="AH70" i="7"/>
  <c r="AI71" i="7"/>
  <c r="AH71" i="7"/>
  <c r="AI72" i="7"/>
  <c r="AH72" i="7"/>
  <c r="AI73" i="7"/>
  <c r="AH73" i="7"/>
  <c r="AI74" i="7"/>
  <c r="AH74" i="7"/>
  <c r="AI75" i="7"/>
  <c r="AH75" i="7"/>
  <c r="AI76" i="7"/>
  <c r="AH76" i="7"/>
  <c r="AI77" i="7"/>
  <c r="AH77" i="7"/>
  <c r="AI78" i="7"/>
  <c r="AH78" i="7"/>
  <c r="AI79" i="7"/>
  <c r="AH79" i="7"/>
  <c r="AI80" i="7"/>
  <c r="AH80" i="7"/>
  <c r="AI81" i="7"/>
  <c r="AH81" i="7"/>
  <c r="AI82" i="7"/>
  <c r="AH82" i="7"/>
  <c r="AI83" i="7"/>
  <c r="AH83" i="7"/>
  <c r="AI84" i="7"/>
  <c r="AH84" i="7"/>
  <c r="AI85" i="7"/>
  <c r="AH85" i="7"/>
  <c r="AI86" i="7"/>
  <c r="AH86" i="7"/>
  <c r="AI87" i="7"/>
  <c r="AH87" i="7"/>
  <c r="AI88" i="7"/>
  <c r="AH88" i="7"/>
  <c r="AI89" i="7"/>
  <c r="AH89" i="7"/>
  <c r="AI90" i="7"/>
  <c r="AH90" i="7"/>
  <c r="AI91" i="7"/>
  <c r="AH91" i="7"/>
  <c r="AI92" i="7"/>
  <c r="AH92" i="7"/>
  <c r="AI93" i="7"/>
  <c r="AH93" i="7"/>
  <c r="AI94" i="7"/>
  <c r="AH94" i="7"/>
  <c r="AI95" i="7"/>
  <c r="AH95" i="7"/>
  <c r="AI96" i="7"/>
  <c r="AH96" i="7"/>
  <c r="AI97" i="7"/>
  <c r="AH97" i="7"/>
  <c r="AI98" i="7"/>
  <c r="AH98" i="7"/>
  <c r="AI99" i="7"/>
  <c r="AH99" i="7"/>
  <c r="AI100" i="7"/>
  <c r="AH100" i="7"/>
  <c r="AI101" i="7"/>
  <c r="AH101" i="7"/>
  <c r="AI102" i="7"/>
  <c r="AH102" i="7"/>
  <c r="AI103" i="7"/>
  <c r="AH103" i="7"/>
  <c r="AI104" i="7"/>
  <c r="AH104" i="7"/>
  <c r="AI105" i="7"/>
  <c r="AH105" i="7"/>
  <c r="AI106" i="7"/>
  <c r="AH106" i="7"/>
  <c r="AI107" i="7"/>
  <c r="AH107" i="7"/>
  <c r="AI108" i="7"/>
  <c r="AH108" i="7"/>
  <c r="AI109" i="7"/>
  <c r="AH109" i="7"/>
  <c r="AI110" i="7"/>
  <c r="AH110" i="7"/>
  <c r="AI111" i="7"/>
  <c r="AH111" i="7"/>
  <c r="AI112" i="7"/>
  <c r="AH112" i="7"/>
  <c r="AI113" i="7"/>
  <c r="AH113" i="7"/>
  <c r="AI114" i="7"/>
  <c r="AH114" i="7"/>
  <c r="AI115" i="7"/>
  <c r="AH115" i="7"/>
  <c r="AI116" i="7"/>
  <c r="AH116" i="7"/>
  <c r="AI117" i="7"/>
  <c r="AH117" i="7"/>
  <c r="AI118" i="7"/>
  <c r="AH118" i="7"/>
  <c r="AI119" i="7"/>
  <c r="AH119" i="7"/>
  <c r="AI120" i="7"/>
  <c r="AH120" i="7"/>
  <c r="AI121" i="7"/>
  <c r="AH121" i="7"/>
  <c r="AI122" i="7"/>
  <c r="AH122" i="7"/>
  <c r="AI123" i="7"/>
  <c r="AH123" i="7"/>
  <c r="AI124" i="7"/>
  <c r="AH124" i="7"/>
  <c r="AI125" i="7"/>
  <c r="AH125" i="7"/>
  <c r="AI126" i="7"/>
  <c r="AH126" i="7"/>
  <c r="AI127" i="7"/>
  <c r="AH127" i="7"/>
  <c r="AI128" i="7"/>
  <c r="AH128" i="7"/>
  <c r="AI129" i="7"/>
  <c r="AH129" i="7"/>
  <c r="AI130" i="7"/>
  <c r="AH130" i="7"/>
  <c r="AI131" i="7"/>
  <c r="AH131" i="7"/>
  <c r="AI132" i="7"/>
  <c r="AH132" i="7"/>
  <c r="AI133" i="7"/>
  <c r="AH133" i="7"/>
  <c r="AI134" i="7"/>
  <c r="AH134" i="7"/>
  <c r="AI135" i="7"/>
  <c r="AH135" i="7"/>
  <c r="AI136" i="7"/>
  <c r="AH136" i="7"/>
  <c r="AI137" i="7"/>
  <c r="AH137" i="7"/>
  <c r="AI138" i="7"/>
  <c r="AH138" i="7"/>
  <c r="AK22" i="7"/>
  <c r="D53" i="12"/>
  <c r="AJ8" i="7"/>
  <c r="AJ7" i="7"/>
  <c r="AJ75" i="7"/>
  <c r="AJ84" i="7"/>
  <c r="AJ102" i="7"/>
  <c r="AJ96" i="7"/>
  <c r="AL22" i="7"/>
  <c r="E53" i="12"/>
  <c r="AM22" i="7"/>
  <c r="F53" i="12"/>
  <c r="AK23" i="7"/>
  <c r="D54" i="12"/>
  <c r="AJ88" i="7"/>
  <c r="AJ108" i="7"/>
  <c r="AJ100" i="7"/>
  <c r="AL23" i="7"/>
  <c r="E54" i="12"/>
  <c r="AM23" i="7"/>
  <c r="F54" i="12"/>
  <c r="AK24" i="7"/>
  <c r="D55" i="12"/>
  <c r="AJ92" i="7"/>
  <c r="AJ113" i="7"/>
  <c r="AJ104" i="7"/>
  <c r="AL24" i="7"/>
  <c r="E55" i="12"/>
  <c r="AM24" i="7"/>
  <c r="F55" i="12"/>
  <c r="AK25" i="7"/>
  <c r="D56" i="12"/>
  <c r="AJ118" i="7"/>
  <c r="AL25" i="7"/>
  <c r="E56" i="12"/>
  <c r="AM25" i="7"/>
  <c r="F56" i="12"/>
  <c r="AK26" i="7"/>
  <c r="D57" i="12"/>
  <c r="AJ123" i="7"/>
  <c r="AJ112" i="7"/>
  <c r="AL26" i="7"/>
  <c r="E57" i="12"/>
  <c r="AM26" i="7"/>
  <c r="F57" i="12"/>
  <c r="AK27" i="7"/>
  <c r="D58" i="12"/>
  <c r="AJ128" i="7"/>
  <c r="AL27" i="7"/>
  <c r="E58" i="12"/>
  <c r="AM27" i="7"/>
  <c r="F58" i="12"/>
  <c r="AK28" i="7"/>
  <c r="D59" i="12"/>
  <c r="AJ133" i="7"/>
  <c r="AL28" i="7"/>
  <c r="E59" i="12"/>
  <c r="AM28" i="7"/>
  <c r="F59" i="12"/>
  <c r="AK21" i="7"/>
  <c r="AM21" i="7"/>
  <c r="F52" i="12"/>
  <c r="AJ72" i="7"/>
  <c r="AJ80" i="7"/>
  <c r="AJ95" i="7"/>
  <c r="AJ86" i="7"/>
  <c r="AL21" i="7"/>
  <c r="E52" i="12"/>
  <c r="D52" i="12"/>
  <c r="F28" i="12"/>
  <c r="E28" i="12"/>
  <c r="D28" i="12"/>
  <c r="F27" i="12"/>
  <c r="E27" i="12"/>
  <c r="D27" i="12"/>
  <c r="F26" i="12"/>
  <c r="E26" i="12"/>
  <c r="D26" i="12"/>
  <c r="F25" i="12"/>
  <c r="E25" i="12"/>
  <c r="D25" i="12"/>
  <c r="F24" i="12"/>
  <c r="E24" i="12"/>
  <c r="D24" i="12"/>
  <c r="F23" i="12"/>
  <c r="E23" i="12"/>
  <c r="D23" i="12"/>
  <c r="F22" i="12"/>
  <c r="E22" i="12"/>
  <c r="D22" i="12"/>
  <c r="AG9" i="7"/>
  <c r="AJ9" i="7"/>
  <c r="AK9" i="7"/>
  <c r="AJ15" i="7"/>
  <c r="AJ18" i="7"/>
  <c r="AJ17" i="7"/>
  <c r="AJ20" i="7"/>
  <c r="AJ22" i="7"/>
  <c r="AJ19" i="7"/>
  <c r="AJ13" i="7"/>
  <c r="AJ11" i="7"/>
  <c r="AL9" i="7"/>
  <c r="AM9" i="7"/>
  <c r="AO9" i="7"/>
  <c r="AS9" i="7"/>
  <c r="AR15" i="7"/>
  <c r="AR18" i="7"/>
  <c r="AR21" i="7"/>
  <c r="AR23" i="7"/>
  <c r="AR20" i="7"/>
  <c r="AR14" i="7"/>
  <c r="AR8" i="7"/>
  <c r="AR12" i="7"/>
  <c r="AT9" i="7"/>
  <c r="AU9" i="7"/>
  <c r="AW9" i="7"/>
  <c r="AZ9" i="7"/>
  <c r="BA9" i="7"/>
  <c r="AZ17" i="7"/>
  <c r="AZ18" i="7"/>
  <c r="AZ21" i="7"/>
  <c r="AZ24" i="7"/>
  <c r="AZ15" i="7"/>
  <c r="AZ13" i="7"/>
  <c r="AZ12" i="7"/>
  <c r="BB9" i="7"/>
  <c r="BC9" i="7"/>
  <c r="BE9" i="7"/>
  <c r="BH9" i="7"/>
  <c r="BI9" i="7"/>
  <c r="BH14" i="7"/>
  <c r="BH16" i="7"/>
  <c r="BH17" i="7"/>
  <c r="BH20" i="7"/>
  <c r="BH24" i="7"/>
  <c r="BH21" i="7"/>
  <c r="BJ9" i="7"/>
  <c r="BK9" i="7"/>
  <c r="BM9" i="7"/>
  <c r="BP9" i="7"/>
  <c r="BQ9" i="7"/>
  <c r="BP17" i="7"/>
  <c r="BP15" i="7"/>
  <c r="BP20" i="7"/>
  <c r="BP19" i="7"/>
  <c r="BP23" i="7"/>
  <c r="BP16" i="7"/>
  <c r="BR9" i="7"/>
  <c r="BS9" i="7"/>
  <c r="BU9" i="7"/>
  <c r="BX9" i="7"/>
  <c r="BY9" i="7"/>
  <c r="BX14" i="7"/>
  <c r="BX16" i="7"/>
  <c r="BX18" i="7"/>
  <c r="BX22" i="7"/>
  <c r="BX19" i="7"/>
  <c r="BX15" i="7"/>
  <c r="BZ9" i="7"/>
  <c r="CA9" i="7"/>
  <c r="CC9" i="7"/>
  <c r="CF9" i="7"/>
  <c r="CG9" i="7"/>
  <c r="CF17" i="7"/>
  <c r="CF20" i="7"/>
  <c r="CF21" i="7"/>
  <c r="CF23" i="7"/>
  <c r="CH9" i="7"/>
  <c r="CI9" i="7"/>
  <c r="CK9" i="7"/>
  <c r="CS9" i="7"/>
  <c r="DA9" i="7"/>
  <c r="DD9" i="7"/>
  <c r="DI9" i="7"/>
  <c r="DL9" i="7"/>
  <c r="AG10" i="7"/>
  <c r="AJ10" i="7"/>
  <c r="AK10" i="7"/>
  <c r="AJ21" i="7"/>
  <c r="AJ26" i="7"/>
  <c r="AJ29" i="7"/>
  <c r="AJ25" i="7"/>
  <c r="AJ14" i="7"/>
  <c r="AL10" i="7"/>
  <c r="AM10" i="7"/>
  <c r="AO10" i="7"/>
  <c r="AR10" i="7"/>
  <c r="AS10" i="7"/>
  <c r="AR22" i="7"/>
  <c r="AR26" i="7"/>
  <c r="AR30" i="7"/>
  <c r="AT10" i="7"/>
  <c r="AU10" i="7"/>
  <c r="AW10" i="7"/>
  <c r="AZ10" i="7"/>
  <c r="BA10" i="7"/>
  <c r="AZ19" i="7"/>
  <c r="AZ20" i="7"/>
  <c r="AZ25" i="7"/>
  <c r="AZ30" i="7"/>
  <c r="AZ26" i="7"/>
  <c r="BB10" i="7"/>
  <c r="BC10" i="7"/>
  <c r="BE10" i="7"/>
  <c r="BH10" i="7"/>
  <c r="BI10" i="7"/>
  <c r="BH19" i="7"/>
  <c r="BH29" i="7"/>
  <c r="BH25" i="7"/>
  <c r="BH15" i="7"/>
  <c r="BJ10" i="7"/>
  <c r="BK10" i="7"/>
  <c r="BM10" i="7"/>
  <c r="BP10" i="7"/>
  <c r="BQ10" i="7"/>
  <c r="BP21" i="7"/>
  <c r="BP28" i="7"/>
  <c r="BP29" i="7"/>
  <c r="BR10" i="7"/>
  <c r="BS10" i="7"/>
  <c r="BU10" i="7"/>
  <c r="BX10" i="7"/>
  <c r="BY10" i="7"/>
  <c r="BX21" i="7"/>
  <c r="BX27" i="7"/>
  <c r="BX24" i="7"/>
  <c r="BZ10" i="7"/>
  <c r="CA10" i="7"/>
  <c r="CC10" i="7"/>
  <c r="CF10" i="7"/>
  <c r="CG10" i="7"/>
  <c r="CF22" i="7"/>
  <c r="CF25" i="7"/>
  <c r="CF26" i="7"/>
  <c r="CF27" i="7"/>
  <c r="CH10" i="7"/>
  <c r="CI10" i="7"/>
  <c r="CK10" i="7"/>
  <c r="CS10" i="7"/>
  <c r="CV10" i="7"/>
  <c r="DA10" i="7"/>
  <c r="DD10" i="7"/>
  <c r="DI10" i="7"/>
  <c r="DL10" i="7"/>
  <c r="AG11" i="7"/>
  <c r="AK11" i="7"/>
  <c r="AJ23" i="7"/>
  <c r="AJ30" i="7"/>
  <c r="AJ31" i="7"/>
  <c r="AJ36" i="7"/>
  <c r="AL11" i="7"/>
  <c r="AM11" i="7"/>
  <c r="AO11" i="7"/>
  <c r="AR11" i="7"/>
  <c r="AS11" i="7"/>
  <c r="AR24" i="7"/>
  <c r="AR36" i="7"/>
  <c r="AR31" i="7"/>
  <c r="AT11" i="7"/>
  <c r="AU11" i="7"/>
  <c r="AW11" i="7"/>
  <c r="AZ11" i="7"/>
  <c r="BA11" i="7"/>
  <c r="AZ23" i="7"/>
  <c r="AZ28" i="7"/>
  <c r="AZ29" i="7"/>
  <c r="AZ35" i="7"/>
  <c r="BB11" i="7"/>
  <c r="BC11" i="7"/>
  <c r="BE11" i="7"/>
  <c r="BH11" i="7"/>
  <c r="BI11" i="7"/>
  <c r="BH28" i="7"/>
  <c r="BH34" i="7"/>
  <c r="BH30" i="7"/>
  <c r="BJ11" i="7"/>
  <c r="BK11" i="7"/>
  <c r="BM11" i="7"/>
  <c r="BP11" i="7"/>
  <c r="BQ11" i="7"/>
  <c r="BP24" i="7"/>
  <c r="BP25" i="7"/>
  <c r="BP27" i="7"/>
  <c r="BP33" i="7"/>
  <c r="BR11" i="7"/>
  <c r="BS11" i="7"/>
  <c r="BU11" i="7"/>
  <c r="BX11" i="7"/>
  <c r="BY11" i="7"/>
  <c r="BX26" i="7"/>
  <c r="BX28" i="7"/>
  <c r="BX32" i="7"/>
  <c r="BZ11" i="7"/>
  <c r="CA11" i="7"/>
  <c r="CC11" i="7"/>
  <c r="CF11" i="7"/>
  <c r="CG11" i="7"/>
  <c r="CF30" i="7"/>
  <c r="CF29" i="7"/>
  <c r="CF31" i="7"/>
  <c r="CF33" i="7"/>
  <c r="CH11" i="7"/>
  <c r="CI11" i="7"/>
  <c r="CK11" i="7"/>
  <c r="CS11" i="7"/>
  <c r="CV11" i="7"/>
  <c r="DA11" i="7"/>
  <c r="DD11" i="7"/>
  <c r="DI11" i="7"/>
  <c r="DL11" i="7"/>
  <c r="AG12" i="7"/>
  <c r="AJ12" i="7"/>
  <c r="AK12" i="7"/>
  <c r="AJ28" i="7"/>
  <c r="AJ33" i="7"/>
  <c r="AJ35" i="7"/>
  <c r="AJ42" i="7"/>
  <c r="AJ41" i="7"/>
  <c r="AL12" i="7"/>
  <c r="AM12" i="7"/>
  <c r="AO12" i="7"/>
  <c r="AS12" i="7"/>
  <c r="AR27" i="7"/>
  <c r="AR29" i="7"/>
  <c r="AR34" i="7"/>
  <c r="AR41" i="7"/>
  <c r="AT12" i="7"/>
  <c r="AU12" i="7"/>
  <c r="AW12" i="7"/>
  <c r="BA12" i="7"/>
  <c r="AZ31" i="7"/>
  <c r="AZ33" i="7"/>
  <c r="AZ40" i="7"/>
  <c r="AZ39" i="7"/>
  <c r="BB12" i="7"/>
  <c r="BC12" i="7"/>
  <c r="BE12" i="7"/>
  <c r="BH12" i="7"/>
  <c r="BI12" i="7"/>
  <c r="BH27" i="7"/>
  <c r="BH32" i="7"/>
  <c r="BH39" i="7"/>
  <c r="BJ12" i="7"/>
  <c r="BK12" i="7"/>
  <c r="BM12" i="7"/>
  <c r="BP12" i="7"/>
  <c r="BQ12" i="7"/>
  <c r="BP30" i="7"/>
  <c r="J38" i="7"/>
  <c r="BP38" i="7"/>
  <c r="BP37" i="7"/>
  <c r="BR12" i="7"/>
  <c r="BS12" i="7"/>
  <c r="BU12" i="7"/>
  <c r="BX12" i="7"/>
  <c r="BY12" i="7"/>
  <c r="BX30" i="7"/>
  <c r="BX29" i="7"/>
  <c r="BX34" i="7"/>
  <c r="BX37" i="7"/>
  <c r="BZ12" i="7"/>
  <c r="CA12" i="7"/>
  <c r="CC12" i="7"/>
  <c r="CF12" i="7"/>
  <c r="CG12" i="7"/>
  <c r="CF34" i="7"/>
  <c r="CF35" i="7"/>
  <c r="CF38" i="7"/>
  <c r="CF39" i="7"/>
  <c r="CH12" i="7"/>
  <c r="CI12" i="7"/>
  <c r="CK12" i="7"/>
  <c r="CS12" i="7"/>
  <c r="CV12" i="7"/>
  <c r="DA12" i="7"/>
  <c r="DI12" i="7"/>
  <c r="DL12" i="7"/>
  <c r="AG13" i="7"/>
  <c r="AK13" i="7"/>
  <c r="AJ39" i="7"/>
  <c r="AJ47" i="7"/>
  <c r="AJ45" i="7"/>
  <c r="AJ27" i="7"/>
  <c r="AL13" i="7"/>
  <c r="AM13" i="7"/>
  <c r="AO13" i="7"/>
  <c r="AR13" i="7"/>
  <c r="AS13" i="7"/>
  <c r="AR32" i="7"/>
  <c r="AR38" i="7"/>
  <c r="AR46" i="7"/>
  <c r="AR40" i="7"/>
  <c r="AT13" i="7"/>
  <c r="AU13" i="7"/>
  <c r="AW13" i="7"/>
  <c r="BA13" i="7"/>
  <c r="AZ36" i="7"/>
  <c r="AZ37" i="7"/>
  <c r="AZ45" i="7"/>
  <c r="AZ43" i="7"/>
  <c r="BB13" i="7"/>
  <c r="BC13" i="7"/>
  <c r="BE13" i="7"/>
  <c r="BH13" i="7"/>
  <c r="BI13" i="7"/>
  <c r="BH38" i="7"/>
  <c r="BH44" i="7"/>
  <c r="BJ13" i="7"/>
  <c r="BK13" i="7"/>
  <c r="BM13" i="7"/>
  <c r="BP13" i="7"/>
  <c r="BQ13" i="7"/>
  <c r="BP34" i="7"/>
  <c r="BP39" i="7"/>
  <c r="BP43" i="7"/>
  <c r="BP26" i="7"/>
  <c r="BR13" i="7"/>
  <c r="BS13" i="7"/>
  <c r="BU13" i="7"/>
  <c r="BX13" i="7"/>
  <c r="BY13" i="7"/>
  <c r="BX33" i="7"/>
  <c r="BX38" i="7"/>
  <c r="BX40" i="7"/>
  <c r="BX44" i="7"/>
  <c r="BZ13" i="7"/>
  <c r="CA13" i="7"/>
  <c r="CC13" i="7"/>
  <c r="CF13" i="7"/>
  <c r="CG13" i="7"/>
  <c r="CF32" i="7"/>
  <c r="CF41" i="7"/>
  <c r="CF45" i="7"/>
  <c r="CH13" i="7"/>
  <c r="CI13" i="7"/>
  <c r="CK13" i="7"/>
  <c r="CS13" i="7"/>
  <c r="DA13" i="7"/>
  <c r="DI13" i="7"/>
  <c r="DL13" i="7"/>
  <c r="AG14" i="7"/>
  <c r="AK14" i="7"/>
  <c r="AJ32" i="7"/>
  <c r="AJ43" i="7"/>
  <c r="AJ52" i="7"/>
  <c r="AJ49" i="7"/>
  <c r="AL14" i="7"/>
  <c r="AM14" i="7"/>
  <c r="AO14" i="7"/>
  <c r="AS14" i="7"/>
  <c r="AR33" i="7"/>
  <c r="AR37" i="7"/>
  <c r="AR35" i="7"/>
  <c r="AR42" i="7"/>
  <c r="AR51" i="7"/>
  <c r="AR44" i="7"/>
  <c r="AT14" i="7"/>
  <c r="AU14" i="7"/>
  <c r="AW14" i="7"/>
  <c r="AZ14" i="7"/>
  <c r="BA14" i="7"/>
  <c r="AZ38" i="7"/>
  <c r="AZ50" i="7"/>
  <c r="AZ47" i="7"/>
  <c r="BB14" i="7"/>
  <c r="BC14" i="7"/>
  <c r="BE14" i="7"/>
  <c r="BI14" i="7"/>
  <c r="BH41" i="7"/>
  <c r="BH49" i="7"/>
  <c r="BH42" i="7"/>
  <c r="BJ14" i="7"/>
  <c r="BK14" i="7"/>
  <c r="BM14" i="7"/>
  <c r="BP14" i="7"/>
  <c r="BQ14" i="7"/>
  <c r="BP42" i="7"/>
  <c r="BP45" i="7"/>
  <c r="BP50" i="7"/>
  <c r="BP49" i="7"/>
  <c r="BR14" i="7"/>
  <c r="BS14" i="7"/>
  <c r="BU14" i="7"/>
  <c r="BY14" i="7"/>
  <c r="BX31" i="7"/>
  <c r="BX36" i="7"/>
  <c r="BX42" i="7"/>
  <c r="BX46" i="7"/>
  <c r="BX51" i="7"/>
  <c r="BZ14" i="7"/>
  <c r="CA14" i="7"/>
  <c r="CC14" i="7"/>
  <c r="CF14" i="7"/>
  <c r="CG14" i="7"/>
  <c r="CF46" i="7"/>
  <c r="CF52" i="7"/>
  <c r="CF50" i="7"/>
  <c r="CH14" i="7"/>
  <c r="CI14" i="7"/>
  <c r="CK14" i="7"/>
  <c r="CN14" i="7"/>
  <c r="CS14" i="7"/>
  <c r="DA14" i="7"/>
  <c r="DD14" i="7"/>
  <c r="DI14" i="7"/>
  <c r="AG15" i="7"/>
  <c r="AK15" i="7"/>
  <c r="AJ57" i="7"/>
  <c r="AJ53" i="7"/>
  <c r="AL15" i="7"/>
  <c r="AM15" i="7"/>
  <c r="AO15" i="7"/>
  <c r="AS15" i="7"/>
  <c r="AR48" i="7"/>
  <c r="AR56" i="7"/>
  <c r="AT15" i="7"/>
  <c r="AU15" i="7"/>
  <c r="AW15" i="7"/>
  <c r="BA15" i="7"/>
  <c r="AZ42" i="7"/>
  <c r="AZ49" i="7"/>
  <c r="AZ55" i="7"/>
  <c r="AZ53" i="7"/>
  <c r="AZ32" i="7"/>
  <c r="BB15" i="7"/>
  <c r="BC15" i="7"/>
  <c r="BE15" i="7"/>
  <c r="BI15" i="7"/>
  <c r="BH35" i="7"/>
  <c r="BH46" i="7"/>
  <c r="BH50" i="7"/>
  <c r="BH56" i="7"/>
  <c r="BH48" i="7"/>
  <c r="BH33" i="7"/>
  <c r="BJ15" i="7"/>
  <c r="BK15" i="7"/>
  <c r="BM15" i="7"/>
  <c r="BQ15" i="7"/>
  <c r="BP40" i="7"/>
  <c r="BP46" i="7"/>
  <c r="BP51" i="7"/>
  <c r="BP57" i="7"/>
  <c r="BP54" i="7"/>
  <c r="BR15" i="7"/>
  <c r="BS15" i="7"/>
  <c r="BU15" i="7"/>
  <c r="BY15" i="7"/>
  <c r="BX35" i="7"/>
  <c r="BX39" i="7"/>
  <c r="BX45" i="7"/>
  <c r="BX58" i="7"/>
  <c r="BX55" i="7"/>
  <c r="BZ15" i="7"/>
  <c r="CA15" i="7"/>
  <c r="CC15" i="7"/>
  <c r="CF15" i="7"/>
  <c r="CG15" i="7"/>
  <c r="CF40" i="7"/>
  <c r="CF44" i="7"/>
  <c r="CF59" i="7"/>
  <c r="CF56" i="7"/>
  <c r="CH15" i="7"/>
  <c r="CI15" i="7"/>
  <c r="CK15" i="7"/>
  <c r="CS15" i="7"/>
  <c r="CV15" i="7"/>
  <c r="DA15" i="7"/>
  <c r="DD15" i="7"/>
  <c r="DI15" i="7"/>
  <c r="DL15" i="7"/>
  <c r="AG16" i="7"/>
  <c r="AJ16" i="7"/>
  <c r="AK16" i="7"/>
  <c r="AJ46" i="7"/>
  <c r="AJ48" i="7"/>
  <c r="AJ62" i="7"/>
  <c r="AL16" i="7"/>
  <c r="AM16" i="7"/>
  <c r="AO16" i="7"/>
  <c r="AR16" i="7"/>
  <c r="AS16" i="7"/>
  <c r="AR39" i="7"/>
  <c r="AR49" i="7"/>
  <c r="AR54" i="7"/>
  <c r="AR61" i="7"/>
  <c r="AR52" i="7"/>
  <c r="AT16" i="7"/>
  <c r="AU16" i="7"/>
  <c r="AW16" i="7"/>
  <c r="AZ16" i="7"/>
  <c r="BA16" i="7"/>
  <c r="AZ62" i="7"/>
  <c r="AZ58" i="7"/>
  <c r="BB16" i="7"/>
  <c r="BC16" i="7"/>
  <c r="BE16" i="7"/>
  <c r="BI16" i="7"/>
  <c r="BH37" i="7"/>
  <c r="BH63" i="7"/>
  <c r="BH59" i="7"/>
  <c r="BJ16" i="7"/>
  <c r="BK16" i="7"/>
  <c r="BM16" i="7"/>
  <c r="BQ16" i="7"/>
  <c r="BP56" i="7"/>
  <c r="BP64" i="7"/>
  <c r="BP60" i="7"/>
  <c r="BR16" i="7"/>
  <c r="BS16" i="7"/>
  <c r="BU16" i="7"/>
  <c r="BY16" i="7"/>
  <c r="BX48" i="7"/>
  <c r="BX65" i="7"/>
  <c r="BX61" i="7"/>
  <c r="BZ16" i="7"/>
  <c r="CA16" i="7"/>
  <c r="CC16" i="7"/>
  <c r="CF16" i="7"/>
  <c r="CG16" i="7"/>
  <c r="CF51" i="7"/>
  <c r="CF54" i="7"/>
  <c r="CF66" i="7"/>
  <c r="CF61" i="7"/>
  <c r="CH16" i="7"/>
  <c r="CI16" i="7"/>
  <c r="CK16" i="7"/>
  <c r="CS16" i="7"/>
  <c r="CV16" i="7"/>
  <c r="DA16" i="7"/>
  <c r="DD16" i="7"/>
  <c r="DI16" i="7"/>
  <c r="DL16" i="7"/>
  <c r="AG17" i="7"/>
  <c r="AK17" i="7"/>
  <c r="AJ44" i="7"/>
  <c r="AJ50" i="7"/>
  <c r="AJ59" i="7"/>
  <c r="AJ67" i="7"/>
  <c r="AL17" i="7"/>
  <c r="AM17" i="7"/>
  <c r="AO17" i="7"/>
  <c r="AR17" i="7"/>
  <c r="AS17" i="7"/>
  <c r="AR60" i="7"/>
  <c r="AR63" i="7"/>
  <c r="AT17" i="7"/>
  <c r="AU17" i="7"/>
  <c r="AW17" i="7"/>
  <c r="BA17" i="7"/>
  <c r="AZ44" i="7"/>
  <c r="AZ48" i="7"/>
  <c r="AZ54" i="7"/>
  <c r="AZ61" i="7"/>
  <c r="AZ69" i="7"/>
  <c r="AZ64" i="7"/>
  <c r="BB17" i="7"/>
  <c r="BC17" i="7"/>
  <c r="BE17" i="7"/>
  <c r="BI17" i="7"/>
  <c r="BH47" i="7"/>
  <c r="BH53" i="7"/>
  <c r="BH61" i="7"/>
  <c r="BH70" i="7"/>
  <c r="BH65" i="7"/>
  <c r="BJ17" i="7"/>
  <c r="BK17" i="7"/>
  <c r="BM17" i="7"/>
  <c r="BQ17" i="7"/>
  <c r="BP48" i="7"/>
  <c r="BP71" i="7"/>
  <c r="BP66" i="7"/>
  <c r="BR17" i="7"/>
  <c r="BS17" i="7"/>
  <c r="BU17" i="7"/>
  <c r="BX17" i="7"/>
  <c r="BY17" i="7"/>
  <c r="BX49" i="7"/>
  <c r="BX52" i="7"/>
  <c r="BX59" i="7"/>
  <c r="BX72" i="7"/>
  <c r="BX66" i="7"/>
  <c r="BZ17" i="7"/>
  <c r="CA17" i="7"/>
  <c r="CC17" i="7"/>
  <c r="CG17" i="7"/>
  <c r="CF58" i="7"/>
  <c r="CF72" i="7"/>
  <c r="CF65" i="7"/>
  <c r="CH17" i="7"/>
  <c r="CI17" i="7"/>
  <c r="CK17" i="7"/>
  <c r="CN17" i="7"/>
  <c r="CS17" i="7"/>
  <c r="DA17" i="7"/>
  <c r="DD17" i="7"/>
  <c r="DI17" i="7"/>
  <c r="DL17" i="7"/>
  <c r="AG18" i="7"/>
  <c r="AK18" i="7"/>
  <c r="AJ58" i="7"/>
  <c r="AJ65" i="7"/>
  <c r="AJ74" i="7"/>
  <c r="AJ68" i="7"/>
  <c r="AL18" i="7"/>
  <c r="AM18" i="7"/>
  <c r="AO18" i="7"/>
  <c r="AS18" i="7"/>
  <c r="AR43" i="7"/>
  <c r="AR58" i="7"/>
  <c r="AR66" i="7"/>
  <c r="AR75" i="7"/>
  <c r="AR69" i="7"/>
  <c r="AT18" i="7"/>
  <c r="AU18" i="7"/>
  <c r="AW18" i="7"/>
  <c r="BA18" i="7"/>
  <c r="AZ51" i="7"/>
  <c r="AZ66" i="7"/>
  <c r="AZ70" i="7"/>
  <c r="BB18" i="7"/>
  <c r="BC18" i="7"/>
  <c r="BE18" i="7"/>
  <c r="BH18" i="7"/>
  <c r="BI18" i="7"/>
  <c r="BH52" i="7"/>
  <c r="BH57" i="7"/>
  <c r="BH71" i="7"/>
  <c r="BJ18" i="7"/>
  <c r="BK18" i="7"/>
  <c r="BM18" i="7"/>
  <c r="BP18" i="7"/>
  <c r="BQ18" i="7"/>
  <c r="BP53" i="7"/>
  <c r="BP59" i="7"/>
  <c r="BR18" i="7"/>
  <c r="BS18" i="7"/>
  <c r="BU18" i="7"/>
  <c r="BY18" i="7"/>
  <c r="BX47" i="7"/>
  <c r="BX54" i="7"/>
  <c r="BX63" i="7"/>
  <c r="BX70" i="7"/>
  <c r="BZ18" i="7"/>
  <c r="CA18" i="7"/>
  <c r="CC18" i="7"/>
  <c r="CF18" i="7"/>
  <c r="CG18" i="7"/>
  <c r="CF62" i="7"/>
  <c r="CF69" i="7"/>
  <c r="CH18" i="7"/>
  <c r="CI18" i="7"/>
  <c r="CK18" i="7"/>
  <c r="CS18" i="7"/>
  <c r="CV18" i="7"/>
  <c r="DA18" i="7"/>
  <c r="DI18" i="7"/>
  <c r="DL18" i="7"/>
  <c r="AG19" i="7"/>
  <c r="AK19" i="7"/>
  <c r="AJ56" i="7"/>
  <c r="AJ66" i="7"/>
  <c r="AJ71" i="7"/>
  <c r="AJ81" i="7"/>
  <c r="AL19" i="7"/>
  <c r="AM19" i="7"/>
  <c r="AO19" i="7"/>
  <c r="AR19" i="7"/>
  <c r="AS19" i="7"/>
  <c r="AR55" i="7"/>
  <c r="AR62" i="7"/>
  <c r="AR82" i="7"/>
  <c r="AT19" i="7"/>
  <c r="AU19" i="7"/>
  <c r="AW19" i="7"/>
  <c r="BA19" i="7"/>
  <c r="AZ56" i="7"/>
  <c r="AZ83" i="7"/>
  <c r="BB19" i="7"/>
  <c r="BC19" i="7"/>
  <c r="BE19" i="7"/>
  <c r="BI19" i="7"/>
  <c r="BH60" i="7"/>
  <c r="BH69" i="7"/>
  <c r="BH84" i="7"/>
  <c r="BH76" i="7"/>
  <c r="BJ19" i="7"/>
  <c r="BK19" i="7"/>
  <c r="BM19" i="7"/>
  <c r="BQ19" i="7"/>
  <c r="BP58" i="7"/>
  <c r="BP68" i="7"/>
  <c r="BP75" i="7"/>
  <c r="BR19" i="7"/>
  <c r="BS19" i="7"/>
  <c r="BU19" i="7"/>
  <c r="BY19" i="7"/>
  <c r="BX60" i="7"/>
  <c r="BX67" i="7"/>
  <c r="BZ19" i="7"/>
  <c r="CA19" i="7"/>
  <c r="CC19" i="7"/>
  <c r="CF19" i="7"/>
  <c r="CG19" i="7"/>
  <c r="CF57" i="7"/>
  <c r="CF68" i="7"/>
  <c r="CF82" i="7"/>
  <c r="CF78" i="7"/>
  <c r="CH19" i="7"/>
  <c r="CI19" i="7"/>
  <c r="CK19" i="7"/>
  <c r="CN19" i="7"/>
  <c r="CS19" i="7"/>
  <c r="DA19" i="7"/>
  <c r="DD19" i="7"/>
  <c r="DI19" i="7"/>
  <c r="DL19" i="7"/>
  <c r="AG20" i="7"/>
  <c r="AK20" i="7"/>
  <c r="AJ69" i="7"/>
  <c r="AJ76" i="7"/>
  <c r="AL20" i="7"/>
  <c r="AM20" i="7"/>
  <c r="AO20" i="7"/>
  <c r="AS20" i="7"/>
  <c r="AR65" i="7"/>
  <c r="AR89" i="7"/>
  <c r="AT20" i="7"/>
  <c r="AU20" i="7"/>
  <c r="AW20" i="7"/>
  <c r="BA20" i="7"/>
  <c r="AZ67" i="7"/>
  <c r="AZ74" i="7"/>
  <c r="AZ81" i="7"/>
  <c r="BB20" i="7"/>
  <c r="BC20" i="7"/>
  <c r="BE20" i="7"/>
  <c r="BI20" i="7"/>
  <c r="BH62" i="7"/>
  <c r="BH73" i="7"/>
  <c r="BH90" i="7"/>
  <c r="BJ20" i="7"/>
  <c r="BK20" i="7"/>
  <c r="BM20" i="7"/>
  <c r="BQ20" i="7"/>
  <c r="BP62" i="7"/>
  <c r="BP69" i="7"/>
  <c r="BP72" i="7"/>
  <c r="BP89" i="7"/>
  <c r="BR20" i="7"/>
  <c r="BS20" i="7"/>
  <c r="BU20" i="7"/>
  <c r="BX20" i="7"/>
  <c r="BY20" i="7"/>
  <c r="BX73" i="7"/>
  <c r="BX88" i="7"/>
  <c r="BZ20" i="7"/>
  <c r="CA20" i="7"/>
  <c r="CC20" i="7"/>
  <c r="CG20" i="7"/>
  <c r="CF60" i="7"/>
  <c r="CF70" i="7"/>
  <c r="CF87" i="7"/>
  <c r="CH20" i="7"/>
  <c r="CI20" i="7"/>
  <c r="CK20" i="7"/>
  <c r="CS20" i="7"/>
  <c r="CV20" i="7"/>
  <c r="DA20" i="7"/>
  <c r="DI20" i="7"/>
  <c r="DL20" i="7"/>
  <c r="AG21" i="7"/>
  <c r="AO21" i="7"/>
  <c r="AW21" i="7"/>
  <c r="BE21" i="7"/>
  <c r="BM21" i="7"/>
  <c r="BU21" i="7"/>
  <c r="CC21" i="7"/>
  <c r="CK21" i="7"/>
  <c r="CS21" i="7"/>
  <c r="CV21" i="7"/>
  <c r="DA21" i="7"/>
  <c r="DD21" i="7"/>
  <c r="DI21" i="7"/>
  <c r="AG22" i="7"/>
  <c r="AO22" i="7"/>
  <c r="AW22" i="7"/>
  <c r="AZ22" i="7"/>
  <c r="BE22" i="7"/>
  <c r="BH22" i="7"/>
  <c r="BM22" i="7"/>
  <c r="BP22" i="7"/>
  <c r="BU22" i="7"/>
  <c r="CC22" i="7"/>
  <c r="CK22" i="7"/>
  <c r="CS22" i="7"/>
  <c r="CV22" i="7"/>
  <c r="DA22" i="7"/>
  <c r="DD22" i="7"/>
  <c r="DI22" i="7"/>
  <c r="DL22" i="7"/>
  <c r="AG23" i="7"/>
  <c r="AO23" i="7"/>
  <c r="AW23" i="7"/>
  <c r="BE23" i="7"/>
  <c r="BH23" i="7"/>
  <c r="BM23" i="7"/>
  <c r="BU23" i="7"/>
  <c r="BX23" i="7"/>
  <c r="CC23" i="7"/>
  <c r="CK23" i="7"/>
  <c r="CN23" i="7"/>
  <c r="CS23" i="7"/>
  <c r="DA23" i="7"/>
  <c r="DD23" i="7"/>
  <c r="DI23" i="7"/>
  <c r="DL23" i="7"/>
  <c r="AG24" i="7"/>
  <c r="AJ24" i="7"/>
  <c r="AO24" i="7"/>
  <c r="AW24" i="7"/>
  <c r="BE24" i="7"/>
  <c r="BM24" i="7"/>
  <c r="BU24" i="7"/>
  <c r="CC24" i="7"/>
  <c r="CF24" i="7"/>
  <c r="CK24" i="7"/>
  <c r="CS24" i="7"/>
  <c r="CV24" i="7"/>
  <c r="DA24" i="7"/>
  <c r="DI24" i="7"/>
  <c r="DL24" i="7"/>
  <c r="AG25" i="7"/>
  <c r="AO25" i="7"/>
  <c r="AR25" i="7"/>
  <c r="AW25" i="7"/>
  <c r="BE25" i="7"/>
  <c r="BM25" i="7"/>
  <c r="BU25" i="7"/>
  <c r="BX25" i="7"/>
  <c r="CC25" i="7"/>
  <c r="CK25" i="7"/>
  <c r="CS25" i="7"/>
  <c r="DA25" i="7"/>
  <c r="DD25" i="7"/>
  <c r="DI25" i="7"/>
  <c r="DL25" i="7"/>
  <c r="AG26" i="7"/>
  <c r="AO26" i="7"/>
  <c r="AW26" i="7"/>
  <c r="BE26" i="7"/>
  <c r="BH26" i="7"/>
  <c r="BM26" i="7"/>
  <c r="BU26" i="7"/>
  <c r="CC26" i="7"/>
  <c r="CK26" i="7"/>
  <c r="CS26" i="7"/>
  <c r="DA26" i="7"/>
  <c r="DD26" i="7"/>
  <c r="DI26" i="7"/>
  <c r="DL26" i="7"/>
  <c r="AG27" i="7"/>
  <c r="AO27" i="7"/>
  <c r="AW27" i="7"/>
  <c r="AZ27" i="7"/>
  <c r="BE27" i="7"/>
  <c r="BM27" i="7"/>
  <c r="BU27" i="7"/>
  <c r="CC27" i="7"/>
  <c r="CK27" i="7"/>
  <c r="CN27" i="7"/>
  <c r="CS27" i="7"/>
  <c r="CV27" i="7"/>
  <c r="DA27" i="7"/>
  <c r="DI27" i="7"/>
  <c r="DL27" i="7"/>
  <c r="AG28" i="7"/>
  <c r="AO28" i="7"/>
  <c r="AR28" i="7"/>
  <c r="AW28" i="7"/>
  <c r="BE28" i="7"/>
  <c r="BM28" i="7"/>
  <c r="BU28" i="7"/>
  <c r="CC28" i="7"/>
  <c r="CF28" i="7"/>
  <c r="CK28" i="7"/>
  <c r="CS28" i="7"/>
  <c r="CV28" i="7"/>
  <c r="DA28" i="7"/>
  <c r="DD28" i="7"/>
  <c r="DI28" i="7"/>
  <c r="AG29" i="7"/>
  <c r="AK29" i="7"/>
  <c r="AL29" i="7"/>
  <c r="AM29" i="7"/>
  <c r="AO29" i="7"/>
  <c r="AS29" i="7"/>
  <c r="AT29" i="7"/>
  <c r="AU29" i="7"/>
  <c r="AW29" i="7"/>
  <c r="BA29" i="7"/>
  <c r="BB29" i="7"/>
  <c r="BC29" i="7"/>
  <c r="BE29" i="7"/>
  <c r="BI29" i="7"/>
  <c r="BJ29" i="7"/>
  <c r="BK29" i="7"/>
  <c r="BM29" i="7"/>
  <c r="BQ29" i="7"/>
  <c r="BR29" i="7"/>
  <c r="BS29" i="7"/>
  <c r="BU29" i="7"/>
  <c r="BY29" i="7"/>
  <c r="BZ29" i="7"/>
  <c r="CA29" i="7"/>
  <c r="CC29" i="7"/>
  <c r="CG29" i="7"/>
  <c r="CH29" i="7"/>
  <c r="CI29" i="7"/>
  <c r="CK29" i="7"/>
  <c r="CN29" i="7"/>
  <c r="CO29" i="7"/>
  <c r="CP29" i="7"/>
  <c r="CQ29" i="7"/>
  <c r="CS29" i="7"/>
  <c r="CW29" i="7"/>
  <c r="CX29" i="7"/>
  <c r="CY29" i="7"/>
  <c r="DA29" i="7"/>
  <c r="DD29" i="7"/>
  <c r="DE29" i="7"/>
  <c r="DF29" i="7"/>
  <c r="DG29" i="7"/>
  <c r="DI29" i="7"/>
  <c r="DL29" i="7"/>
  <c r="DM29" i="7"/>
  <c r="DN29" i="7"/>
  <c r="DO29" i="7"/>
  <c r="AG30" i="7"/>
  <c r="AK30" i="7"/>
  <c r="AL30" i="7"/>
  <c r="AM30" i="7"/>
  <c r="AO30" i="7"/>
  <c r="AS30" i="7"/>
  <c r="AT30" i="7"/>
  <c r="AU30" i="7"/>
  <c r="AW30" i="7"/>
  <c r="BA30" i="7"/>
  <c r="BB30" i="7"/>
  <c r="BC30" i="7"/>
  <c r="BE30" i="7"/>
  <c r="BI30" i="7"/>
  <c r="BJ30" i="7"/>
  <c r="BK30" i="7"/>
  <c r="BM30" i="7"/>
  <c r="BQ30" i="7"/>
  <c r="BR30" i="7"/>
  <c r="BS30" i="7"/>
  <c r="BU30" i="7"/>
  <c r="BY30" i="7"/>
  <c r="BZ30" i="7"/>
  <c r="CA30" i="7"/>
  <c r="CC30" i="7"/>
  <c r="CG30" i="7"/>
  <c r="CH30" i="7"/>
  <c r="CI30" i="7"/>
  <c r="CK30" i="7"/>
  <c r="CO30" i="7"/>
  <c r="CP30" i="7"/>
  <c r="CQ30" i="7"/>
  <c r="CS30" i="7"/>
  <c r="CV30" i="7"/>
  <c r="CW30" i="7"/>
  <c r="CX30" i="7"/>
  <c r="CY30" i="7"/>
  <c r="DA30" i="7"/>
  <c r="DE30" i="7"/>
  <c r="DF30" i="7"/>
  <c r="DG30" i="7"/>
  <c r="DI30" i="7"/>
  <c r="DL30" i="7"/>
  <c r="DM30" i="7"/>
  <c r="DN30" i="7"/>
  <c r="DO30" i="7"/>
  <c r="AG31" i="7"/>
  <c r="AK31" i="7"/>
  <c r="AL31" i="7"/>
  <c r="AM31" i="7"/>
  <c r="AO31" i="7"/>
  <c r="AS31" i="7"/>
  <c r="AT31" i="7"/>
  <c r="AU31" i="7"/>
  <c r="AW31" i="7"/>
  <c r="BA31" i="7"/>
  <c r="BB31" i="7"/>
  <c r="BC31" i="7"/>
  <c r="BE31" i="7"/>
  <c r="BH31" i="7"/>
  <c r="BI31" i="7"/>
  <c r="BJ31" i="7"/>
  <c r="BK31" i="7"/>
  <c r="BM31" i="7"/>
  <c r="BP31" i="7"/>
  <c r="BQ31" i="7"/>
  <c r="BR31" i="7"/>
  <c r="BS31" i="7"/>
  <c r="BU31" i="7"/>
  <c r="BY31" i="7"/>
  <c r="BZ31" i="7"/>
  <c r="CA31" i="7"/>
  <c r="CC31" i="7"/>
  <c r="CG31" i="7"/>
  <c r="CH31" i="7"/>
  <c r="CI31" i="7"/>
  <c r="CK31" i="7"/>
  <c r="CN31" i="7"/>
  <c r="CO31" i="7"/>
  <c r="CP31" i="7"/>
  <c r="CQ31" i="7"/>
  <c r="CS31" i="7"/>
  <c r="CW31" i="7"/>
  <c r="CX31" i="7"/>
  <c r="CY31" i="7"/>
  <c r="DA31" i="7"/>
  <c r="DD31" i="7"/>
  <c r="DE31" i="7"/>
  <c r="DF31" i="7"/>
  <c r="DG31" i="7"/>
  <c r="DI31" i="7"/>
  <c r="DL31" i="7"/>
  <c r="DM31" i="7"/>
  <c r="DN31" i="7"/>
  <c r="DO31" i="7"/>
  <c r="AG32" i="7"/>
  <c r="AK32" i="7"/>
  <c r="AL32" i="7"/>
  <c r="AM32" i="7"/>
  <c r="AO32" i="7"/>
  <c r="AS32" i="7"/>
  <c r="AT32" i="7"/>
  <c r="AU32" i="7"/>
  <c r="AW32" i="7"/>
  <c r="BA32" i="7"/>
  <c r="BB32" i="7"/>
  <c r="BC32" i="7"/>
  <c r="BE32" i="7"/>
  <c r="BI32" i="7"/>
  <c r="BJ32" i="7"/>
  <c r="BK32" i="7"/>
  <c r="BM32" i="7"/>
  <c r="BP32" i="7"/>
  <c r="BQ32" i="7"/>
  <c r="BR32" i="7"/>
  <c r="BS32" i="7"/>
  <c r="BU32" i="7"/>
  <c r="BY32" i="7"/>
  <c r="BZ32" i="7"/>
  <c r="CA32" i="7"/>
  <c r="CC32" i="7"/>
  <c r="CG32" i="7"/>
  <c r="CH32" i="7"/>
  <c r="CI32" i="7"/>
  <c r="CK32" i="7"/>
  <c r="CO32" i="7"/>
  <c r="CP32" i="7"/>
  <c r="CQ32" i="7"/>
  <c r="CS32" i="7"/>
  <c r="CV32" i="7"/>
  <c r="CW32" i="7"/>
  <c r="CX32" i="7"/>
  <c r="CY32" i="7"/>
  <c r="DA32" i="7"/>
  <c r="DD32" i="7"/>
  <c r="DE32" i="7"/>
  <c r="DF32" i="7"/>
  <c r="DG32" i="7"/>
  <c r="DI32" i="7"/>
  <c r="DL32" i="7"/>
  <c r="DM32" i="7"/>
  <c r="DN32" i="7"/>
  <c r="DO32" i="7"/>
  <c r="AG33" i="7"/>
  <c r="AK33" i="7"/>
  <c r="AL33" i="7"/>
  <c r="AM33" i="7"/>
  <c r="AO33" i="7"/>
  <c r="AS33" i="7"/>
  <c r="AT33" i="7"/>
  <c r="AU33" i="7"/>
  <c r="AW33" i="7"/>
  <c r="BA33" i="7"/>
  <c r="BB33" i="7"/>
  <c r="BC33" i="7"/>
  <c r="BE33" i="7"/>
  <c r="BI33" i="7"/>
  <c r="BJ33" i="7"/>
  <c r="BK33" i="7"/>
  <c r="BM33" i="7"/>
  <c r="BQ33" i="7"/>
  <c r="BR33" i="7"/>
  <c r="BS33" i="7"/>
  <c r="BU33" i="7"/>
  <c r="BY33" i="7"/>
  <c r="BZ33" i="7"/>
  <c r="CA33" i="7"/>
  <c r="CC33" i="7"/>
  <c r="CG33" i="7"/>
  <c r="CH33" i="7"/>
  <c r="CI33" i="7"/>
  <c r="CK33" i="7"/>
  <c r="CN33" i="7"/>
  <c r="CO33" i="7"/>
  <c r="CP33" i="7"/>
  <c r="CQ33" i="7"/>
  <c r="CS33" i="7"/>
  <c r="CW33" i="7"/>
  <c r="CX33" i="7"/>
  <c r="CY33" i="7"/>
  <c r="DA33" i="7"/>
  <c r="DD33" i="7"/>
  <c r="DE33" i="7"/>
  <c r="DF33" i="7"/>
  <c r="DG33" i="7"/>
  <c r="DI33" i="7"/>
  <c r="DL33" i="7"/>
  <c r="DM33" i="7"/>
  <c r="DN33" i="7"/>
  <c r="DO33" i="7"/>
  <c r="AG34" i="7"/>
  <c r="AJ34" i="7"/>
  <c r="AK34" i="7"/>
  <c r="AL34" i="7"/>
  <c r="AM34" i="7"/>
  <c r="AO34" i="7"/>
  <c r="AS34" i="7"/>
  <c r="AT34" i="7"/>
  <c r="AU34" i="7"/>
  <c r="AW34" i="7"/>
  <c r="AZ34" i="7"/>
  <c r="BA34" i="7"/>
  <c r="BB34" i="7"/>
  <c r="BC34" i="7"/>
  <c r="BE34" i="7"/>
  <c r="BI34" i="7"/>
  <c r="BJ34" i="7"/>
  <c r="BK34" i="7"/>
  <c r="BM34" i="7"/>
  <c r="BQ34" i="7"/>
  <c r="BR34" i="7"/>
  <c r="BS34" i="7"/>
  <c r="BU34" i="7"/>
  <c r="BY34" i="7"/>
  <c r="BZ34" i="7"/>
  <c r="CA34" i="7"/>
  <c r="CC34" i="7"/>
  <c r="CG34" i="7"/>
  <c r="CH34" i="7"/>
  <c r="CI34" i="7"/>
  <c r="CK34" i="7"/>
  <c r="CO34" i="7"/>
  <c r="CP34" i="7"/>
  <c r="CQ34" i="7"/>
  <c r="CS34" i="7"/>
  <c r="CV34" i="7"/>
  <c r="CW34" i="7"/>
  <c r="CX34" i="7"/>
  <c r="CY34" i="7"/>
  <c r="DA34" i="7"/>
  <c r="DE34" i="7"/>
  <c r="DF34" i="7"/>
  <c r="DG34" i="7"/>
  <c r="DI34" i="7"/>
  <c r="DL34" i="7"/>
  <c r="DM34" i="7"/>
  <c r="DN34" i="7"/>
  <c r="DO34" i="7"/>
  <c r="AG35" i="7"/>
  <c r="AK35" i="7"/>
  <c r="AL35" i="7"/>
  <c r="AM35" i="7"/>
  <c r="AO35" i="7"/>
  <c r="AS35" i="7"/>
  <c r="AT35" i="7"/>
  <c r="AU35" i="7"/>
  <c r="AW35" i="7"/>
  <c r="BA35" i="7"/>
  <c r="BB35" i="7"/>
  <c r="BC35" i="7"/>
  <c r="BE35" i="7"/>
  <c r="BI35" i="7"/>
  <c r="BJ35" i="7"/>
  <c r="BK35" i="7"/>
  <c r="BM35" i="7"/>
  <c r="BP35" i="7"/>
  <c r="BQ35" i="7"/>
  <c r="BR35" i="7"/>
  <c r="BS35" i="7"/>
  <c r="BU35" i="7"/>
  <c r="BY35" i="7"/>
  <c r="BZ35" i="7"/>
  <c r="CA35" i="7"/>
  <c r="CC35" i="7"/>
  <c r="CG35" i="7"/>
  <c r="CH35" i="7"/>
  <c r="CI35" i="7"/>
  <c r="CK35" i="7"/>
  <c r="CN35" i="7"/>
  <c r="CO35" i="7"/>
  <c r="CP35" i="7"/>
  <c r="CQ35" i="7"/>
  <c r="CS35" i="7"/>
  <c r="CW35" i="7"/>
  <c r="CX35" i="7"/>
  <c r="CY35" i="7"/>
  <c r="DA35" i="7"/>
  <c r="DD35" i="7"/>
  <c r="DE35" i="7"/>
  <c r="DF35" i="7"/>
  <c r="DG35" i="7"/>
  <c r="DI35" i="7"/>
  <c r="DM35" i="7"/>
  <c r="DN35" i="7"/>
  <c r="DO35" i="7"/>
  <c r="AG36" i="7"/>
  <c r="AK36" i="7"/>
  <c r="AL36" i="7"/>
  <c r="AM36" i="7"/>
  <c r="AO36" i="7"/>
  <c r="AS36" i="7"/>
  <c r="AT36" i="7"/>
  <c r="AU36" i="7"/>
  <c r="AW36" i="7"/>
  <c r="BA36" i="7"/>
  <c r="BB36" i="7"/>
  <c r="BC36" i="7"/>
  <c r="BE36" i="7"/>
  <c r="BH36" i="7"/>
  <c r="BI36" i="7"/>
  <c r="BJ36" i="7"/>
  <c r="BK36" i="7"/>
  <c r="BM36" i="7"/>
  <c r="BP36" i="7"/>
  <c r="BQ36" i="7"/>
  <c r="BR36" i="7"/>
  <c r="BS36" i="7"/>
  <c r="BU36" i="7"/>
  <c r="BY36" i="7"/>
  <c r="BZ36" i="7"/>
  <c r="CA36" i="7"/>
  <c r="CC36" i="7"/>
  <c r="CF36" i="7"/>
  <c r="CG36" i="7"/>
  <c r="CH36" i="7"/>
  <c r="CI36" i="7"/>
  <c r="CK36" i="7"/>
  <c r="CO36" i="7"/>
  <c r="CP36" i="7"/>
  <c r="CQ36" i="7"/>
  <c r="CS36" i="7"/>
  <c r="CW36" i="7"/>
  <c r="CX36" i="7"/>
  <c r="CY36" i="7"/>
  <c r="DA36" i="7"/>
  <c r="DE36" i="7"/>
  <c r="DF36" i="7"/>
  <c r="DG36" i="7"/>
  <c r="DI36" i="7"/>
  <c r="DL36" i="7"/>
  <c r="DM36" i="7"/>
  <c r="DN36" i="7"/>
  <c r="DO36" i="7"/>
  <c r="AG37" i="7"/>
  <c r="AJ37" i="7"/>
  <c r="AK37" i="7"/>
  <c r="AL37" i="7"/>
  <c r="AM37" i="7"/>
  <c r="AO37" i="7"/>
  <c r="AS37" i="7"/>
  <c r="AT37" i="7"/>
  <c r="AU37" i="7"/>
  <c r="AW37" i="7"/>
  <c r="BA37" i="7"/>
  <c r="BB37" i="7"/>
  <c r="BC37" i="7"/>
  <c r="BE37" i="7"/>
  <c r="BI37" i="7"/>
  <c r="BJ37" i="7"/>
  <c r="BK37" i="7"/>
  <c r="BM37" i="7"/>
  <c r="BQ37" i="7"/>
  <c r="BR37" i="7"/>
  <c r="BS37" i="7"/>
  <c r="BU37" i="7"/>
  <c r="BY37" i="7"/>
  <c r="BZ37" i="7"/>
  <c r="CA37" i="7"/>
  <c r="CC37" i="7"/>
  <c r="CF37" i="7"/>
  <c r="CG37" i="7"/>
  <c r="CH37" i="7"/>
  <c r="CI37" i="7"/>
  <c r="CK37" i="7"/>
  <c r="CO37" i="7"/>
  <c r="CP37" i="7"/>
  <c r="CQ37" i="7"/>
  <c r="CS37" i="7"/>
  <c r="CV37" i="7"/>
  <c r="CW37" i="7"/>
  <c r="CX37" i="7"/>
  <c r="CY37" i="7"/>
  <c r="DA37" i="7"/>
  <c r="DD37" i="7"/>
  <c r="DE37" i="7"/>
  <c r="DF37" i="7"/>
  <c r="DG37" i="7"/>
  <c r="DI37" i="7"/>
  <c r="DL37" i="7"/>
  <c r="DM37" i="7"/>
  <c r="DN37" i="7"/>
  <c r="DO37" i="7"/>
  <c r="AG38" i="7"/>
  <c r="AJ38" i="7"/>
  <c r="AK38" i="7"/>
  <c r="AL38" i="7"/>
  <c r="AM38" i="7"/>
  <c r="AO38" i="7"/>
  <c r="AS38" i="7"/>
  <c r="AT38" i="7"/>
  <c r="AU38" i="7"/>
  <c r="AW38" i="7"/>
  <c r="BA38" i="7"/>
  <c r="BB38" i="7"/>
  <c r="BC38" i="7"/>
  <c r="BE38" i="7"/>
  <c r="BI38" i="7"/>
  <c r="BJ38" i="7"/>
  <c r="BK38" i="7"/>
  <c r="BM38" i="7"/>
  <c r="BQ38" i="7"/>
  <c r="BR38" i="7"/>
  <c r="BS38" i="7"/>
  <c r="BU38" i="7"/>
  <c r="BY38" i="7"/>
  <c r="BZ38" i="7"/>
  <c r="CA38" i="7"/>
  <c r="CC38" i="7"/>
  <c r="CG38" i="7"/>
  <c r="CH38" i="7"/>
  <c r="CI38" i="7"/>
  <c r="CK38" i="7"/>
  <c r="CN38" i="7"/>
  <c r="CO38" i="7"/>
  <c r="CP38" i="7"/>
  <c r="CQ38" i="7"/>
  <c r="CS38" i="7"/>
  <c r="CV38" i="7"/>
  <c r="CW38" i="7"/>
  <c r="CX38" i="7"/>
  <c r="CY38" i="7"/>
  <c r="DA38" i="7"/>
  <c r="DD38" i="7"/>
  <c r="DE38" i="7"/>
  <c r="DF38" i="7"/>
  <c r="DG38" i="7"/>
  <c r="DI38" i="7"/>
  <c r="DL38" i="7"/>
  <c r="DM38" i="7"/>
  <c r="DN38" i="7"/>
  <c r="DO38" i="7"/>
  <c r="AG39" i="7"/>
  <c r="AK39" i="7"/>
  <c r="AL39" i="7"/>
  <c r="AM39" i="7"/>
  <c r="AO39" i="7"/>
  <c r="AS39" i="7"/>
  <c r="AT39" i="7"/>
  <c r="AU39" i="7"/>
  <c r="AW39" i="7"/>
  <c r="BA39" i="7"/>
  <c r="BB39" i="7"/>
  <c r="BC39" i="7"/>
  <c r="BE39" i="7"/>
  <c r="BI39" i="7"/>
  <c r="BJ39" i="7"/>
  <c r="BK39" i="7"/>
  <c r="BM39" i="7"/>
  <c r="BQ39" i="7"/>
  <c r="BR39" i="7"/>
  <c r="BS39" i="7"/>
  <c r="BU39" i="7"/>
  <c r="BY39" i="7"/>
  <c r="BZ39" i="7"/>
  <c r="CA39" i="7"/>
  <c r="CC39" i="7"/>
  <c r="CG39" i="7"/>
  <c r="CH39" i="7"/>
  <c r="CI39" i="7"/>
  <c r="CK39" i="7"/>
  <c r="CO39" i="7"/>
  <c r="CP39" i="7"/>
  <c r="CQ39" i="7"/>
  <c r="CS39" i="7"/>
  <c r="CV39" i="7"/>
  <c r="CW39" i="7"/>
  <c r="CX39" i="7"/>
  <c r="CY39" i="7"/>
  <c r="DA39" i="7"/>
  <c r="DD39" i="7"/>
  <c r="DE39" i="7"/>
  <c r="DF39" i="7"/>
  <c r="DG39" i="7"/>
  <c r="DI39" i="7"/>
  <c r="DL39" i="7"/>
  <c r="DM39" i="7"/>
  <c r="DN39" i="7"/>
  <c r="DO39" i="7"/>
  <c r="AG40" i="7"/>
  <c r="AJ40" i="7"/>
  <c r="AK40" i="7"/>
  <c r="AL40" i="7"/>
  <c r="AM40" i="7"/>
  <c r="AO40" i="7"/>
  <c r="AS40" i="7"/>
  <c r="AT40" i="7"/>
  <c r="AU40" i="7"/>
  <c r="AW40" i="7"/>
  <c r="BA40" i="7"/>
  <c r="BB40" i="7"/>
  <c r="BC40" i="7"/>
  <c r="BE40" i="7"/>
  <c r="BH40" i="7"/>
  <c r="BI40" i="7"/>
  <c r="BJ40" i="7"/>
  <c r="BK40" i="7"/>
  <c r="BM40" i="7"/>
  <c r="BQ40" i="7"/>
  <c r="BR40" i="7"/>
  <c r="BS40" i="7"/>
  <c r="BU40" i="7"/>
  <c r="BY40" i="7"/>
  <c r="BZ40" i="7"/>
  <c r="CA40" i="7"/>
  <c r="CC40" i="7"/>
  <c r="CG40" i="7"/>
  <c r="CH40" i="7"/>
  <c r="CI40" i="7"/>
  <c r="CK40" i="7"/>
  <c r="CO40" i="7"/>
  <c r="CP40" i="7"/>
  <c r="CQ40" i="7"/>
  <c r="CS40" i="7"/>
  <c r="CW40" i="7"/>
  <c r="CX40" i="7"/>
  <c r="CY40" i="7"/>
  <c r="DA40" i="7"/>
  <c r="DD40" i="7"/>
  <c r="DE40" i="7"/>
  <c r="DF40" i="7"/>
  <c r="DG40" i="7"/>
  <c r="DI40" i="7"/>
  <c r="DL40" i="7"/>
  <c r="DM40" i="7"/>
  <c r="DN40" i="7"/>
  <c r="DO40" i="7"/>
  <c r="AG41" i="7"/>
  <c r="AK41" i="7"/>
  <c r="AL41" i="7"/>
  <c r="AM41" i="7"/>
  <c r="AO41" i="7"/>
  <c r="AS41" i="7"/>
  <c r="AT41" i="7"/>
  <c r="AU41" i="7"/>
  <c r="AW41" i="7"/>
  <c r="AZ41" i="7"/>
  <c r="BA41" i="7"/>
  <c r="BB41" i="7"/>
  <c r="BC41" i="7"/>
  <c r="BE41" i="7"/>
  <c r="BI41" i="7"/>
  <c r="BJ41" i="7"/>
  <c r="BK41" i="7"/>
  <c r="BM41" i="7"/>
  <c r="BP41" i="7"/>
  <c r="BQ41" i="7"/>
  <c r="BR41" i="7"/>
  <c r="BS41" i="7"/>
  <c r="BU41" i="7"/>
  <c r="BX41" i="7"/>
  <c r="BY41" i="7"/>
  <c r="BZ41" i="7"/>
  <c r="CA41" i="7"/>
  <c r="CC41" i="7"/>
  <c r="CG41" i="7"/>
  <c r="CH41" i="7"/>
  <c r="CI41" i="7"/>
  <c r="CK41" i="7"/>
  <c r="CO41" i="7"/>
  <c r="CP41" i="7"/>
  <c r="CQ41" i="7"/>
  <c r="CS41" i="7"/>
  <c r="CW41" i="7"/>
  <c r="CX41" i="7"/>
  <c r="CY41" i="7"/>
  <c r="DA41" i="7"/>
  <c r="DE41" i="7"/>
  <c r="DF41" i="7"/>
  <c r="DG41" i="7"/>
  <c r="DI41" i="7"/>
  <c r="DL41" i="7"/>
  <c r="DM41" i="7"/>
  <c r="DN41" i="7"/>
  <c r="DO41" i="7"/>
  <c r="AG42" i="7"/>
  <c r="AK42" i="7"/>
  <c r="AL42" i="7"/>
  <c r="AM42" i="7"/>
  <c r="AO42" i="7"/>
  <c r="AS42" i="7"/>
  <c r="AT42" i="7"/>
  <c r="AU42" i="7"/>
  <c r="AW42" i="7"/>
  <c r="BA42" i="7"/>
  <c r="BB42" i="7"/>
  <c r="BC42" i="7"/>
  <c r="BE42" i="7"/>
  <c r="BI42" i="7"/>
  <c r="BJ42" i="7"/>
  <c r="BK42" i="7"/>
  <c r="BM42" i="7"/>
  <c r="BQ42" i="7"/>
  <c r="BR42" i="7"/>
  <c r="BS42" i="7"/>
  <c r="BU42" i="7"/>
  <c r="BY42" i="7"/>
  <c r="BZ42" i="7"/>
  <c r="CA42" i="7"/>
  <c r="CC42" i="7"/>
  <c r="CF42" i="7"/>
  <c r="CG42" i="7"/>
  <c r="CH42" i="7"/>
  <c r="CI42" i="7"/>
  <c r="CK42" i="7"/>
  <c r="CN42" i="7"/>
  <c r="CO42" i="7"/>
  <c r="CP42" i="7"/>
  <c r="CQ42" i="7"/>
  <c r="CS42" i="7"/>
  <c r="CV42" i="7"/>
  <c r="CW42" i="7"/>
  <c r="CX42" i="7"/>
  <c r="CY42" i="7"/>
  <c r="DA42" i="7"/>
  <c r="DD42" i="7"/>
  <c r="DE42" i="7"/>
  <c r="DF42" i="7"/>
  <c r="DG42" i="7"/>
  <c r="DI42" i="7"/>
  <c r="DM42" i="7"/>
  <c r="DN42" i="7"/>
  <c r="DO42" i="7"/>
  <c r="AG43" i="7"/>
  <c r="AK43" i="7"/>
  <c r="AL43" i="7"/>
  <c r="AM43" i="7"/>
  <c r="AO43" i="7"/>
  <c r="AS43" i="7"/>
  <c r="AT43" i="7"/>
  <c r="AU43" i="7"/>
  <c r="AW43" i="7"/>
  <c r="BA43" i="7"/>
  <c r="BB43" i="7"/>
  <c r="BC43" i="7"/>
  <c r="BE43" i="7"/>
  <c r="BH43" i="7"/>
  <c r="BI43" i="7"/>
  <c r="BJ43" i="7"/>
  <c r="BK43" i="7"/>
  <c r="BM43" i="7"/>
  <c r="BQ43" i="7"/>
  <c r="BR43" i="7"/>
  <c r="BS43" i="7"/>
  <c r="BU43" i="7"/>
  <c r="BX43" i="7"/>
  <c r="BY43" i="7"/>
  <c r="BZ43" i="7"/>
  <c r="CA43" i="7"/>
  <c r="CC43" i="7"/>
  <c r="CF43" i="7"/>
  <c r="CG43" i="7"/>
  <c r="CH43" i="7"/>
  <c r="CI43" i="7"/>
  <c r="CK43" i="7"/>
  <c r="CO43" i="7"/>
  <c r="CP43" i="7"/>
  <c r="CQ43" i="7"/>
  <c r="CS43" i="7"/>
  <c r="CV43" i="7"/>
  <c r="CW43" i="7"/>
  <c r="CX43" i="7"/>
  <c r="CY43" i="7"/>
  <c r="DA43" i="7"/>
  <c r="DD43" i="7"/>
  <c r="DE43" i="7"/>
  <c r="DF43" i="7"/>
  <c r="DG43" i="7"/>
  <c r="DI43" i="7"/>
  <c r="DL43" i="7"/>
  <c r="DM43" i="7"/>
  <c r="DN43" i="7"/>
  <c r="DO43" i="7"/>
  <c r="AG44" i="7"/>
  <c r="AK44" i="7"/>
  <c r="AL44" i="7"/>
  <c r="AM44" i="7"/>
  <c r="AO44" i="7"/>
  <c r="AS44" i="7"/>
  <c r="AT44" i="7"/>
  <c r="AU44" i="7"/>
  <c r="AW44" i="7"/>
  <c r="BA44" i="7"/>
  <c r="BB44" i="7"/>
  <c r="BC44" i="7"/>
  <c r="BE44" i="7"/>
  <c r="BI44" i="7"/>
  <c r="BJ44" i="7"/>
  <c r="BK44" i="7"/>
  <c r="BM44" i="7"/>
  <c r="BP44" i="7"/>
  <c r="BQ44" i="7"/>
  <c r="BR44" i="7"/>
  <c r="BS44" i="7"/>
  <c r="BU44" i="7"/>
  <c r="BY44" i="7"/>
  <c r="BZ44" i="7"/>
  <c r="CA44" i="7"/>
  <c r="CC44" i="7"/>
  <c r="CG44" i="7"/>
  <c r="CH44" i="7"/>
  <c r="CI44" i="7"/>
  <c r="CK44" i="7"/>
  <c r="CN44" i="7"/>
  <c r="CO44" i="7"/>
  <c r="CP44" i="7"/>
  <c r="CQ44" i="7"/>
  <c r="CS44" i="7"/>
  <c r="CW44" i="7"/>
  <c r="CX44" i="7"/>
  <c r="CY44" i="7"/>
  <c r="DA44" i="7"/>
  <c r="DD44" i="7"/>
  <c r="DE44" i="7"/>
  <c r="DF44" i="7"/>
  <c r="DG44" i="7"/>
  <c r="DI44" i="7"/>
  <c r="DL44" i="7"/>
  <c r="DM44" i="7"/>
  <c r="DN44" i="7"/>
  <c r="DO44" i="7"/>
  <c r="AG45" i="7"/>
  <c r="AK45" i="7"/>
  <c r="AL45" i="7"/>
  <c r="AM45" i="7"/>
  <c r="AO45" i="7"/>
  <c r="AR45" i="7"/>
  <c r="AS45" i="7"/>
  <c r="AT45" i="7"/>
  <c r="AU45" i="7"/>
  <c r="AW45" i="7"/>
  <c r="BA45" i="7"/>
  <c r="BB45" i="7"/>
  <c r="BC45" i="7"/>
  <c r="BE45" i="7"/>
  <c r="BH45" i="7"/>
  <c r="BI45" i="7"/>
  <c r="BJ45" i="7"/>
  <c r="BK45" i="7"/>
  <c r="BM45" i="7"/>
  <c r="BQ45" i="7"/>
  <c r="BR45" i="7"/>
  <c r="BS45" i="7"/>
  <c r="BU45" i="7"/>
  <c r="BY45" i="7"/>
  <c r="BZ45" i="7"/>
  <c r="CA45" i="7"/>
  <c r="CC45" i="7"/>
  <c r="CG45" i="7"/>
  <c r="CH45" i="7"/>
  <c r="CI45" i="7"/>
  <c r="CK45" i="7"/>
  <c r="CO45" i="7"/>
  <c r="CP45" i="7"/>
  <c r="CQ45" i="7"/>
  <c r="CS45" i="7"/>
  <c r="CV45" i="7"/>
  <c r="CW45" i="7"/>
  <c r="CX45" i="7"/>
  <c r="CY45" i="7"/>
  <c r="DA45" i="7"/>
  <c r="DD45" i="7"/>
  <c r="DE45" i="7"/>
  <c r="DF45" i="7"/>
  <c r="DG45" i="7"/>
  <c r="DI45" i="7"/>
  <c r="DL45" i="7"/>
  <c r="DM45" i="7"/>
  <c r="DN45" i="7"/>
  <c r="DO45" i="7"/>
  <c r="AG46" i="7"/>
  <c r="AK46" i="7"/>
  <c r="AL46" i="7"/>
  <c r="AM46" i="7"/>
  <c r="AO46" i="7"/>
  <c r="AS46" i="7"/>
  <c r="AT46" i="7"/>
  <c r="AU46" i="7"/>
  <c r="AW46" i="7"/>
  <c r="AZ46" i="7"/>
  <c r="BA46" i="7"/>
  <c r="BB46" i="7"/>
  <c r="BC46" i="7"/>
  <c r="BE46" i="7"/>
  <c r="BI46" i="7"/>
  <c r="BJ46" i="7"/>
  <c r="BK46" i="7"/>
  <c r="BM46" i="7"/>
  <c r="BQ46" i="7"/>
  <c r="BR46" i="7"/>
  <c r="BS46" i="7"/>
  <c r="BU46" i="7"/>
  <c r="BY46" i="7"/>
  <c r="BZ46" i="7"/>
  <c r="CA46" i="7"/>
  <c r="CC46" i="7"/>
  <c r="CG46" i="7"/>
  <c r="CH46" i="7"/>
  <c r="CI46" i="7"/>
  <c r="CK46" i="7"/>
  <c r="CO46" i="7"/>
  <c r="CP46" i="7"/>
  <c r="CQ46" i="7"/>
  <c r="CS46" i="7"/>
  <c r="CW46" i="7"/>
  <c r="CX46" i="7"/>
  <c r="CY46" i="7"/>
  <c r="DA46" i="7"/>
  <c r="DE46" i="7"/>
  <c r="DF46" i="7"/>
  <c r="DG46" i="7"/>
  <c r="DI46" i="7"/>
  <c r="DL46" i="7"/>
  <c r="DM46" i="7"/>
  <c r="DN46" i="7"/>
  <c r="DO46" i="7"/>
  <c r="AG47" i="7"/>
  <c r="AK47" i="7"/>
  <c r="AL47" i="7"/>
  <c r="AM47" i="7"/>
  <c r="AO47" i="7"/>
  <c r="AR47" i="7"/>
  <c r="AS47" i="7"/>
  <c r="AT47" i="7"/>
  <c r="AU47" i="7"/>
  <c r="AW47" i="7"/>
  <c r="BA47" i="7"/>
  <c r="BB47" i="7"/>
  <c r="BC47" i="7"/>
  <c r="BE47" i="7"/>
  <c r="BI47" i="7"/>
  <c r="BJ47" i="7"/>
  <c r="BK47" i="7"/>
  <c r="BM47" i="7"/>
  <c r="BP47" i="7"/>
  <c r="BQ47" i="7"/>
  <c r="BR47" i="7"/>
  <c r="BS47" i="7"/>
  <c r="BU47" i="7"/>
  <c r="BY47" i="7"/>
  <c r="BZ47" i="7"/>
  <c r="CA47" i="7"/>
  <c r="CC47" i="7"/>
  <c r="CF47" i="7"/>
  <c r="CG47" i="7"/>
  <c r="CH47" i="7"/>
  <c r="CI47" i="7"/>
  <c r="CK47" i="7"/>
  <c r="CO47" i="7"/>
  <c r="CP47" i="7"/>
  <c r="CQ47" i="7"/>
  <c r="CS47" i="7"/>
  <c r="CW47" i="7"/>
  <c r="CX47" i="7"/>
  <c r="CY47" i="7"/>
  <c r="DA47" i="7"/>
  <c r="DD47" i="7"/>
  <c r="DE47" i="7"/>
  <c r="DF47" i="7"/>
  <c r="DG47" i="7"/>
  <c r="DI47" i="7"/>
  <c r="DL47" i="7"/>
  <c r="DM47" i="7"/>
  <c r="DN47" i="7"/>
  <c r="DO47" i="7"/>
  <c r="AG48" i="7"/>
  <c r="AK48" i="7"/>
  <c r="AL48" i="7"/>
  <c r="AM48" i="7"/>
  <c r="AO48" i="7"/>
  <c r="AS48" i="7"/>
  <c r="AT48" i="7"/>
  <c r="AU48" i="7"/>
  <c r="AW48" i="7"/>
  <c r="BA48" i="7"/>
  <c r="BB48" i="7"/>
  <c r="BC48" i="7"/>
  <c r="BE48" i="7"/>
  <c r="BI48" i="7"/>
  <c r="BJ48" i="7"/>
  <c r="BK48" i="7"/>
  <c r="BM48" i="7"/>
  <c r="BQ48" i="7"/>
  <c r="BR48" i="7"/>
  <c r="BS48" i="7"/>
  <c r="BU48" i="7"/>
  <c r="BY48" i="7"/>
  <c r="BZ48" i="7"/>
  <c r="CA48" i="7"/>
  <c r="CC48" i="7"/>
  <c r="CF48" i="7"/>
  <c r="CG48" i="7"/>
  <c r="CH48" i="7"/>
  <c r="CI48" i="7"/>
  <c r="CK48" i="7"/>
  <c r="CN48" i="7"/>
  <c r="CO48" i="7"/>
  <c r="CP48" i="7"/>
  <c r="CQ48" i="7"/>
  <c r="CS48" i="7"/>
  <c r="CW48" i="7"/>
  <c r="CX48" i="7"/>
  <c r="CY48" i="7"/>
  <c r="DA48" i="7"/>
  <c r="DE48" i="7"/>
  <c r="DF48" i="7"/>
  <c r="DG48" i="7"/>
  <c r="DI48" i="7"/>
  <c r="DM48" i="7"/>
  <c r="DN48" i="7"/>
  <c r="DO48" i="7"/>
  <c r="AG49" i="7"/>
  <c r="AK49" i="7"/>
  <c r="AL49" i="7"/>
  <c r="AM49" i="7"/>
  <c r="AO49" i="7"/>
  <c r="AS49" i="7"/>
  <c r="AT49" i="7"/>
  <c r="AU49" i="7"/>
  <c r="AW49" i="7"/>
  <c r="BA49" i="7"/>
  <c r="BB49" i="7"/>
  <c r="BC49" i="7"/>
  <c r="BE49" i="7"/>
  <c r="BI49" i="7"/>
  <c r="BJ49" i="7"/>
  <c r="BK49" i="7"/>
  <c r="BM49" i="7"/>
  <c r="BQ49" i="7"/>
  <c r="BR49" i="7"/>
  <c r="BS49" i="7"/>
  <c r="BU49" i="7"/>
  <c r="BY49" i="7"/>
  <c r="BZ49" i="7"/>
  <c r="CA49" i="7"/>
  <c r="CC49" i="7"/>
  <c r="CF49" i="7"/>
  <c r="CG49" i="7"/>
  <c r="CH49" i="7"/>
  <c r="CI49" i="7"/>
  <c r="CK49" i="7"/>
  <c r="CO49" i="7"/>
  <c r="CP49" i="7"/>
  <c r="CQ49" i="7"/>
  <c r="CS49" i="7"/>
  <c r="CV49" i="7"/>
  <c r="CW49" i="7"/>
  <c r="CX49" i="7"/>
  <c r="CY49" i="7"/>
  <c r="DA49" i="7"/>
  <c r="DD49" i="7"/>
  <c r="DE49" i="7"/>
  <c r="DF49" i="7"/>
  <c r="DG49" i="7"/>
  <c r="DI49" i="7"/>
  <c r="DL49" i="7"/>
  <c r="DM49" i="7"/>
  <c r="DN49" i="7"/>
  <c r="DO49" i="7"/>
  <c r="AG50" i="7"/>
  <c r="AK50" i="7"/>
  <c r="AL50" i="7"/>
  <c r="AM50" i="7"/>
  <c r="AO50" i="7"/>
  <c r="AR50" i="7"/>
  <c r="AS50" i="7"/>
  <c r="AT50" i="7"/>
  <c r="AU50" i="7"/>
  <c r="AW50" i="7"/>
  <c r="BA50" i="7"/>
  <c r="BB50" i="7"/>
  <c r="BC50" i="7"/>
  <c r="BE50" i="7"/>
  <c r="BI50" i="7"/>
  <c r="BJ50" i="7"/>
  <c r="BK50" i="7"/>
  <c r="BM50" i="7"/>
  <c r="BQ50" i="7"/>
  <c r="BR50" i="7"/>
  <c r="BS50" i="7"/>
  <c r="BU50" i="7"/>
  <c r="BX50" i="7"/>
  <c r="BY50" i="7"/>
  <c r="BZ50" i="7"/>
  <c r="CA50" i="7"/>
  <c r="CC50" i="7"/>
  <c r="CG50" i="7"/>
  <c r="CH50" i="7"/>
  <c r="CI50" i="7"/>
  <c r="CK50" i="7"/>
  <c r="CN50" i="7"/>
  <c r="CO50" i="7"/>
  <c r="CP50" i="7"/>
  <c r="CQ50" i="7"/>
  <c r="CS50" i="7"/>
  <c r="CV50" i="7"/>
  <c r="CW50" i="7"/>
  <c r="CX50" i="7"/>
  <c r="CY50" i="7"/>
  <c r="DA50" i="7"/>
  <c r="DE50" i="7"/>
  <c r="DF50" i="7"/>
  <c r="DG50" i="7"/>
  <c r="DI50" i="7"/>
  <c r="DL50" i="7"/>
  <c r="DM50" i="7"/>
  <c r="DN50" i="7"/>
  <c r="DO50" i="7"/>
  <c r="AG51" i="7"/>
  <c r="AJ51" i="7"/>
  <c r="AK51" i="7"/>
  <c r="AL51" i="7"/>
  <c r="AM51" i="7"/>
  <c r="AO51" i="7"/>
  <c r="AS51" i="7"/>
  <c r="AT51" i="7"/>
  <c r="AU51" i="7"/>
  <c r="AW51" i="7"/>
  <c r="BA51" i="7"/>
  <c r="BB51" i="7"/>
  <c r="BC51" i="7"/>
  <c r="BE51" i="7"/>
  <c r="BH51" i="7"/>
  <c r="BI51" i="7"/>
  <c r="BJ51" i="7"/>
  <c r="BK51" i="7"/>
  <c r="BM51" i="7"/>
  <c r="BQ51" i="7"/>
  <c r="BR51" i="7"/>
  <c r="BS51" i="7"/>
  <c r="BU51" i="7"/>
  <c r="BY51" i="7"/>
  <c r="BZ51" i="7"/>
  <c r="CA51" i="7"/>
  <c r="CC51" i="7"/>
  <c r="CG51" i="7"/>
  <c r="CH51" i="7"/>
  <c r="CI51" i="7"/>
  <c r="CK51" i="7"/>
  <c r="CO51" i="7"/>
  <c r="CP51" i="7"/>
  <c r="CQ51" i="7"/>
  <c r="CS51" i="7"/>
  <c r="CW51" i="7"/>
  <c r="CX51" i="7"/>
  <c r="CY51" i="7"/>
  <c r="DA51" i="7"/>
  <c r="DD51" i="7"/>
  <c r="DE51" i="7"/>
  <c r="DF51" i="7"/>
  <c r="DG51" i="7"/>
  <c r="DI51" i="7"/>
  <c r="DL51" i="7"/>
  <c r="DM51" i="7"/>
  <c r="DN51" i="7"/>
  <c r="DO51" i="7"/>
  <c r="AG52" i="7"/>
  <c r="AK52" i="7"/>
  <c r="AL52" i="7"/>
  <c r="AM52" i="7"/>
  <c r="AO52" i="7"/>
  <c r="AS52" i="7"/>
  <c r="AT52" i="7"/>
  <c r="AU52" i="7"/>
  <c r="AW52" i="7"/>
  <c r="AZ52" i="7"/>
  <c r="BA52" i="7"/>
  <c r="BB52" i="7"/>
  <c r="BC52" i="7"/>
  <c r="BE52" i="7"/>
  <c r="BI52" i="7"/>
  <c r="BJ52" i="7"/>
  <c r="BK52" i="7"/>
  <c r="BM52" i="7"/>
  <c r="BP52" i="7"/>
  <c r="BQ52" i="7"/>
  <c r="BR52" i="7"/>
  <c r="BS52" i="7"/>
  <c r="BU52" i="7"/>
  <c r="BY52" i="7"/>
  <c r="BZ52" i="7"/>
  <c r="CA52" i="7"/>
  <c r="CC52" i="7"/>
  <c r="CG52" i="7"/>
  <c r="CH52" i="7"/>
  <c r="CI52" i="7"/>
  <c r="CK52" i="7"/>
  <c r="CO52" i="7"/>
  <c r="CP52" i="7"/>
  <c r="CQ52" i="7"/>
  <c r="CS52" i="7"/>
  <c r="CW52" i="7"/>
  <c r="CX52" i="7"/>
  <c r="CY52" i="7"/>
  <c r="DA52" i="7"/>
  <c r="DD52" i="7"/>
  <c r="DE52" i="7"/>
  <c r="DF52" i="7"/>
  <c r="DG52" i="7"/>
  <c r="DI52" i="7"/>
  <c r="DL52" i="7"/>
  <c r="DM52" i="7"/>
  <c r="DN52" i="7"/>
  <c r="DO52" i="7"/>
  <c r="AG53" i="7"/>
  <c r="AK53" i="7"/>
  <c r="AL53" i="7"/>
  <c r="AM53" i="7"/>
  <c r="AO53" i="7"/>
  <c r="AR53" i="7"/>
  <c r="AS53" i="7"/>
  <c r="AT53" i="7"/>
  <c r="AU53" i="7"/>
  <c r="AW53" i="7"/>
  <c r="BA53" i="7"/>
  <c r="BB53" i="7"/>
  <c r="BC53" i="7"/>
  <c r="BE53" i="7"/>
  <c r="BI53" i="7"/>
  <c r="BJ53" i="7"/>
  <c r="BK53" i="7"/>
  <c r="BM53" i="7"/>
  <c r="BQ53" i="7"/>
  <c r="BR53" i="7"/>
  <c r="BS53" i="7"/>
  <c r="BU53" i="7"/>
  <c r="BX53" i="7"/>
  <c r="BY53" i="7"/>
  <c r="BZ53" i="7"/>
  <c r="CA53" i="7"/>
  <c r="CC53" i="7"/>
  <c r="CF53" i="7"/>
  <c r="CG53" i="7"/>
  <c r="CH53" i="7"/>
  <c r="CI53" i="7"/>
  <c r="CK53" i="7"/>
  <c r="CS53" i="7"/>
  <c r="CV53" i="7"/>
  <c r="DA53" i="7"/>
  <c r="DD53" i="7"/>
  <c r="DE53" i="7"/>
  <c r="DF53" i="7"/>
  <c r="DG53" i="7"/>
  <c r="DI53" i="7"/>
  <c r="DM53" i="7"/>
  <c r="DN53" i="7"/>
  <c r="DO53" i="7"/>
  <c r="AG54" i="7"/>
  <c r="AJ54" i="7"/>
  <c r="AK54" i="7"/>
  <c r="AL54" i="7"/>
  <c r="AM54" i="7"/>
  <c r="AO54" i="7"/>
  <c r="AS54" i="7"/>
  <c r="AT54" i="7"/>
  <c r="AU54" i="7"/>
  <c r="AW54" i="7"/>
  <c r="BA54" i="7"/>
  <c r="BB54" i="7"/>
  <c r="BC54" i="7"/>
  <c r="BE54" i="7"/>
  <c r="BH54" i="7"/>
  <c r="BI54" i="7"/>
  <c r="BJ54" i="7"/>
  <c r="BK54" i="7"/>
  <c r="BM54" i="7"/>
  <c r="BQ54" i="7"/>
  <c r="BR54" i="7"/>
  <c r="BS54" i="7"/>
  <c r="BU54" i="7"/>
  <c r="BY54" i="7"/>
  <c r="BZ54" i="7"/>
  <c r="CA54" i="7"/>
  <c r="CC54" i="7"/>
  <c r="CG54" i="7"/>
  <c r="CH54" i="7"/>
  <c r="CI54" i="7"/>
  <c r="CK54" i="7"/>
  <c r="CN54" i="7"/>
  <c r="CS54" i="7"/>
  <c r="DA54" i="7"/>
  <c r="DE54" i="7"/>
  <c r="DF54" i="7"/>
  <c r="DG54" i="7"/>
  <c r="DI54" i="7"/>
  <c r="DL54" i="7"/>
  <c r="DM54" i="7"/>
  <c r="DN54" i="7"/>
  <c r="DO54" i="7"/>
  <c r="AG55" i="7"/>
  <c r="AJ55" i="7"/>
  <c r="AK55" i="7"/>
  <c r="AL55" i="7"/>
  <c r="AM55" i="7"/>
  <c r="AO55" i="7"/>
  <c r="AS55" i="7"/>
  <c r="AT55" i="7"/>
  <c r="AU55" i="7"/>
  <c r="AW55" i="7"/>
  <c r="BA55" i="7"/>
  <c r="BB55" i="7"/>
  <c r="BC55" i="7"/>
  <c r="BE55" i="7"/>
  <c r="BH55" i="7"/>
  <c r="BI55" i="7"/>
  <c r="BJ55" i="7"/>
  <c r="BK55" i="7"/>
  <c r="BM55" i="7"/>
  <c r="BP55" i="7"/>
  <c r="BQ55" i="7"/>
  <c r="BR55" i="7"/>
  <c r="BS55" i="7"/>
  <c r="BU55" i="7"/>
  <c r="BY55" i="7"/>
  <c r="BZ55" i="7"/>
  <c r="CA55" i="7"/>
  <c r="CC55" i="7"/>
  <c r="CF55" i="7"/>
  <c r="CG55" i="7"/>
  <c r="CH55" i="7"/>
  <c r="CI55" i="7"/>
  <c r="CK55" i="7"/>
  <c r="CN55" i="7"/>
  <c r="CS55" i="7"/>
  <c r="DA55" i="7"/>
  <c r="DD55" i="7"/>
  <c r="DE55" i="7"/>
  <c r="DF55" i="7"/>
  <c r="DG55" i="7"/>
  <c r="DI55" i="7"/>
  <c r="DL55" i="7"/>
  <c r="DM55" i="7"/>
  <c r="DN55" i="7"/>
  <c r="DO55" i="7"/>
  <c r="AG56" i="7"/>
  <c r="AK56" i="7"/>
  <c r="AL56" i="7"/>
  <c r="AM56" i="7"/>
  <c r="AO56" i="7"/>
  <c r="AS56" i="7"/>
  <c r="AT56" i="7"/>
  <c r="AU56" i="7"/>
  <c r="AW56" i="7"/>
  <c r="BA56" i="7"/>
  <c r="BB56" i="7"/>
  <c r="BC56" i="7"/>
  <c r="BE56" i="7"/>
  <c r="BI56" i="7"/>
  <c r="BJ56" i="7"/>
  <c r="BK56" i="7"/>
  <c r="BM56" i="7"/>
  <c r="BQ56" i="7"/>
  <c r="BR56" i="7"/>
  <c r="BS56" i="7"/>
  <c r="BU56" i="7"/>
  <c r="BX56" i="7"/>
  <c r="BY56" i="7"/>
  <c r="BZ56" i="7"/>
  <c r="CA56" i="7"/>
  <c r="CC56" i="7"/>
  <c r="CG56" i="7"/>
  <c r="CH56" i="7"/>
  <c r="CI56" i="7"/>
  <c r="CK56" i="7"/>
  <c r="CS56" i="7"/>
  <c r="CV56" i="7"/>
  <c r="DA56" i="7"/>
  <c r="DD56" i="7"/>
  <c r="DE56" i="7"/>
  <c r="DF56" i="7"/>
  <c r="DG56" i="7"/>
  <c r="DI56" i="7"/>
  <c r="DL56" i="7"/>
  <c r="DM56" i="7"/>
  <c r="DN56" i="7"/>
  <c r="DO56" i="7"/>
  <c r="AG57" i="7"/>
  <c r="AK57" i="7"/>
  <c r="AL57" i="7"/>
  <c r="AM57" i="7"/>
  <c r="AO57" i="7"/>
  <c r="AR57" i="7"/>
  <c r="AS57" i="7"/>
  <c r="AT57" i="7"/>
  <c r="AU57" i="7"/>
  <c r="AW57" i="7"/>
  <c r="AZ57" i="7"/>
  <c r="BA57" i="7"/>
  <c r="BB57" i="7"/>
  <c r="BC57" i="7"/>
  <c r="BE57" i="7"/>
  <c r="BI57" i="7"/>
  <c r="BJ57" i="7"/>
  <c r="BK57" i="7"/>
  <c r="BM57" i="7"/>
  <c r="BQ57" i="7"/>
  <c r="BR57" i="7"/>
  <c r="BS57" i="7"/>
  <c r="BU57" i="7"/>
  <c r="BX57" i="7"/>
  <c r="BY57" i="7"/>
  <c r="BZ57" i="7"/>
  <c r="CA57" i="7"/>
  <c r="CC57" i="7"/>
  <c r="CG57" i="7"/>
  <c r="CH57" i="7"/>
  <c r="CI57" i="7"/>
  <c r="CK57" i="7"/>
  <c r="CS57" i="7"/>
  <c r="CV57" i="7"/>
  <c r="DA57" i="7"/>
  <c r="DD57" i="7"/>
  <c r="DE57" i="7"/>
  <c r="DF57" i="7"/>
  <c r="DG57" i="7"/>
  <c r="DI57" i="7"/>
  <c r="DL57" i="7"/>
  <c r="DM57" i="7"/>
  <c r="DN57" i="7"/>
  <c r="DO57" i="7"/>
  <c r="AG58" i="7"/>
  <c r="AK58" i="7"/>
  <c r="AL58" i="7"/>
  <c r="AM58" i="7"/>
  <c r="AO58" i="7"/>
  <c r="AS58" i="7"/>
  <c r="AT58" i="7"/>
  <c r="AU58" i="7"/>
  <c r="AW58" i="7"/>
  <c r="BA58" i="7"/>
  <c r="BB58" i="7"/>
  <c r="BC58" i="7"/>
  <c r="BE58" i="7"/>
  <c r="BH58" i="7"/>
  <c r="BI58" i="7"/>
  <c r="BJ58" i="7"/>
  <c r="BK58" i="7"/>
  <c r="BM58" i="7"/>
  <c r="BQ58" i="7"/>
  <c r="BR58" i="7"/>
  <c r="BS58" i="7"/>
  <c r="BU58" i="7"/>
  <c r="BY58" i="7"/>
  <c r="BZ58" i="7"/>
  <c r="CA58" i="7"/>
  <c r="CC58" i="7"/>
  <c r="CG58" i="7"/>
  <c r="CH58" i="7"/>
  <c r="CI58" i="7"/>
  <c r="CK58" i="7"/>
  <c r="CN58" i="7"/>
  <c r="CS58" i="7"/>
  <c r="DA58" i="7"/>
  <c r="DE58" i="7"/>
  <c r="DF58" i="7"/>
  <c r="DG58" i="7"/>
  <c r="DI58" i="7"/>
  <c r="DM58" i="7"/>
  <c r="DN58" i="7"/>
  <c r="DO58" i="7"/>
  <c r="AG59" i="7"/>
  <c r="AK59" i="7"/>
  <c r="AL59" i="7"/>
  <c r="AM59" i="7"/>
  <c r="AO59" i="7"/>
  <c r="AR59" i="7"/>
  <c r="AS59" i="7"/>
  <c r="AT59" i="7"/>
  <c r="AU59" i="7"/>
  <c r="AW59" i="7"/>
  <c r="AZ59" i="7"/>
  <c r="BA59" i="7"/>
  <c r="BB59" i="7"/>
  <c r="BC59" i="7"/>
  <c r="BE59" i="7"/>
  <c r="BI59" i="7"/>
  <c r="BJ59" i="7"/>
  <c r="BK59" i="7"/>
  <c r="BM59" i="7"/>
  <c r="BQ59" i="7"/>
  <c r="BR59" i="7"/>
  <c r="BS59" i="7"/>
  <c r="BU59" i="7"/>
  <c r="BY59" i="7"/>
  <c r="BZ59" i="7"/>
  <c r="CA59" i="7"/>
  <c r="CC59" i="7"/>
  <c r="CG59" i="7"/>
  <c r="CH59" i="7"/>
  <c r="CI59" i="7"/>
  <c r="CK59" i="7"/>
  <c r="CN59" i="7"/>
  <c r="CS59" i="7"/>
  <c r="DA59" i="7"/>
  <c r="DE59" i="7"/>
  <c r="DF59" i="7"/>
  <c r="DG59" i="7"/>
  <c r="DI59" i="7"/>
  <c r="DL59" i="7"/>
  <c r="DM59" i="7"/>
  <c r="DN59" i="7"/>
  <c r="DO59" i="7"/>
  <c r="AG60" i="7"/>
  <c r="AJ60" i="7"/>
  <c r="AK60" i="7"/>
  <c r="AL60" i="7"/>
  <c r="AM60" i="7"/>
  <c r="AO60" i="7"/>
  <c r="AS60" i="7"/>
  <c r="AT60" i="7"/>
  <c r="AU60" i="7"/>
  <c r="AW60" i="7"/>
  <c r="AZ60" i="7"/>
  <c r="BA60" i="7"/>
  <c r="BB60" i="7"/>
  <c r="BC60" i="7"/>
  <c r="BE60" i="7"/>
  <c r="BI60" i="7"/>
  <c r="BJ60" i="7"/>
  <c r="BK60" i="7"/>
  <c r="BM60" i="7"/>
  <c r="BQ60" i="7"/>
  <c r="BR60" i="7"/>
  <c r="BS60" i="7"/>
  <c r="BU60" i="7"/>
  <c r="BY60" i="7"/>
  <c r="BZ60" i="7"/>
  <c r="CA60" i="7"/>
  <c r="CC60" i="7"/>
  <c r="CG60" i="7"/>
  <c r="CH60" i="7"/>
  <c r="CI60" i="7"/>
  <c r="CK60" i="7"/>
  <c r="CS60" i="7"/>
  <c r="DA60" i="7"/>
  <c r="DD60" i="7"/>
  <c r="DE60" i="7"/>
  <c r="DF60" i="7"/>
  <c r="DG60" i="7"/>
  <c r="DI60" i="7"/>
  <c r="DL60" i="7"/>
  <c r="DM60" i="7"/>
  <c r="DN60" i="7"/>
  <c r="DO60" i="7"/>
  <c r="AG61" i="7"/>
  <c r="AJ61" i="7"/>
  <c r="AK61" i="7"/>
  <c r="AL61" i="7"/>
  <c r="AM61" i="7"/>
  <c r="AO61" i="7"/>
  <c r="AS61" i="7"/>
  <c r="AT61" i="7"/>
  <c r="AU61" i="7"/>
  <c r="AW61" i="7"/>
  <c r="BA61" i="7"/>
  <c r="BB61" i="7"/>
  <c r="BC61" i="7"/>
  <c r="BE61" i="7"/>
  <c r="BI61" i="7"/>
  <c r="BJ61" i="7"/>
  <c r="BK61" i="7"/>
  <c r="BM61" i="7"/>
  <c r="BP61" i="7"/>
  <c r="BQ61" i="7"/>
  <c r="BR61" i="7"/>
  <c r="BS61" i="7"/>
  <c r="BU61" i="7"/>
  <c r="BY61" i="7"/>
  <c r="BZ61" i="7"/>
  <c r="CA61" i="7"/>
  <c r="CC61" i="7"/>
  <c r="CG61" i="7"/>
  <c r="CH61" i="7"/>
  <c r="CI61" i="7"/>
  <c r="CK61" i="7"/>
  <c r="CN61" i="7"/>
  <c r="CO61" i="7"/>
  <c r="CP61" i="7"/>
  <c r="CQ61" i="7"/>
  <c r="CS61" i="7"/>
  <c r="CV61" i="7"/>
  <c r="CW61" i="7"/>
  <c r="CX61" i="7"/>
  <c r="CY61" i="7"/>
  <c r="DA61" i="7"/>
  <c r="DD61" i="7"/>
  <c r="DE61" i="7"/>
  <c r="DF61" i="7"/>
  <c r="DG61" i="7"/>
  <c r="DI61" i="7"/>
  <c r="DL61" i="7"/>
  <c r="DM61" i="7"/>
  <c r="DN61" i="7"/>
  <c r="DO61" i="7"/>
  <c r="AG62" i="7"/>
  <c r="AK62" i="7"/>
  <c r="AL62" i="7"/>
  <c r="AM62" i="7"/>
  <c r="AO62" i="7"/>
  <c r="AS62" i="7"/>
  <c r="AT62" i="7"/>
  <c r="AU62" i="7"/>
  <c r="AW62" i="7"/>
  <c r="BA62" i="7"/>
  <c r="BB62" i="7"/>
  <c r="BC62" i="7"/>
  <c r="BE62" i="7"/>
  <c r="BI62" i="7"/>
  <c r="BJ62" i="7"/>
  <c r="BK62" i="7"/>
  <c r="BM62" i="7"/>
  <c r="BQ62" i="7"/>
  <c r="BR62" i="7"/>
  <c r="BS62" i="7"/>
  <c r="BU62" i="7"/>
  <c r="BX62" i="7"/>
  <c r="BY62" i="7"/>
  <c r="BZ62" i="7"/>
  <c r="CA62" i="7"/>
  <c r="CC62" i="7"/>
  <c r="CG62" i="7"/>
  <c r="CH62" i="7"/>
  <c r="CI62" i="7"/>
  <c r="CK62" i="7"/>
  <c r="CO62" i="7"/>
  <c r="CP62" i="7"/>
  <c r="CQ62" i="7"/>
  <c r="CS62" i="7"/>
  <c r="CV62" i="7"/>
  <c r="CW62" i="7"/>
  <c r="CX62" i="7"/>
  <c r="CY62" i="7"/>
  <c r="DA62" i="7"/>
  <c r="DE62" i="7"/>
  <c r="DF62" i="7"/>
  <c r="DG62" i="7"/>
  <c r="DI62" i="7"/>
  <c r="DL62" i="7"/>
  <c r="DM62" i="7"/>
  <c r="DN62" i="7"/>
  <c r="DO62" i="7"/>
  <c r="AG63" i="7"/>
  <c r="AJ63" i="7"/>
  <c r="AK63" i="7"/>
  <c r="AL63" i="7"/>
  <c r="AM63" i="7"/>
  <c r="AO63" i="7"/>
  <c r="AS63" i="7"/>
  <c r="AT63" i="7"/>
  <c r="AU63" i="7"/>
  <c r="AW63" i="7"/>
  <c r="AZ63" i="7"/>
  <c r="BA63" i="7"/>
  <c r="BB63" i="7"/>
  <c r="BC63" i="7"/>
  <c r="BE63" i="7"/>
  <c r="BI63" i="7"/>
  <c r="BJ63" i="7"/>
  <c r="BK63" i="7"/>
  <c r="BM63" i="7"/>
  <c r="BP63" i="7"/>
  <c r="BQ63" i="7"/>
  <c r="BR63" i="7"/>
  <c r="BS63" i="7"/>
  <c r="BU63" i="7"/>
  <c r="BY63" i="7"/>
  <c r="BZ63" i="7"/>
  <c r="CA63" i="7"/>
  <c r="CC63" i="7"/>
  <c r="CF63" i="7"/>
  <c r="CG63" i="7"/>
  <c r="CH63" i="7"/>
  <c r="CI63" i="7"/>
  <c r="CK63" i="7"/>
  <c r="CO63" i="7"/>
  <c r="CP63" i="7"/>
  <c r="CQ63" i="7"/>
  <c r="CS63" i="7"/>
  <c r="CW63" i="7"/>
  <c r="CX63" i="7"/>
  <c r="CY63" i="7"/>
  <c r="DA63" i="7"/>
  <c r="DD63" i="7"/>
  <c r="DE63" i="7"/>
  <c r="DF63" i="7"/>
  <c r="DG63" i="7"/>
  <c r="DI63" i="7"/>
  <c r="DM63" i="7"/>
  <c r="DN63" i="7"/>
  <c r="DO63" i="7"/>
  <c r="AG64" i="7"/>
  <c r="AJ64" i="7"/>
  <c r="AK64" i="7"/>
  <c r="AL64" i="7"/>
  <c r="AM64" i="7"/>
  <c r="AO64" i="7"/>
  <c r="AR64" i="7"/>
  <c r="AS64" i="7"/>
  <c r="AT64" i="7"/>
  <c r="AU64" i="7"/>
  <c r="AW64" i="7"/>
  <c r="BA64" i="7"/>
  <c r="BB64" i="7"/>
  <c r="BC64" i="7"/>
  <c r="BE64" i="7"/>
  <c r="BH64" i="7"/>
  <c r="BI64" i="7"/>
  <c r="BJ64" i="7"/>
  <c r="BK64" i="7"/>
  <c r="BM64" i="7"/>
  <c r="BQ64" i="7"/>
  <c r="BR64" i="7"/>
  <c r="BS64" i="7"/>
  <c r="BU64" i="7"/>
  <c r="BX64" i="7"/>
  <c r="BY64" i="7"/>
  <c r="BZ64" i="7"/>
  <c r="CA64" i="7"/>
  <c r="CC64" i="7"/>
  <c r="CF64" i="7"/>
  <c r="CG64" i="7"/>
  <c r="CH64" i="7"/>
  <c r="CI64" i="7"/>
  <c r="CK64" i="7"/>
  <c r="CO64" i="7"/>
  <c r="CP64" i="7"/>
  <c r="CQ64" i="7"/>
  <c r="CS64" i="7"/>
  <c r="CW64" i="7"/>
  <c r="CX64" i="7"/>
  <c r="CY64" i="7"/>
  <c r="DA64" i="7"/>
  <c r="DE64" i="7"/>
  <c r="DF64" i="7"/>
  <c r="DG64" i="7"/>
  <c r="DI64" i="7"/>
  <c r="DL64" i="7"/>
  <c r="DM64" i="7"/>
  <c r="DN64" i="7"/>
  <c r="DO64" i="7"/>
  <c r="AG65" i="7"/>
  <c r="AK65" i="7"/>
  <c r="AL65" i="7"/>
  <c r="AM65" i="7"/>
  <c r="AO65" i="7"/>
  <c r="AS65" i="7"/>
  <c r="AT65" i="7"/>
  <c r="AU65" i="7"/>
  <c r="AW65" i="7"/>
  <c r="AZ65" i="7"/>
  <c r="BA65" i="7"/>
  <c r="BB65" i="7"/>
  <c r="BC65" i="7"/>
  <c r="BE65" i="7"/>
  <c r="BI65" i="7"/>
  <c r="BJ65" i="7"/>
  <c r="BK65" i="7"/>
  <c r="BM65" i="7"/>
  <c r="BP65" i="7"/>
  <c r="BQ65" i="7"/>
  <c r="BR65" i="7"/>
  <c r="BS65" i="7"/>
  <c r="BU65" i="7"/>
  <c r="BY65" i="7"/>
  <c r="BZ65" i="7"/>
  <c r="CA65" i="7"/>
  <c r="CC65" i="7"/>
  <c r="CG65" i="7"/>
  <c r="CH65" i="7"/>
  <c r="CI65" i="7"/>
  <c r="CK65" i="7"/>
  <c r="CN65" i="7"/>
  <c r="CO65" i="7"/>
  <c r="CP65" i="7"/>
  <c r="CQ65" i="7"/>
  <c r="CS65" i="7"/>
  <c r="CW65" i="7"/>
  <c r="CX65" i="7"/>
  <c r="CY65" i="7"/>
  <c r="DA65" i="7"/>
  <c r="DD65" i="7"/>
  <c r="DE65" i="7"/>
  <c r="DF65" i="7"/>
  <c r="DG65" i="7"/>
  <c r="DI65" i="7"/>
  <c r="DL65" i="7"/>
  <c r="DM65" i="7"/>
  <c r="DN65" i="7"/>
  <c r="DO65" i="7"/>
  <c r="AG66" i="7"/>
  <c r="AK66" i="7"/>
  <c r="AL66" i="7"/>
  <c r="AM66" i="7"/>
  <c r="AO66" i="7"/>
  <c r="AS66" i="7"/>
  <c r="AT66" i="7"/>
  <c r="AU66" i="7"/>
  <c r="AW66" i="7"/>
  <c r="BA66" i="7"/>
  <c r="BB66" i="7"/>
  <c r="BC66" i="7"/>
  <c r="BE66" i="7"/>
  <c r="BH66" i="7"/>
  <c r="BI66" i="7"/>
  <c r="BJ66" i="7"/>
  <c r="BK66" i="7"/>
  <c r="BM66" i="7"/>
  <c r="BQ66" i="7"/>
  <c r="BR66" i="7"/>
  <c r="BS66" i="7"/>
  <c r="BU66" i="7"/>
  <c r="BY66" i="7"/>
  <c r="BZ66" i="7"/>
  <c r="CA66" i="7"/>
  <c r="CC66" i="7"/>
  <c r="CG66" i="7"/>
  <c r="CH66" i="7"/>
  <c r="CI66" i="7"/>
  <c r="CK66" i="7"/>
  <c r="CO66" i="7"/>
  <c r="CP66" i="7"/>
  <c r="CQ66" i="7"/>
  <c r="CS66" i="7"/>
  <c r="CV66" i="7"/>
  <c r="CW66" i="7"/>
  <c r="CX66" i="7"/>
  <c r="CY66" i="7"/>
  <c r="DA66" i="7"/>
  <c r="DD66" i="7"/>
  <c r="DE66" i="7"/>
  <c r="DF66" i="7"/>
  <c r="DG66" i="7"/>
  <c r="DI66" i="7"/>
  <c r="DL66" i="7"/>
  <c r="DM66" i="7"/>
  <c r="DN66" i="7"/>
  <c r="DO66" i="7"/>
  <c r="AG67" i="7"/>
  <c r="AK67" i="7"/>
  <c r="AL67" i="7"/>
  <c r="AM67" i="7"/>
  <c r="AO67" i="7"/>
  <c r="AR67" i="7"/>
  <c r="AS67" i="7"/>
  <c r="AT67" i="7"/>
  <c r="AU67" i="7"/>
  <c r="AW67" i="7"/>
  <c r="BA67" i="7"/>
  <c r="BB67" i="7"/>
  <c r="BC67" i="7"/>
  <c r="BE67" i="7"/>
  <c r="BH67" i="7"/>
  <c r="BI67" i="7"/>
  <c r="BJ67" i="7"/>
  <c r="BK67" i="7"/>
  <c r="BM67" i="7"/>
  <c r="BP67" i="7"/>
  <c r="BQ67" i="7"/>
  <c r="BR67" i="7"/>
  <c r="BS67" i="7"/>
  <c r="BU67" i="7"/>
  <c r="BY67" i="7"/>
  <c r="BZ67" i="7"/>
  <c r="CA67" i="7"/>
  <c r="CC67" i="7"/>
  <c r="CF67" i="7"/>
  <c r="CG67" i="7"/>
  <c r="CH67" i="7"/>
  <c r="CI67" i="7"/>
  <c r="CK67" i="7"/>
  <c r="CN67" i="7"/>
  <c r="CO67" i="7"/>
  <c r="CP67" i="7"/>
  <c r="CQ67" i="7"/>
  <c r="CS67" i="7"/>
  <c r="CV67" i="7"/>
  <c r="CW67" i="7"/>
  <c r="CX67" i="7"/>
  <c r="CY67" i="7"/>
  <c r="DA67" i="7"/>
  <c r="DE67" i="7"/>
  <c r="DF67" i="7"/>
  <c r="DG67" i="7"/>
  <c r="DI67" i="7"/>
  <c r="DL67" i="7"/>
  <c r="DM67" i="7"/>
  <c r="DN67" i="7"/>
  <c r="DO67" i="7"/>
  <c r="AG68" i="7"/>
  <c r="AK68" i="7"/>
  <c r="AL68" i="7"/>
  <c r="AM68" i="7"/>
  <c r="AO68" i="7"/>
  <c r="AS68" i="7"/>
  <c r="AT68" i="7"/>
  <c r="AU68" i="7"/>
  <c r="AW68" i="7"/>
  <c r="AZ68" i="7"/>
  <c r="BA68" i="7"/>
  <c r="BB68" i="7"/>
  <c r="BC68" i="7"/>
  <c r="BE68" i="7"/>
  <c r="BI68" i="7"/>
  <c r="BJ68" i="7"/>
  <c r="BK68" i="7"/>
  <c r="BM68" i="7"/>
  <c r="BQ68" i="7"/>
  <c r="BR68" i="7"/>
  <c r="BS68" i="7"/>
  <c r="BU68" i="7"/>
  <c r="BX68" i="7"/>
  <c r="BY68" i="7"/>
  <c r="BZ68" i="7"/>
  <c r="CA68" i="7"/>
  <c r="CC68" i="7"/>
  <c r="CG68" i="7"/>
  <c r="CH68" i="7"/>
  <c r="CI68" i="7"/>
  <c r="CK68" i="7"/>
  <c r="CO68" i="7"/>
  <c r="CP68" i="7"/>
  <c r="CQ68" i="7"/>
  <c r="CS68" i="7"/>
  <c r="CV68" i="7"/>
  <c r="CW68" i="7"/>
  <c r="CX68" i="7"/>
  <c r="CY68" i="7"/>
  <c r="DA68" i="7"/>
  <c r="DD68" i="7"/>
  <c r="DE68" i="7"/>
  <c r="DF68" i="7"/>
  <c r="DG68" i="7"/>
  <c r="DI68" i="7"/>
  <c r="DM68" i="7"/>
  <c r="DN68" i="7"/>
  <c r="DO68" i="7"/>
  <c r="AG69" i="7"/>
  <c r="AK69" i="7"/>
  <c r="AL69" i="7"/>
  <c r="AM69" i="7"/>
  <c r="AO69" i="7"/>
  <c r="AS69" i="7"/>
  <c r="AT69" i="7"/>
  <c r="AU69" i="7"/>
  <c r="AW69" i="7"/>
  <c r="BA69" i="7"/>
  <c r="BB69" i="7"/>
  <c r="BC69" i="7"/>
  <c r="BE69" i="7"/>
  <c r="BI69" i="7"/>
  <c r="BJ69" i="7"/>
  <c r="BK69" i="7"/>
  <c r="BM69" i="7"/>
  <c r="BQ69" i="7"/>
  <c r="BR69" i="7"/>
  <c r="BS69" i="7"/>
  <c r="BU69" i="7"/>
  <c r="BX69" i="7"/>
  <c r="BY69" i="7"/>
  <c r="BZ69" i="7"/>
  <c r="CA69" i="7"/>
  <c r="CC69" i="7"/>
  <c r="CG69" i="7"/>
  <c r="CH69" i="7"/>
  <c r="CI69" i="7"/>
  <c r="CK69" i="7"/>
  <c r="CO69" i="7"/>
  <c r="CP69" i="7"/>
  <c r="CQ69" i="7"/>
  <c r="CS69" i="7"/>
  <c r="CV69" i="7"/>
  <c r="CW69" i="7"/>
  <c r="CX69" i="7"/>
  <c r="CY69" i="7"/>
  <c r="DA69" i="7"/>
  <c r="DE69" i="7"/>
  <c r="DF69" i="7"/>
  <c r="DG69" i="7"/>
  <c r="DI69" i="7"/>
  <c r="DL69" i="7"/>
  <c r="DM69" i="7"/>
  <c r="DN69" i="7"/>
  <c r="DO69" i="7"/>
  <c r="AG70" i="7"/>
  <c r="AJ70" i="7"/>
  <c r="AK70" i="7"/>
  <c r="AL70" i="7"/>
  <c r="AM70" i="7"/>
  <c r="AO70" i="7"/>
  <c r="AR70" i="7"/>
  <c r="AS70" i="7"/>
  <c r="AT70" i="7"/>
  <c r="AU70" i="7"/>
  <c r="AW70" i="7"/>
  <c r="BA70" i="7"/>
  <c r="BB70" i="7"/>
  <c r="BC70" i="7"/>
  <c r="BE70" i="7"/>
  <c r="BI70" i="7"/>
  <c r="BJ70" i="7"/>
  <c r="BK70" i="7"/>
  <c r="BM70" i="7"/>
  <c r="BP70" i="7"/>
  <c r="BQ70" i="7"/>
  <c r="BR70" i="7"/>
  <c r="BS70" i="7"/>
  <c r="BU70" i="7"/>
  <c r="BY70" i="7"/>
  <c r="BZ70" i="7"/>
  <c r="CA70" i="7"/>
  <c r="CC70" i="7"/>
  <c r="CG70" i="7"/>
  <c r="CH70" i="7"/>
  <c r="CI70" i="7"/>
  <c r="CK70" i="7"/>
  <c r="CO70" i="7"/>
  <c r="CP70" i="7"/>
  <c r="CQ70" i="7"/>
  <c r="CS70" i="7"/>
  <c r="CW70" i="7"/>
  <c r="CX70" i="7"/>
  <c r="CY70" i="7"/>
  <c r="DA70" i="7"/>
  <c r="DD70" i="7"/>
  <c r="DE70" i="7"/>
  <c r="DF70" i="7"/>
  <c r="DG70" i="7"/>
  <c r="DI70" i="7"/>
  <c r="DL70" i="7"/>
  <c r="DM70" i="7"/>
  <c r="DN70" i="7"/>
  <c r="DO70" i="7"/>
  <c r="AG71" i="7"/>
  <c r="AK71" i="7"/>
  <c r="AL71" i="7"/>
  <c r="AM71" i="7"/>
  <c r="AO71" i="7"/>
  <c r="AS71" i="7"/>
  <c r="AT71" i="7"/>
  <c r="AU71" i="7"/>
  <c r="AW71" i="7"/>
  <c r="AZ71" i="7"/>
  <c r="BA71" i="7"/>
  <c r="BB71" i="7"/>
  <c r="BC71" i="7"/>
  <c r="BE71" i="7"/>
  <c r="BI71" i="7"/>
  <c r="BJ71" i="7"/>
  <c r="BK71" i="7"/>
  <c r="BM71" i="7"/>
  <c r="BQ71" i="7"/>
  <c r="BR71" i="7"/>
  <c r="BS71" i="7"/>
  <c r="BU71" i="7"/>
  <c r="BX71" i="7"/>
  <c r="BY71" i="7"/>
  <c r="BZ71" i="7"/>
  <c r="CA71" i="7"/>
  <c r="CC71" i="7"/>
  <c r="CF71" i="7"/>
  <c r="CG71" i="7"/>
  <c r="CH71" i="7"/>
  <c r="CI71" i="7"/>
  <c r="CK71" i="7"/>
  <c r="CO71" i="7"/>
  <c r="CP71" i="7"/>
  <c r="CQ71" i="7"/>
  <c r="CS71" i="7"/>
  <c r="CV71" i="7"/>
  <c r="CW71" i="7"/>
  <c r="CX71" i="7"/>
  <c r="CY71" i="7"/>
  <c r="DA71" i="7"/>
  <c r="DD71" i="7"/>
  <c r="DE71" i="7"/>
  <c r="DF71" i="7"/>
  <c r="DG71" i="7"/>
  <c r="DI71" i="7"/>
  <c r="DL71" i="7"/>
  <c r="DM71" i="7"/>
  <c r="DN71" i="7"/>
  <c r="DO71" i="7"/>
  <c r="AG72" i="7"/>
  <c r="AK72" i="7"/>
  <c r="AL72" i="7"/>
  <c r="AM72" i="7"/>
  <c r="AO72" i="7"/>
  <c r="AR72" i="7"/>
  <c r="AS72" i="7"/>
  <c r="AT72" i="7"/>
  <c r="AU72" i="7"/>
  <c r="AW72" i="7"/>
  <c r="BA72" i="7"/>
  <c r="BB72" i="7"/>
  <c r="BC72" i="7"/>
  <c r="BE72" i="7"/>
  <c r="BH72" i="7"/>
  <c r="BI72" i="7"/>
  <c r="BJ72" i="7"/>
  <c r="BK72" i="7"/>
  <c r="BM72" i="7"/>
  <c r="BQ72" i="7"/>
  <c r="BR72" i="7"/>
  <c r="BS72" i="7"/>
  <c r="BU72" i="7"/>
  <c r="BY72" i="7"/>
  <c r="BZ72" i="7"/>
  <c r="CA72" i="7"/>
  <c r="CC72" i="7"/>
  <c r="CG72" i="7"/>
  <c r="CH72" i="7"/>
  <c r="CI72" i="7"/>
  <c r="CK72" i="7"/>
  <c r="CN72" i="7"/>
  <c r="CO72" i="7"/>
  <c r="CP72" i="7"/>
  <c r="CQ72" i="7"/>
  <c r="CS72" i="7"/>
  <c r="CW72" i="7"/>
  <c r="CX72" i="7"/>
  <c r="CY72" i="7"/>
  <c r="DA72" i="7"/>
  <c r="DD72" i="7"/>
  <c r="DE72" i="7"/>
  <c r="DF72" i="7"/>
  <c r="DG72" i="7"/>
  <c r="DI72" i="7"/>
  <c r="DL72" i="7"/>
  <c r="DM72" i="7"/>
  <c r="DN72" i="7"/>
  <c r="DO72" i="7"/>
  <c r="AG73" i="7"/>
  <c r="AJ73" i="7"/>
  <c r="AK73" i="7"/>
  <c r="AL73" i="7"/>
  <c r="AM73" i="7"/>
  <c r="AO73" i="7"/>
  <c r="AR73" i="7"/>
  <c r="AS73" i="7"/>
  <c r="AT73" i="7"/>
  <c r="AU73" i="7"/>
  <c r="AW73" i="7"/>
  <c r="AZ73" i="7"/>
  <c r="BA73" i="7"/>
  <c r="BB73" i="7"/>
  <c r="BC73" i="7"/>
  <c r="BE73" i="7"/>
  <c r="BI73" i="7"/>
  <c r="BJ73" i="7"/>
  <c r="BK73" i="7"/>
  <c r="BM73" i="7"/>
  <c r="BQ73" i="7"/>
  <c r="BR73" i="7"/>
  <c r="BS73" i="7"/>
  <c r="BU73" i="7"/>
  <c r="BY73" i="7"/>
  <c r="BZ73" i="7"/>
  <c r="CA73" i="7"/>
  <c r="CC73" i="7"/>
  <c r="CF73" i="7"/>
  <c r="CG73" i="7"/>
  <c r="CH73" i="7"/>
  <c r="CI73" i="7"/>
  <c r="CK73" i="7"/>
  <c r="CO73" i="7"/>
  <c r="CP73" i="7"/>
  <c r="CQ73" i="7"/>
  <c r="CS73" i="7"/>
  <c r="CV73" i="7"/>
  <c r="CW73" i="7"/>
  <c r="CX73" i="7"/>
  <c r="CY73" i="7"/>
  <c r="DA73" i="7"/>
  <c r="DE73" i="7"/>
  <c r="DF73" i="7"/>
  <c r="DG73" i="7"/>
  <c r="DI73" i="7"/>
  <c r="DM73" i="7"/>
  <c r="DN73" i="7"/>
  <c r="DO73" i="7"/>
  <c r="AG74" i="7"/>
  <c r="AK74" i="7"/>
  <c r="AL74" i="7"/>
  <c r="AM74" i="7"/>
  <c r="AO74" i="7"/>
  <c r="AR74" i="7"/>
  <c r="AS74" i="7"/>
  <c r="AT74" i="7"/>
  <c r="AU74" i="7"/>
  <c r="AW74" i="7"/>
  <c r="BA74" i="7"/>
  <c r="BB74" i="7"/>
  <c r="BC74" i="7"/>
  <c r="BE74" i="7"/>
  <c r="BH74" i="7"/>
  <c r="BI74" i="7"/>
  <c r="BJ74" i="7"/>
  <c r="BK74" i="7"/>
  <c r="BM74" i="7"/>
  <c r="BP74" i="7"/>
  <c r="BQ74" i="7"/>
  <c r="BR74" i="7"/>
  <c r="BS74" i="7"/>
  <c r="BU74" i="7"/>
  <c r="BY74" i="7"/>
  <c r="BZ74" i="7"/>
  <c r="CA74" i="7"/>
  <c r="CC74" i="7"/>
  <c r="CG74" i="7"/>
  <c r="CH74" i="7"/>
  <c r="CI74" i="7"/>
  <c r="CK74" i="7"/>
  <c r="CN74" i="7"/>
  <c r="CO74" i="7"/>
  <c r="CP74" i="7"/>
  <c r="CQ74" i="7"/>
  <c r="CS74" i="7"/>
  <c r="CV74" i="7"/>
  <c r="CW74" i="7"/>
  <c r="CX74" i="7"/>
  <c r="CY74" i="7"/>
  <c r="DA74" i="7"/>
  <c r="DE74" i="7"/>
  <c r="DF74" i="7"/>
  <c r="DG74" i="7"/>
  <c r="DI74" i="7"/>
  <c r="DL74" i="7"/>
  <c r="DM74" i="7"/>
  <c r="DN74" i="7"/>
  <c r="DO74" i="7"/>
  <c r="AG75" i="7"/>
  <c r="AK75" i="7"/>
  <c r="AL75" i="7"/>
  <c r="AM75" i="7"/>
  <c r="AO75" i="7"/>
  <c r="AS75" i="7"/>
  <c r="AT75" i="7"/>
  <c r="AU75" i="7"/>
  <c r="AW75" i="7"/>
  <c r="AZ75" i="7"/>
  <c r="BA75" i="7"/>
  <c r="BB75" i="7"/>
  <c r="BC75" i="7"/>
  <c r="BE75" i="7"/>
  <c r="BH75" i="7"/>
  <c r="BI75" i="7"/>
  <c r="BJ75" i="7"/>
  <c r="BK75" i="7"/>
  <c r="BM75" i="7"/>
  <c r="BQ75" i="7"/>
  <c r="BR75" i="7"/>
  <c r="BS75" i="7"/>
  <c r="BU75" i="7"/>
  <c r="BX75" i="7"/>
  <c r="BY75" i="7"/>
  <c r="BZ75" i="7"/>
  <c r="CA75" i="7"/>
  <c r="CC75" i="7"/>
  <c r="CF75" i="7"/>
  <c r="CG75" i="7"/>
  <c r="CH75" i="7"/>
  <c r="CI75" i="7"/>
  <c r="CK75" i="7"/>
  <c r="CO75" i="7"/>
  <c r="CP75" i="7"/>
  <c r="CQ75" i="7"/>
  <c r="CS75" i="7"/>
  <c r="CW75" i="7"/>
  <c r="CX75" i="7"/>
  <c r="CY75" i="7"/>
  <c r="DA75" i="7"/>
  <c r="DD75" i="7"/>
  <c r="DE75" i="7"/>
  <c r="DF75" i="7"/>
  <c r="DG75" i="7"/>
  <c r="DI75" i="7"/>
  <c r="DL75" i="7"/>
  <c r="DM75" i="7"/>
  <c r="DN75" i="7"/>
  <c r="DO75" i="7"/>
  <c r="AG76" i="7"/>
  <c r="AK76" i="7"/>
  <c r="AL76" i="7"/>
  <c r="AM76" i="7"/>
  <c r="AO76" i="7"/>
  <c r="AR76" i="7"/>
  <c r="AS76" i="7"/>
  <c r="AT76" i="7"/>
  <c r="AU76" i="7"/>
  <c r="AW76" i="7"/>
  <c r="BA76" i="7"/>
  <c r="BB76" i="7"/>
  <c r="BC76" i="7"/>
  <c r="BE76" i="7"/>
  <c r="BI76" i="7"/>
  <c r="BJ76" i="7"/>
  <c r="BK76" i="7"/>
  <c r="BM76" i="7"/>
  <c r="BP76" i="7"/>
  <c r="BQ76" i="7"/>
  <c r="BR76" i="7"/>
  <c r="BS76" i="7"/>
  <c r="BU76" i="7"/>
  <c r="BX76" i="7"/>
  <c r="BY76" i="7"/>
  <c r="BZ76" i="7"/>
  <c r="CA76" i="7"/>
  <c r="CC76" i="7"/>
  <c r="CF76" i="7"/>
  <c r="CG76" i="7"/>
  <c r="CH76" i="7"/>
  <c r="CI76" i="7"/>
  <c r="CK76" i="7"/>
  <c r="CO76" i="7"/>
  <c r="CP76" i="7"/>
  <c r="CQ76" i="7"/>
  <c r="CS76" i="7"/>
  <c r="CW76" i="7"/>
  <c r="CX76" i="7"/>
  <c r="CY76" i="7"/>
  <c r="DA76" i="7"/>
  <c r="DD76" i="7"/>
  <c r="DE76" i="7"/>
  <c r="DF76" i="7"/>
  <c r="DG76" i="7"/>
  <c r="DI76" i="7"/>
  <c r="DL76" i="7"/>
  <c r="DM76" i="7"/>
  <c r="DN76" i="7"/>
  <c r="DO76" i="7"/>
  <c r="AG77" i="7"/>
  <c r="AJ77" i="7"/>
  <c r="AK77" i="7"/>
  <c r="AL77" i="7"/>
  <c r="AM77" i="7"/>
  <c r="AO77" i="7"/>
  <c r="AR77" i="7"/>
  <c r="AS77" i="7"/>
  <c r="AT77" i="7"/>
  <c r="AU77" i="7"/>
  <c r="AW77" i="7"/>
  <c r="AZ77" i="7"/>
  <c r="BA77" i="7"/>
  <c r="BB77" i="7"/>
  <c r="BC77" i="7"/>
  <c r="BE77" i="7"/>
  <c r="BI77" i="7"/>
  <c r="BJ77" i="7"/>
  <c r="BK77" i="7"/>
  <c r="BM77" i="7"/>
  <c r="BP77" i="7"/>
  <c r="BQ77" i="7"/>
  <c r="BR77" i="7"/>
  <c r="BS77" i="7"/>
  <c r="BU77" i="7"/>
  <c r="BX77" i="7"/>
  <c r="BY77" i="7"/>
  <c r="BZ77" i="7"/>
  <c r="CA77" i="7"/>
  <c r="CC77" i="7"/>
  <c r="CG77" i="7"/>
  <c r="CH77" i="7"/>
  <c r="CI77" i="7"/>
  <c r="CK77" i="7"/>
  <c r="CO77" i="7"/>
  <c r="CP77" i="7"/>
  <c r="CQ77" i="7"/>
  <c r="CS77" i="7"/>
  <c r="CV77" i="7"/>
  <c r="CW77" i="7"/>
  <c r="CX77" i="7"/>
  <c r="CY77" i="7"/>
  <c r="DA77" i="7"/>
  <c r="DD77" i="7"/>
  <c r="DE77" i="7"/>
  <c r="DF77" i="7"/>
  <c r="DG77" i="7"/>
  <c r="DI77" i="7"/>
  <c r="DL77" i="7"/>
  <c r="DM77" i="7"/>
  <c r="DN77" i="7"/>
  <c r="DO77" i="7"/>
  <c r="AG78" i="7"/>
  <c r="AJ78" i="7"/>
  <c r="AK78" i="7"/>
  <c r="AL78" i="7"/>
  <c r="AM78" i="7"/>
  <c r="AO78" i="7"/>
  <c r="AR78" i="7"/>
  <c r="AS78" i="7"/>
  <c r="AT78" i="7"/>
  <c r="AU78" i="7"/>
  <c r="AW78" i="7"/>
  <c r="BA78" i="7"/>
  <c r="BB78" i="7"/>
  <c r="BC78" i="7"/>
  <c r="BE78" i="7"/>
  <c r="BH78" i="7"/>
  <c r="BI78" i="7"/>
  <c r="BJ78" i="7"/>
  <c r="BK78" i="7"/>
  <c r="BM78" i="7"/>
  <c r="BQ78" i="7"/>
  <c r="BR78" i="7"/>
  <c r="BS78" i="7"/>
  <c r="BU78" i="7"/>
  <c r="BY78" i="7"/>
  <c r="BZ78" i="7"/>
  <c r="CA78" i="7"/>
  <c r="CC78" i="7"/>
  <c r="CG78" i="7"/>
  <c r="CH78" i="7"/>
  <c r="CI78" i="7"/>
  <c r="CK78" i="7"/>
  <c r="CN78" i="7"/>
  <c r="CO78" i="7"/>
  <c r="CP78" i="7"/>
  <c r="CQ78" i="7"/>
  <c r="CS78" i="7"/>
  <c r="CW78" i="7"/>
  <c r="CX78" i="7"/>
  <c r="CY78" i="7"/>
  <c r="DA78" i="7"/>
  <c r="DD78" i="7"/>
  <c r="DE78" i="7"/>
  <c r="DF78" i="7"/>
  <c r="DG78" i="7"/>
  <c r="DI78" i="7"/>
  <c r="DL78" i="7"/>
  <c r="DM78" i="7"/>
  <c r="DN78" i="7"/>
  <c r="DO78" i="7"/>
  <c r="AG79" i="7"/>
  <c r="AJ79" i="7"/>
  <c r="AK79" i="7"/>
  <c r="AL79" i="7"/>
  <c r="AM79" i="7"/>
  <c r="AO79" i="7"/>
  <c r="AS79" i="7"/>
  <c r="AT79" i="7"/>
  <c r="AU79" i="7"/>
  <c r="AW79" i="7"/>
  <c r="AZ79" i="7"/>
  <c r="BA79" i="7"/>
  <c r="BB79" i="7"/>
  <c r="BC79" i="7"/>
  <c r="BE79" i="7"/>
  <c r="BH79" i="7"/>
  <c r="BI79" i="7"/>
  <c r="BJ79" i="7"/>
  <c r="BK79" i="7"/>
  <c r="BM79" i="7"/>
  <c r="BP79" i="7"/>
  <c r="BQ79" i="7"/>
  <c r="BR79" i="7"/>
  <c r="BS79" i="7"/>
  <c r="BU79" i="7"/>
  <c r="BY79" i="7"/>
  <c r="BZ79" i="7"/>
  <c r="CA79" i="7"/>
  <c r="CC79" i="7"/>
  <c r="CF79" i="7"/>
  <c r="CG79" i="7"/>
  <c r="CH79" i="7"/>
  <c r="CI79" i="7"/>
  <c r="CK79" i="7"/>
  <c r="CN79" i="7"/>
  <c r="CO79" i="7"/>
  <c r="CP79" i="7"/>
  <c r="CQ79" i="7"/>
  <c r="CS79" i="7"/>
  <c r="CV79" i="7"/>
  <c r="CW79" i="7"/>
  <c r="CX79" i="7"/>
  <c r="CY79" i="7"/>
  <c r="DA79" i="7"/>
  <c r="DE79" i="7"/>
  <c r="DF79" i="7"/>
  <c r="DG79" i="7"/>
  <c r="DI79" i="7"/>
  <c r="DL79" i="7"/>
  <c r="DM79" i="7"/>
  <c r="DN79" i="7"/>
  <c r="DO79" i="7"/>
  <c r="AG80" i="7"/>
  <c r="AK80" i="7"/>
  <c r="AL80" i="7"/>
  <c r="AM80" i="7"/>
  <c r="AO80" i="7"/>
  <c r="AR80" i="7"/>
  <c r="AS80" i="7"/>
  <c r="AT80" i="7"/>
  <c r="AU80" i="7"/>
  <c r="AW80" i="7"/>
  <c r="AZ80" i="7"/>
  <c r="BA80" i="7"/>
  <c r="BB80" i="7"/>
  <c r="BC80" i="7"/>
  <c r="BE80" i="7"/>
  <c r="BI80" i="7"/>
  <c r="BJ80" i="7"/>
  <c r="BK80" i="7"/>
  <c r="BM80" i="7"/>
  <c r="BP80" i="7"/>
  <c r="BQ80" i="7"/>
  <c r="BR80" i="7"/>
  <c r="BS80" i="7"/>
  <c r="BU80" i="7"/>
  <c r="BX80" i="7"/>
  <c r="BY80" i="7"/>
  <c r="BZ80" i="7"/>
  <c r="CA80" i="7"/>
  <c r="CC80" i="7"/>
  <c r="CG80" i="7"/>
  <c r="CH80" i="7"/>
  <c r="CI80" i="7"/>
  <c r="CK80" i="7"/>
  <c r="CN80" i="7"/>
  <c r="CO80" i="7"/>
  <c r="CP80" i="7"/>
  <c r="CQ80" i="7"/>
  <c r="CS80" i="7"/>
  <c r="CW80" i="7"/>
  <c r="CX80" i="7"/>
  <c r="CY80" i="7"/>
  <c r="DA80" i="7"/>
  <c r="DD80" i="7"/>
  <c r="DE80" i="7"/>
  <c r="DF80" i="7"/>
  <c r="DG80" i="7"/>
  <c r="DI80" i="7"/>
  <c r="DM80" i="7"/>
  <c r="DN80" i="7"/>
  <c r="DO80" i="7"/>
  <c r="AG81" i="7"/>
  <c r="AK81" i="7"/>
  <c r="AL81" i="7"/>
  <c r="AM81" i="7"/>
  <c r="AO81" i="7"/>
  <c r="AS81" i="7"/>
  <c r="AT81" i="7"/>
  <c r="AU81" i="7"/>
  <c r="AW81" i="7"/>
  <c r="BA81" i="7"/>
  <c r="BB81" i="7"/>
  <c r="BC81" i="7"/>
  <c r="BE81" i="7"/>
  <c r="BH81" i="7"/>
  <c r="BI81" i="7"/>
  <c r="BJ81" i="7"/>
  <c r="BK81" i="7"/>
  <c r="BM81" i="7"/>
  <c r="BP81" i="7"/>
  <c r="BQ81" i="7"/>
  <c r="BR81" i="7"/>
  <c r="BS81" i="7"/>
  <c r="BU81" i="7"/>
  <c r="BX81" i="7"/>
  <c r="BY81" i="7"/>
  <c r="BZ81" i="7"/>
  <c r="CA81" i="7"/>
  <c r="CC81" i="7"/>
  <c r="CF81" i="7"/>
  <c r="CG81" i="7"/>
  <c r="CH81" i="7"/>
  <c r="CI81" i="7"/>
  <c r="CK81" i="7"/>
  <c r="CO81" i="7"/>
  <c r="CP81" i="7"/>
  <c r="CQ81" i="7"/>
  <c r="CS81" i="7"/>
  <c r="CW81" i="7"/>
  <c r="CX81" i="7"/>
  <c r="CY81" i="7"/>
  <c r="DA81" i="7"/>
  <c r="DD81" i="7"/>
  <c r="DE81" i="7"/>
  <c r="DF81" i="7"/>
  <c r="DG81" i="7"/>
  <c r="DI81" i="7"/>
  <c r="DL81" i="7"/>
  <c r="DM81" i="7"/>
  <c r="DN81" i="7"/>
  <c r="DO81" i="7"/>
  <c r="AG82" i="7"/>
  <c r="AJ82" i="7"/>
  <c r="AK82" i="7"/>
  <c r="AL82" i="7"/>
  <c r="AM82" i="7"/>
  <c r="AO82" i="7"/>
  <c r="AS82" i="7"/>
  <c r="AT82" i="7"/>
  <c r="AU82" i="7"/>
  <c r="AW82" i="7"/>
  <c r="BA82" i="7"/>
  <c r="BB82" i="7"/>
  <c r="BC82" i="7"/>
  <c r="BE82" i="7"/>
  <c r="BH82" i="7"/>
  <c r="BI82" i="7"/>
  <c r="BJ82" i="7"/>
  <c r="BK82" i="7"/>
  <c r="BM82" i="7"/>
  <c r="BP82" i="7"/>
  <c r="BQ82" i="7"/>
  <c r="BR82" i="7"/>
  <c r="BS82" i="7"/>
  <c r="BU82" i="7"/>
  <c r="BX82" i="7"/>
  <c r="BY82" i="7"/>
  <c r="BZ82" i="7"/>
  <c r="CA82" i="7"/>
  <c r="CC82" i="7"/>
  <c r="CG82" i="7"/>
  <c r="CH82" i="7"/>
  <c r="CI82" i="7"/>
  <c r="CK82" i="7"/>
  <c r="CN82" i="7"/>
  <c r="CO82" i="7"/>
  <c r="CP82" i="7"/>
  <c r="CQ82" i="7"/>
  <c r="CS82" i="7"/>
  <c r="CV82" i="7"/>
  <c r="CW82" i="7"/>
  <c r="CX82" i="7"/>
  <c r="CY82" i="7"/>
  <c r="DA82" i="7"/>
  <c r="DD82" i="7"/>
  <c r="DE82" i="7"/>
  <c r="DF82" i="7"/>
  <c r="DG82" i="7"/>
  <c r="DI82" i="7"/>
  <c r="DL82" i="7"/>
  <c r="DM82" i="7"/>
  <c r="DN82" i="7"/>
  <c r="DO82" i="7"/>
  <c r="AG83" i="7"/>
  <c r="AJ83" i="7"/>
  <c r="AK83" i="7"/>
  <c r="AL83" i="7"/>
  <c r="AM83" i="7"/>
  <c r="AO83" i="7"/>
  <c r="AS83" i="7"/>
  <c r="AT83" i="7"/>
  <c r="AU83" i="7"/>
  <c r="AW83" i="7"/>
  <c r="BA83" i="7"/>
  <c r="BB83" i="7"/>
  <c r="BC83" i="7"/>
  <c r="BE83" i="7"/>
  <c r="BI83" i="7"/>
  <c r="BJ83" i="7"/>
  <c r="BK83" i="7"/>
  <c r="BM83" i="7"/>
  <c r="BP83" i="7"/>
  <c r="BQ83" i="7"/>
  <c r="BR83" i="7"/>
  <c r="BS83" i="7"/>
  <c r="BU83" i="7"/>
  <c r="BY83" i="7"/>
  <c r="BZ83" i="7"/>
  <c r="CA83" i="7"/>
  <c r="CC83" i="7"/>
  <c r="CF83" i="7"/>
  <c r="CG83" i="7"/>
  <c r="CH83" i="7"/>
  <c r="CI83" i="7"/>
  <c r="CK83" i="7"/>
  <c r="CO83" i="7"/>
  <c r="CP83" i="7"/>
  <c r="CQ83" i="7"/>
  <c r="CS83" i="7"/>
  <c r="CV83" i="7"/>
  <c r="CW83" i="7"/>
  <c r="CX83" i="7"/>
  <c r="CY83" i="7"/>
  <c r="DA83" i="7"/>
  <c r="DD83" i="7"/>
  <c r="DE83" i="7"/>
  <c r="DF83" i="7"/>
  <c r="DG83" i="7"/>
  <c r="DI83" i="7"/>
  <c r="DL83" i="7"/>
  <c r="DM83" i="7"/>
  <c r="DN83" i="7"/>
  <c r="DO83" i="7"/>
  <c r="AG84" i="7"/>
  <c r="AK84" i="7"/>
  <c r="AL84" i="7"/>
  <c r="AM84" i="7"/>
  <c r="AO84" i="7"/>
  <c r="AR84" i="7"/>
  <c r="AS84" i="7"/>
  <c r="AT84" i="7"/>
  <c r="AU84" i="7"/>
  <c r="AW84" i="7"/>
  <c r="AZ84" i="7"/>
  <c r="BA84" i="7"/>
  <c r="BB84" i="7"/>
  <c r="BC84" i="7"/>
  <c r="BE84" i="7"/>
  <c r="BI84" i="7"/>
  <c r="BJ84" i="7"/>
  <c r="BK84" i="7"/>
  <c r="BM84" i="7"/>
  <c r="BQ84" i="7"/>
  <c r="BR84" i="7"/>
  <c r="BS84" i="7"/>
  <c r="BU84" i="7"/>
  <c r="BX84" i="7"/>
  <c r="BY84" i="7"/>
  <c r="BZ84" i="7"/>
  <c r="CA84" i="7"/>
  <c r="CC84" i="7"/>
  <c r="CF84" i="7"/>
  <c r="CG84" i="7"/>
  <c r="CH84" i="7"/>
  <c r="CI84" i="7"/>
  <c r="CK84" i="7"/>
  <c r="CN84" i="7"/>
  <c r="CS84" i="7"/>
  <c r="CW84" i="7"/>
  <c r="CX84" i="7"/>
  <c r="CY84" i="7"/>
  <c r="DA84" i="7"/>
  <c r="DD84" i="7"/>
  <c r="DE84" i="7"/>
  <c r="DF84" i="7"/>
  <c r="DG84" i="7"/>
  <c r="DI84" i="7"/>
  <c r="DL84" i="7"/>
  <c r="DM84" i="7"/>
  <c r="DN84" i="7"/>
  <c r="DO84" i="7"/>
  <c r="AG85" i="7"/>
  <c r="AJ85" i="7"/>
  <c r="AK85" i="7"/>
  <c r="AL85" i="7"/>
  <c r="AM85" i="7"/>
  <c r="AO85" i="7"/>
  <c r="AR85" i="7"/>
  <c r="AS85" i="7"/>
  <c r="AT85" i="7"/>
  <c r="AU85" i="7"/>
  <c r="AW85" i="7"/>
  <c r="AZ85" i="7"/>
  <c r="BA85" i="7"/>
  <c r="BB85" i="7"/>
  <c r="BC85" i="7"/>
  <c r="BE85" i="7"/>
  <c r="BI85" i="7"/>
  <c r="BJ85" i="7"/>
  <c r="BK85" i="7"/>
  <c r="BM85" i="7"/>
  <c r="BP85" i="7"/>
  <c r="BQ85" i="7"/>
  <c r="BR85" i="7"/>
  <c r="BS85" i="7"/>
  <c r="BU85" i="7"/>
  <c r="BY85" i="7"/>
  <c r="BZ85" i="7"/>
  <c r="CA85" i="7"/>
  <c r="CC85" i="7"/>
  <c r="CF85" i="7"/>
  <c r="CG85" i="7"/>
  <c r="CH85" i="7"/>
  <c r="CI85" i="7"/>
  <c r="CK85" i="7"/>
  <c r="CN85" i="7"/>
  <c r="CS85" i="7"/>
  <c r="CW85" i="7"/>
  <c r="CX85" i="7"/>
  <c r="CY85" i="7"/>
  <c r="DA85" i="7"/>
  <c r="DE85" i="7"/>
  <c r="DF85" i="7"/>
  <c r="DG85" i="7"/>
  <c r="DI85" i="7"/>
  <c r="DL85" i="7"/>
  <c r="DM85" i="7"/>
  <c r="DN85" i="7"/>
  <c r="DO85" i="7"/>
  <c r="AG86" i="7"/>
  <c r="AK86" i="7"/>
  <c r="AL86" i="7"/>
  <c r="AM86" i="7"/>
  <c r="AO86" i="7"/>
  <c r="AS86" i="7"/>
  <c r="AT86" i="7"/>
  <c r="AU86" i="7"/>
  <c r="AW86" i="7"/>
  <c r="AZ86" i="7"/>
  <c r="BA86" i="7"/>
  <c r="BB86" i="7"/>
  <c r="BC86" i="7"/>
  <c r="BE86" i="7"/>
  <c r="BH86" i="7"/>
  <c r="BI86" i="7"/>
  <c r="BJ86" i="7"/>
  <c r="BK86" i="7"/>
  <c r="BM86" i="7"/>
  <c r="BP86" i="7"/>
  <c r="BQ86" i="7"/>
  <c r="BR86" i="7"/>
  <c r="BS86" i="7"/>
  <c r="BU86" i="7"/>
  <c r="BX86" i="7"/>
  <c r="BY86" i="7"/>
  <c r="BZ86" i="7"/>
  <c r="CA86" i="7"/>
  <c r="CC86" i="7"/>
  <c r="CG86" i="7"/>
  <c r="CH86" i="7"/>
  <c r="CI86" i="7"/>
  <c r="CK86" i="7"/>
  <c r="CS86" i="7"/>
  <c r="CV86" i="7"/>
  <c r="CW86" i="7"/>
  <c r="CX86" i="7"/>
  <c r="CY86" i="7"/>
  <c r="DA86" i="7"/>
  <c r="DE86" i="7"/>
  <c r="DF86" i="7"/>
  <c r="DG86" i="7"/>
  <c r="DI86" i="7"/>
  <c r="DL86" i="7"/>
  <c r="DM86" i="7"/>
  <c r="DN86" i="7"/>
  <c r="DO86" i="7"/>
  <c r="AG87" i="7"/>
  <c r="AJ87" i="7"/>
  <c r="AK87" i="7"/>
  <c r="AL87" i="7"/>
  <c r="AM87" i="7"/>
  <c r="AO87" i="7"/>
  <c r="AS87" i="7"/>
  <c r="AT87" i="7"/>
  <c r="AU87" i="7"/>
  <c r="AW87" i="7"/>
  <c r="AZ87" i="7"/>
  <c r="BA87" i="7"/>
  <c r="BB87" i="7"/>
  <c r="BC87" i="7"/>
  <c r="BE87" i="7"/>
  <c r="BH87" i="7"/>
  <c r="BI87" i="7"/>
  <c r="BJ87" i="7"/>
  <c r="BK87" i="7"/>
  <c r="BM87" i="7"/>
  <c r="BP87" i="7"/>
  <c r="BQ87" i="7"/>
  <c r="BR87" i="7"/>
  <c r="BS87" i="7"/>
  <c r="BU87" i="7"/>
  <c r="BY87" i="7"/>
  <c r="BZ87" i="7"/>
  <c r="CA87" i="7"/>
  <c r="CC87" i="7"/>
  <c r="CG87" i="7"/>
  <c r="CH87" i="7"/>
  <c r="CI87" i="7"/>
  <c r="CK87" i="7"/>
  <c r="CN87" i="7"/>
  <c r="CS87" i="7"/>
  <c r="CV87" i="7"/>
  <c r="CW87" i="7"/>
  <c r="CX87" i="7"/>
  <c r="CY87" i="7"/>
  <c r="DA87" i="7"/>
  <c r="DD87" i="7"/>
  <c r="DE87" i="7"/>
  <c r="DF87" i="7"/>
  <c r="DG87" i="7"/>
  <c r="DI87" i="7"/>
  <c r="DM87" i="7"/>
  <c r="DN87" i="7"/>
  <c r="DO87" i="7"/>
  <c r="AG88" i="7"/>
  <c r="AK88" i="7"/>
  <c r="AL88" i="7"/>
  <c r="AM88" i="7"/>
  <c r="AO88" i="7"/>
  <c r="AR88" i="7"/>
  <c r="AS88" i="7"/>
  <c r="AT88" i="7"/>
  <c r="AU88" i="7"/>
  <c r="AW88" i="7"/>
  <c r="BA88" i="7"/>
  <c r="BB88" i="7"/>
  <c r="BC88" i="7"/>
  <c r="BE88" i="7"/>
  <c r="BH88" i="7"/>
  <c r="BI88" i="7"/>
  <c r="BJ88" i="7"/>
  <c r="BK88" i="7"/>
  <c r="BM88" i="7"/>
  <c r="BQ88" i="7"/>
  <c r="BR88" i="7"/>
  <c r="BS88" i="7"/>
  <c r="BU88" i="7"/>
  <c r="BY88" i="7"/>
  <c r="BZ88" i="7"/>
  <c r="CA88" i="7"/>
  <c r="CC88" i="7"/>
  <c r="CG88" i="7"/>
  <c r="CH88" i="7"/>
  <c r="CI88" i="7"/>
  <c r="CK88" i="7"/>
  <c r="CN88" i="7"/>
  <c r="CS88" i="7"/>
  <c r="CV88" i="7"/>
  <c r="CW88" i="7"/>
  <c r="CX88" i="7"/>
  <c r="CY88" i="7"/>
  <c r="DA88" i="7"/>
  <c r="DD88" i="7"/>
  <c r="DE88" i="7"/>
  <c r="DF88" i="7"/>
  <c r="DG88" i="7"/>
  <c r="DI88" i="7"/>
  <c r="DL88" i="7"/>
  <c r="DM88" i="7"/>
  <c r="DN88" i="7"/>
  <c r="DO88" i="7"/>
  <c r="AG89" i="7"/>
  <c r="AJ89" i="7"/>
  <c r="AK89" i="7"/>
  <c r="AL89" i="7"/>
  <c r="AM89" i="7"/>
  <c r="AO89" i="7"/>
  <c r="AS89" i="7"/>
  <c r="AT89" i="7"/>
  <c r="AU89" i="7"/>
  <c r="AW89" i="7"/>
  <c r="AZ89" i="7"/>
  <c r="BA89" i="7"/>
  <c r="BB89" i="7"/>
  <c r="BC89" i="7"/>
  <c r="BE89" i="7"/>
  <c r="BI89" i="7"/>
  <c r="BJ89" i="7"/>
  <c r="BK89" i="7"/>
  <c r="BM89" i="7"/>
  <c r="BQ89" i="7"/>
  <c r="BR89" i="7"/>
  <c r="BS89" i="7"/>
  <c r="BU89" i="7"/>
  <c r="BX89" i="7"/>
  <c r="BY89" i="7"/>
  <c r="BZ89" i="7"/>
  <c r="CA89" i="7"/>
  <c r="CC89" i="7"/>
  <c r="CF89" i="7"/>
  <c r="CG89" i="7"/>
  <c r="CH89" i="7"/>
  <c r="CI89" i="7"/>
  <c r="CK89" i="7"/>
  <c r="CS89" i="7"/>
  <c r="CW89" i="7"/>
  <c r="CX89" i="7"/>
  <c r="CY89" i="7"/>
  <c r="DA89" i="7"/>
  <c r="DD89" i="7"/>
  <c r="DE89" i="7"/>
  <c r="DF89" i="7"/>
  <c r="DG89" i="7"/>
  <c r="DI89" i="7"/>
  <c r="DL89" i="7"/>
  <c r="DM89" i="7"/>
  <c r="DN89" i="7"/>
  <c r="DO89" i="7"/>
  <c r="AG90" i="7"/>
  <c r="AJ90" i="7"/>
  <c r="AK90" i="7"/>
  <c r="AL90" i="7"/>
  <c r="AM90" i="7"/>
  <c r="AO90" i="7"/>
  <c r="AR90" i="7"/>
  <c r="AS90" i="7"/>
  <c r="AT90" i="7"/>
  <c r="AU90" i="7"/>
  <c r="AW90" i="7"/>
  <c r="BA90" i="7"/>
  <c r="BB90" i="7"/>
  <c r="BC90" i="7"/>
  <c r="BE90" i="7"/>
  <c r="BI90" i="7"/>
  <c r="BJ90" i="7"/>
  <c r="BK90" i="7"/>
  <c r="BM90" i="7"/>
  <c r="BQ90" i="7"/>
  <c r="BR90" i="7"/>
  <c r="BS90" i="7"/>
  <c r="BU90" i="7"/>
  <c r="BX90" i="7"/>
  <c r="BY90" i="7"/>
  <c r="BZ90" i="7"/>
  <c r="CA90" i="7"/>
  <c r="CC90" i="7"/>
  <c r="CF90" i="7"/>
  <c r="CG90" i="7"/>
  <c r="CH90" i="7"/>
  <c r="CI90" i="7"/>
  <c r="CK90" i="7"/>
  <c r="CS90" i="7"/>
  <c r="CW90" i="7"/>
  <c r="CX90" i="7"/>
  <c r="CY90" i="7"/>
  <c r="DA90" i="7"/>
  <c r="DD90" i="7"/>
  <c r="DE90" i="7"/>
  <c r="DF90" i="7"/>
  <c r="DG90" i="7"/>
  <c r="DI90" i="7"/>
  <c r="DL90" i="7"/>
  <c r="DM90" i="7"/>
  <c r="DN90" i="7"/>
  <c r="DO90" i="7"/>
  <c r="AG91" i="7"/>
  <c r="AJ91" i="7"/>
  <c r="AK91" i="7"/>
  <c r="AL91" i="7"/>
  <c r="AM91" i="7"/>
  <c r="AO91" i="7"/>
  <c r="AS91" i="7"/>
  <c r="AT91" i="7"/>
  <c r="AU91" i="7"/>
  <c r="AW91" i="7"/>
  <c r="AZ91" i="7"/>
  <c r="BA91" i="7"/>
  <c r="BB91" i="7"/>
  <c r="BC91" i="7"/>
  <c r="BE91" i="7"/>
  <c r="BH91" i="7"/>
  <c r="BI91" i="7"/>
  <c r="BJ91" i="7"/>
  <c r="BK91" i="7"/>
  <c r="BM91" i="7"/>
  <c r="BP91" i="7"/>
  <c r="BQ91" i="7"/>
  <c r="BR91" i="7"/>
  <c r="BS91" i="7"/>
  <c r="BU91" i="7"/>
  <c r="BY91" i="7"/>
  <c r="BZ91" i="7"/>
  <c r="CA91" i="7"/>
  <c r="CC91" i="7"/>
  <c r="CG91" i="7"/>
  <c r="CH91" i="7"/>
  <c r="CI91" i="7"/>
  <c r="CK91" i="7"/>
  <c r="CS91" i="7"/>
  <c r="CV91" i="7"/>
  <c r="CW91" i="7"/>
  <c r="CX91" i="7"/>
  <c r="CY91" i="7"/>
  <c r="DA91" i="7"/>
  <c r="DE91" i="7"/>
  <c r="DF91" i="7"/>
  <c r="DG91" i="7"/>
  <c r="DI91" i="7"/>
  <c r="DL91" i="7"/>
  <c r="DM91" i="7"/>
  <c r="DN91" i="7"/>
  <c r="DO91" i="7"/>
  <c r="AG92" i="7"/>
  <c r="AK92" i="7"/>
  <c r="AL92" i="7"/>
  <c r="AM92" i="7"/>
  <c r="AO92" i="7"/>
  <c r="AR92" i="7"/>
  <c r="AS92" i="7"/>
  <c r="AT92" i="7"/>
  <c r="AU92" i="7"/>
  <c r="AW92" i="7"/>
  <c r="AZ92" i="7"/>
  <c r="BA92" i="7"/>
  <c r="BB92" i="7"/>
  <c r="BC92" i="7"/>
  <c r="BE92" i="7"/>
  <c r="BH92" i="7"/>
  <c r="BI92" i="7"/>
  <c r="BJ92" i="7"/>
  <c r="BK92" i="7"/>
  <c r="BM92" i="7"/>
  <c r="BQ92" i="7"/>
  <c r="BR92" i="7"/>
  <c r="BS92" i="7"/>
  <c r="BU92" i="7"/>
  <c r="BX92" i="7"/>
  <c r="BY92" i="7"/>
  <c r="BZ92" i="7"/>
  <c r="CA92" i="7"/>
  <c r="CC92" i="7"/>
  <c r="CG92" i="7"/>
  <c r="CH92" i="7"/>
  <c r="CI92" i="7"/>
  <c r="CK92" i="7"/>
  <c r="CN92" i="7"/>
  <c r="CO92" i="7"/>
  <c r="CP92" i="7"/>
  <c r="CQ92" i="7"/>
  <c r="CS92" i="7"/>
  <c r="CW92" i="7"/>
  <c r="CX92" i="7"/>
  <c r="CY92" i="7"/>
  <c r="DA92" i="7"/>
  <c r="DD92" i="7"/>
  <c r="DE92" i="7"/>
  <c r="DF92" i="7"/>
  <c r="DG92" i="7"/>
  <c r="DI92" i="7"/>
  <c r="DL92" i="7"/>
  <c r="DM92" i="7"/>
  <c r="DN92" i="7"/>
  <c r="DO92" i="7"/>
  <c r="AG93" i="7"/>
  <c r="AJ93" i="7"/>
  <c r="AK93" i="7"/>
  <c r="AL93" i="7"/>
  <c r="AM93" i="7"/>
  <c r="AO93" i="7"/>
  <c r="AS93" i="7"/>
  <c r="AT93" i="7"/>
  <c r="AU93" i="7"/>
  <c r="AW93" i="7"/>
  <c r="AZ93" i="7"/>
  <c r="BA93" i="7"/>
  <c r="BB93" i="7"/>
  <c r="BC93" i="7"/>
  <c r="BE93" i="7"/>
  <c r="BI93" i="7"/>
  <c r="BJ93" i="7"/>
  <c r="BK93" i="7"/>
  <c r="BM93" i="7"/>
  <c r="BP93" i="7"/>
  <c r="BQ93" i="7"/>
  <c r="BR93" i="7"/>
  <c r="BS93" i="7"/>
  <c r="BU93" i="7"/>
  <c r="BY93" i="7"/>
  <c r="BZ93" i="7"/>
  <c r="CA93" i="7"/>
  <c r="CC93" i="7"/>
  <c r="CF93" i="7"/>
  <c r="CG93" i="7"/>
  <c r="CH93" i="7"/>
  <c r="CI93" i="7"/>
  <c r="CK93" i="7"/>
  <c r="CN93" i="7"/>
  <c r="CO93" i="7"/>
  <c r="CP93" i="7"/>
  <c r="CQ93" i="7"/>
  <c r="CS93" i="7"/>
  <c r="CW93" i="7"/>
  <c r="CX93" i="7"/>
  <c r="CY93" i="7"/>
  <c r="DA93" i="7"/>
  <c r="DE93" i="7"/>
  <c r="DF93" i="7"/>
  <c r="DG93" i="7"/>
  <c r="DI93" i="7"/>
  <c r="DL93" i="7"/>
  <c r="DM93" i="7"/>
  <c r="DN93" i="7"/>
  <c r="DO93" i="7"/>
  <c r="AG94" i="7"/>
  <c r="AJ94" i="7"/>
  <c r="AK94" i="7"/>
  <c r="AL94" i="7"/>
  <c r="AM94" i="7"/>
  <c r="AO94" i="7"/>
  <c r="AR94" i="7"/>
  <c r="AS94" i="7"/>
  <c r="AT94" i="7"/>
  <c r="AU94" i="7"/>
  <c r="AW94" i="7"/>
  <c r="BA94" i="7"/>
  <c r="BB94" i="7"/>
  <c r="BC94" i="7"/>
  <c r="BE94" i="7"/>
  <c r="BH94" i="7"/>
  <c r="BI94" i="7"/>
  <c r="BJ94" i="7"/>
  <c r="BK94" i="7"/>
  <c r="BM94" i="7"/>
  <c r="BQ94" i="7"/>
  <c r="BR94" i="7"/>
  <c r="BS94" i="7"/>
  <c r="BU94" i="7"/>
  <c r="BX94" i="7"/>
  <c r="BY94" i="7"/>
  <c r="BZ94" i="7"/>
  <c r="CA94" i="7"/>
  <c r="CC94" i="7"/>
  <c r="CG94" i="7"/>
  <c r="CH94" i="7"/>
  <c r="CI94" i="7"/>
  <c r="CK94" i="7"/>
  <c r="CO94" i="7"/>
  <c r="CP94" i="7"/>
  <c r="CQ94" i="7"/>
  <c r="CS94" i="7"/>
  <c r="CV94" i="7"/>
  <c r="CW94" i="7"/>
  <c r="CX94" i="7"/>
  <c r="CY94" i="7"/>
  <c r="DA94" i="7"/>
  <c r="DD94" i="7"/>
  <c r="DE94" i="7"/>
  <c r="DF94" i="7"/>
  <c r="DG94" i="7"/>
  <c r="DI94" i="7"/>
  <c r="DM94" i="7"/>
  <c r="DN94" i="7"/>
  <c r="DO94" i="7"/>
  <c r="AG95" i="7"/>
  <c r="AK95" i="7"/>
  <c r="AL95" i="7"/>
  <c r="AM95" i="7"/>
  <c r="AO95" i="7"/>
  <c r="AS95" i="7"/>
  <c r="AT95" i="7"/>
  <c r="AU95" i="7"/>
  <c r="AW95" i="7"/>
  <c r="AZ95" i="7"/>
  <c r="BA95" i="7"/>
  <c r="BB95" i="7"/>
  <c r="BC95" i="7"/>
  <c r="BE95" i="7"/>
  <c r="BI95" i="7"/>
  <c r="BJ95" i="7"/>
  <c r="BK95" i="7"/>
  <c r="BM95" i="7"/>
  <c r="BP95" i="7"/>
  <c r="BQ95" i="7"/>
  <c r="BR95" i="7"/>
  <c r="BS95" i="7"/>
  <c r="BU95" i="7"/>
  <c r="BX95" i="7"/>
  <c r="BY95" i="7"/>
  <c r="BZ95" i="7"/>
  <c r="CA95" i="7"/>
  <c r="CC95" i="7"/>
  <c r="CG95" i="7"/>
  <c r="CH95" i="7"/>
  <c r="CI95" i="7"/>
  <c r="CK95" i="7"/>
  <c r="CO95" i="7"/>
  <c r="CP95" i="7"/>
  <c r="CQ95" i="7"/>
  <c r="CS95" i="7"/>
  <c r="CV95" i="7"/>
  <c r="CW95" i="7"/>
  <c r="CX95" i="7"/>
  <c r="CY95" i="7"/>
  <c r="DA95" i="7"/>
  <c r="DD95" i="7"/>
  <c r="DE95" i="7"/>
  <c r="DF95" i="7"/>
  <c r="DG95" i="7"/>
  <c r="DI95" i="7"/>
  <c r="DL95" i="7"/>
  <c r="DM95" i="7"/>
  <c r="DN95" i="7"/>
  <c r="DO95" i="7"/>
  <c r="AG96" i="7"/>
  <c r="AK96" i="7"/>
  <c r="AL96" i="7"/>
  <c r="AM96" i="7"/>
  <c r="AO96" i="7"/>
  <c r="AS96" i="7"/>
  <c r="AT96" i="7"/>
  <c r="AU96" i="7"/>
  <c r="AW96" i="7"/>
  <c r="BA96" i="7"/>
  <c r="BB96" i="7"/>
  <c r="BC96" i="7"/>
  <c r="BE96" i="7"/>
  <c r="BH96" i="7"/>
  <c r="BI96" i="7"/>
  <c r="BJ96" i="7"/>
  <c r="BK96" i="7"/>
  <c r="BM96" i="7"/>
  <c r="BQ96" i="7"/>
  <c r="BR96" i="7"/>
  <c r="BS96" i="7"/>
  <c r="BU96" i="7"/>
  <c r="BY96" i="7"/>
  <c r="BZ96" i="7"/>
  <c r="CA96" i="7"/>
  <c r="CC96" i="7"/>
  <c r="CF96" i="7"/>
  <c r="CG96" i="7"/>
  <c r="CH96" i="7"/>
  <c r="CI96" i="7"/>
  <c r="CK96" i="7"/>
  <c r="CN96" i="7"/>
  <c r="CO96" i="7"/>
  <c r="CP96" i="7"/>
  <c r="CQ96" i="7"/>
  <c r="CS96" i="7"/>
  <c r="CW96" i="7"/>
  <c r="CX96" i="7"/>
  <c r="CY96" i="7"/>
  <c r="DA96" i="7"/>
  <c r="DD96" i="7"/>
  <c r="DE96" i="7"/>
  <c r="DF96" i="7"/>
  <c r="DG96" i="7"/>
  <c r="DI96" i="7"/>
  <c r="DL96" i="7"/>
  <c r="DM96" i="7"/>
  <c r="DN96" i="7"/>
  <c r="DO96" i="7"/>
  <c r="AG97" i="7"/>
  <c r="AJ97" i="7"/>
  <c r="AK97" i="7"/>
  <c r="AL97" i="7"/>
  <c r="AM97" i="7"/>
  <c r="AO97" i="7"/>
  <c r="AR97" i="7"/>
  <c r="AS97" i="7"/>
  <c r="AT97" i="7"/>
  <c r="AU97" i="7"/>
  <c r="AW97" i="7"/>
  <c r="AZ97" i="7"/>
  <c r="BA97" i="7"/>
  <c r="BB97" i="7"/>
  <c r="BC97" i="7"/>
  <c r="BE97" i="7"/>
  <c r="BI97" i="7"/>
  <c r="BJ97" i="7"/>
  <c r="BK97" i="7"/>
  <c r="BM97" i="7"/>
  <c r="BP97" i="7"/>
  <c r="BQ97" i="7"/>
  <c r="BR97" i="7"/>
  <c r="BS97" i="7"/>
  <c r="BU97" i="7"/>
  <c r="BX97" i="7"/>
  <c r="BY97" i="7"/>
  <c r="BZ97" i="7"/>
  <c r="CA97" i="7"/>
  <c r="CC97" i="7"/>
  <c r="CG97" i="7"/>
  <c r="CH97" i="7"/>
  <c r="CI97" i="7"/>
  <c r="CK97" i="7"/>
  <c r="CN97" i="7"/>
  <c r="CO97" i="7"/>
  <c r="CP97" i="7"/>
  <c r="CQ97" i="7"/>
  <c r="CS97" i="7"/>
  <c r="CV97" i="7"/>
  <c r="CW97" i="7"/>
  <c r="CX97" i="7"/>
  <c r="CY97" i="7"/>
  <c r="DA97" i="7"/>
  <c r="DD97" i="7"/>
  <c r="DE97" i="7"/>
  <c r="DF97" i="7"/>
  <c r="DG97" i="7"/>
  <c r="DI97" i="7"/>
  <c r="DL97" i="7"/>
  <c r="DM97" i="7"/>
  <c r="DN97" i="7"/>
  <c r="DO97" i="7"/>
  <c r="AG98" i="7"/>
  <c r="AJ98" i="7"/>
  <c r="AK98" i="7"/>
  <c r="AL98" i="7"/>
  <c r="AM98" i="7"/>
  <c r="AO98" i="7"/>
  <c r="AR98" i="7"/>
  <c r="AS98" i="7"/>
  <c r="AT98" i="7"/>
  <c r="AU98" i="7"/>
  <c r="AW98" i="7"/>
  <c r="BA98" i="7"/>
  <c r="BB98" i="7"/>
  <c r="BC98" i="7"/>
  <c r="BE98" i="7"/>
  <c r="BH98" i="7"/>
  <c r="BI98" i="7"/>
  <c r="BJ98" i="7"/>
  <c r="BK98" i="7"/>
  <c r="BM98" i="7"/>
  <c r="BQ98" i="7"/>
  <c r="BR98" i="7"/>
  <c r="BS98" i="7"/>
  <c r="BU98" i="7"/>
  <c r="BY98" i="7"/>
  <c r="BZ98" i="7"/>
  <c r="CA98" i="7"/>
  <c r="CC98" i="7"/>
  <c r="CF98" i="7"/>
  <c r="CG98" i="7"/>
  <c r="CH98" i="7"/>
  <c r="CI98" i="7"/>
  <c r="CK98" i="7"/>
  <c r="CO98" i="7"/>
  <c r="CP98" i="7"/>
  <c r="CQ98" i="7"/>
  <c r="CS98" i="7"/>
  <c r="CV98" i="7"/>
  <c r="CW98" i="7"/>
  <c r="CX98" i="7"/>
  <c r="CY98" i="7"/>
  <c r="DA98" i="7"/>
  <c r="DD98" i="7"/>
  <c r="DE98" i="7"/>
  <c r="DF98" i="7"/>
  <c r="DG98" i="7"/>
  <c r="DI98" i="7"/>
  <c r="DL98" i="7"/>
  <c r="DM98" i="7"/>
  <c r="DN98" i="7"/>
  <c r="DO98" i="7"/>
  <c r="AG99" i="7"/>
  <c r="AJ99" i="7"/>
  <c r="AK99" i="7"/>
  <c r="AL99" i="7"/>
  <c r="AM99" i="7"/>
  <c r="AO99" i="7"/>
  <c r="AS99" i="7"/>
  <c r="AT99" i="7"/>
  <c r="AU99" i="7"/>
  <c r="AW99" i="7"/>
  <c r="AZ99" i="7"/>
  <c r="BA99" i="7"/>
  <c r="BB99" i="7"/>
  <c r="BC99" i="7"/>
  <c r="BE99" i="7"/>
  <c r="BH99" i="7"/>
  <c r="BI99" i="7"/>
  <c r="BJ99" i="7"/>
  <c r="BK99" i="7"/>
  <c r="BM99" i="7"/>
  <c r="BQ99" i="7"/>
  <c r="BR99" i="7"/>
  <c r="BS99" i="7"/>
  <c r="BU99" i="7"/>
  <c r="BY99" i="7"/>
  <c r="BZ99" i="7"/>
  <c r="CA99" i="7"/>
  <c r="CC99" i="7"/>
  <c r="CF99" i="7"/>
  <c r="CG99" i="7"/>
  <c r="CH99" i="7"/>
  <c r="CI99" i="7"/>
  <c r="CK99" i="7"/>
  <c r="CN99" i="7"/>
  <c r="CO99" i="7"/>
  <c r="CP99" i="7"/>
  <c r="CQ99" i="7"/>
  <c r="CS99" i="7"/>
  <c r="CW99" i="7"/>
  <c r="CX99" i="7"/>
  <c r="CY99" i="7"/>
  <c r="DA99" i="7"/>
  <c r="DD99" i="7"/>
  <c r="DE99" i="7"/>
  <c r="DF99" i="7"/>
  <c r="DG99" i="7"/>
  <c r="DI99" i="7"/>
  <c r="DL99" i="7"/>
  <c r="DM99" i="7"/>
  <c r="DN99" i="7"/>
  <c r="DO99" i="7"/>
  <c r="AG100" i="7"/>
  <c r="AK100" i="7"/>
  <c r="AL100" i="7"/>
  <c r="AM100" i="7"/>
  <c r="AO100" i="7"/>
  <c r="AR100" i="7"/>
  <c r="AS100" i="7"/>
  <c r="AT100" i="7"/>
  <c r="AU100" i="7"/>
  <c r="AW100" i="7"/>
  <c r="AZ100" i="7"/>
  <c r="BA100" i="7"/>
  <c r="BB100" i="7"/>
  <c r="BC100" i="7"/>
  <c r="BE100" i="7"/>
  <c r="BI100" i="7"/>
  <c r="BJ100" i="7"/>
  <c r="BK100" i="7"/>
  <c r="BM100" i="7"/>
  <c r="BP100" i="7"/>
  <c r="BQ100" i="7"/>
  <c r="BR100" i="7"/>
  <c r="BS100" i="7"/>
  <c r="BU100" i="7"/>
  <c r="BX100" i="7"/>
  <c r="BY100" i="7"/>
  <c r="BZ100" i="7"/>
  <c r="CA100" i="7"/>
  <c r="CC100" i="7"/>
  <c r="CG100" i="7"/>
  <c r="CH100" i="7"/>
  <c r="CI100" i="7"/>
  <c r="CK100" i="7"/>
  <c r="CN100" i="7"/>
  <c r="CO100" i="7"/>
  <c r="CP100" i="7"/>
  <c r="CQ100" i="7"/>
  <c r="CS100" i="7"/>
  <c r="CV100" i="7"/>
  <c r="CW100" i="7"/>
  <c r="CX100" i="7"/>
  <c r="CY100" i="7"/>
  <c r="DA100" i="7"/>
  <c r="DE100" i="7"/>
  <c r="DF100" i="7"/>
  <c r="DG100" i="7"/>
  <c r="DI100" i="7"/>
  <c r="DL100" i="7"/>
  <c r="DM100" i="7"/>
  <c r="DN100" i="7"/>
  <c r="DO100" i="7"/>
  <c r="AG101" i="7"/>
  <c r="AJ101" i="7"/>
  <c r="AK101" i="7"/>
  <c r="AL101" i="7"/>
  <c r="AM101" i="7"/>
  <c r="AO101" i="7"/>
  <c r="AR101" i="7"/>
  <c r="AS101" i="7"/>
  <c r="AT101" i="7"/>
  <c r="AU101" i="7"/>
  <c r="AW101" i="7"/>
  <c r="BA101" i="7"/>
  <c r="BB101" i="7"/>
  <c r="BC101" i="7"/>
  <c r="BE101" i="7"/>
  <c r="BH101" i="7"/>
  <c r="BI101" i="7"/>
  <c r="BJ101" i="7"/>
  <c r="BK101" i="7"/>
  <c r="BM101" i="7"/>
  <c r="BP101" i="7"/>
  <c r="BQ101" i="7"/>
  <c r="BR101" i="7"/>
  <c r="BS101" i="7"/>
  <c r="BU101" i="7"/>
  <c r="BX101" i="7"/>
  <c r="BY101" i="7"/>
  <c r="BZ101" i="7"/>
  <c r="CA101" i="7"/>
  <c r="CC101" i="7"/>
  <c r="CF101" i="7"/>
  <c r="CG101" i="7"/>
  <c r="CH101" i="7"/>
  <c r="CI101" i="7"/>
  <c r="CK101" i="7"/>
  <c r="CN101" i="7"/>
  <c r="CO101" i="7"/>
  <c r="CP101" i="7"/>
  <c r="CQ101" i="7"/>
  <c r="CS101" i="7"/>
  <c r="CW101" i="7"/>
  <c r="CX101" i="7"/>
  <c r="CY101" i="7"/>
  <c r="DA101" i="7"/>
  <c r="DE101" i="7"/>
  <c r="DF101" i="7"/>
  <c r="DG101" i="7"/>
  <c r="DI101" i="7"/>
  <c r="DM101" i="7"/>
  <c r="DN101" i="7"/>
  <c r="DO101" i="7"/>
  <c r="AG102" i="7"/>
  <c r="AK102" i="7"/>
  <c r="AL102" i="7"/>
  <c r="AM102" i="7"/>
  <c r="AO102" i="7"/>
  <c r="AS102" i="7"/>
  <c r="AT102" i="7"/>
  <c r="AU102" i="7"/>
  <c r="AW102" i="7"/>
  <c r="BA102" i="7"/>
  <c r="BB102" i="7"/>
  <c r="BC102" i="7"/>
  <c r="BE102" i="7"/>
  <c r="BH102" i="7"/>
  <c r="BI102" i="7"/>
  <c r="BJ102" i="7"/>
  <c r="BK102" i="7"/>
  <c r="BM102" i="7"/>
  <c r="BP102" i="7"/>
  <c r="BQ102" i="7"/>
  <c r="BR102" i="7"/>
  <c r="BS102" i="7"/>
  <c r="BU102" i="7"/>
  <c r="BX102" i="7"/>
  <c r="BY102" i="7"/>
  <c r="BZ102" i="7"/>
  <c r="CA102" i="7"/>
  <c r="CC102" i="7"/>
  <c r="CF102" i="7"/>
  <c r="CG102" i="7"/>
  <c r="CH102" i="7"/>
  <c r="CI102" i="7"/>
  <c r="CK102" i="7"/>
  <c r="CN102" i="7"/>
  <c r="CO102" i="7"/>
  <c r="CP102" i="7"/>
  <c r="CQ102" i="7"/>
  <c r="CS102" i="7"/>
  <c r="CV102" i="7"/>
  <c r="CW102" i="7"/>
  <c r="CX102" i="7"/>
  <c r="CY102" i="7"/>
  <c r="DA102" i="7"/>
  <c r="DD102" i="7"/>
  <c r="DE102" i="7"/>
  <c r="DF102" i="7"/>
  <c r="DG102" i="7"/>
  <c r="DI102" i="7"/>
  <c r="DL102" i="7"/>
  <c r="DM102" i="7"/>
  <c r="DN102" i="7"/>
  <c r="DO102" i="7"/>
  <c r="AG103" i="7"/>
  <c r="AJ103" i="7"/>
  <c r="AK103" i="7"/>
  <c r="AL103" i="7"/>
  <c r="AM103" i="7"/>
  <c r="AO103" i="7"/>
  <c r="AS103" i="7"/>
  <c r="AT103" i="7"/>
  <c r="AU103" i="7"/>
  <c r="AW103" i="7"/>
  <c r="AZ103" i="7"/>
  <c r="BA103" i="7"/>
  <c r="BB103" i="7"/>
  <c r="BC103" i="7"/>
  <c r="BE103" i="7"/>
  <c r="BI103" i="7"/>
  <c r="BJ103" i="7"/>
  <c r="BK103" i="7"/>
  <c r="BM103" i="7"/>
  <c r="BP103" i="7"/>
  <c r="BQ103" i="7"/>
  <c r="BR103" i="7"/>
  <c r="BS103" i="7"/>
  <c r="BU103" i="7"/>
  <c r="BY103" i="7"/>
  <c r="BZ103" i="7"/>
  <c r="CA103" i="7"/>
  <c r="CC103" i="7"/>
  <c r="CF103" i="7"/>
  <c r="CG103" i="7"/>
  <c r="CH103" i="7"/>
  <c r="CI103" i="7"/>
  <c r="CK103" i="7"/>
  <c r="CN103" i="7"/>
  <c r="CO103" i="7"/>
  <c r="CP103" i="7"/>
  <c r="CQ103" i="7"/>
  <c r="CS103" i="7"/>
  <c r="CV103" i="7"/>
  <c r="CW103" i="7"/>
  <c r="CX103" i="7"/>
  <c r="CY103" i="7"/>
  <c r="DA103" i="7"/>
  <c r="DD103" i="7"/>
  <c r="DE103" i="7"/>
  <c r="DF103" i="7"/>
  <c r="DG103" i="7"/>
  <c r="DI103" i="7"/>
  <c r="DL103" i="7"/>
  <c r="DM103" i="7"/>
  <c r="DN103" i="7"/>
  <c r="DO103" i="7"/>
  <c r="AG104" i="7"/>
  <c r="AK104" i="7"/>
  <c r="AL104" i="7"/>
  <c r="AM104" i="7"/>
  <c r="AO104" i="7"/>
  <c r="AR104" i="7"/>
  <c r="AS104" i="7"/>
  <c r="AT104" i="7"/>
  <c r="AU104" i="7"/>
  <c r="AW104" i="7"/>
  <c r="AZ104" i="7"/>
  <c r="BA104" i="7"/>
  <c r="BB104" i="7"/>
  <c r="BC104" i="7"/>
  <c r="BE104" i="7"/>
  <c r="BH104" i="7"/>
  <c r="BI104" i="7"/>
  <c r="BJ104" i="7"/>
  <c r="BK104" i="7"/>
  <c r="BM104" i="7"/>
  <c r="BQ104" i="7"/>
  <c r="BR104" i="7"/>
  <c r="BS104" i="7"/>
  <c r="BU104" i="7"/>
  <c r="BX104" i="7"/>
  <c r="BY104" i="7"/>
  <c r="BZ104" i="7"/>
  <c r="CA104" i="7"/>
  <c r="CC104" i="7"/>
  <c r="CG104" i="7"/>
  <c r="CH104" i="7"/>
  <c r="CI104" i="7"/>
  <c r="CK104" i="7"/>
  <c r="CN104" i="7"/>
  <c r="CO104" i="7"/>
  <c r="CP104" i="7"/>
  <c r="CQ104" i="7"/>
  <c r="CS104" i="7"/>
  <c r="CV104" i="7"/>
  <c r="CW104" i="7"/>
  <c r="CX104" i="7"/>
  <c r="CY104" i="7"/>
  <c r="DA104" i="7"/>
  <c r="DD104" i="7"/>
  <c r="DE104" i="7"/>
  <c r="DF104" i="7"/>
  <c r="DG104" i="7"/>
  <c r="DI104" i="7"/>
  <c r="DL104" i="7"/>
  <c r="DM104" i="7"/>
  <c r="DN104" i="7"/>
  <c r="DO104" i="7"/>
  <c r="AG105" i="7"/>
  <c r="AJ105" i="7"/>
  <c r="AK105" i="7"/>
  <c r="AL105" i="7"/>
  <c r="AM105" i="7"/>
  <c r="AO105" i="7"/>
  <c r="AR105" i="7"/>
  <c r="AS105" i="7"/>
  <c r="AT105" i="7"/>
  <c r="AU105" i="7"/>
  <c r="AW105" i="7"/>
  <c r="AZ105" i="7"/>
  <c r="BA105" i="7"/>
  <c r="BB105" i="7"/>
  <c r="BC105" i="7"/>
  <c r="BE105" i="7"/>
  <c r="BI105" i="7"/>
  <c r="BJ105" i="7"/>
  <c r="BK105" i="7"/>
  <c r="BM105" i="7"/>
  <c r="BP105" i="7"/>
  <c r="BQ105" i="7"/>
  <c r="BR105" i="7"/>
  <c r="BS105" i="7"/>
  <c r="BU105" i="7"/>
  <c r="BX105" i="7"/>
  <c r="BY105" i="7"/>
  <c r="BZ105" i="7"/>
  <c r="CA105" i="7"/>
  <c r="CC105" i="7"/>
  <c r="CG105" i="7"/>
  <c r="CH105" i="7"/>
  <c r="CI105" i="7"/>
  <c r="CK105" i="7"/>
  <c r="CO105" i="7"/>
  <c r="CP105" i="7"/>
  <c r="CQ105" i="7"/>
  <c r="CS105" i="7"/>
  <c r="CV105" i="7"/>
  <c r="CW105" i="7"/>
  <c r="CX105" i="7"/>
  <c r="CY105" i="7"/>
  <c r="DA105" i="7"/>
  <c r="DE105" i="7"/>
  <c r="DF105" i="7"/>
  <c r="DG105" i="7"/>
  <c r="DI105" i="7"/>
  <c r="DL105" i="7"/>
  <c r="DM105" i="7"/>
  <c r="DN105" i="7"/>
  <c r="DO105" i="7"/>
  <c r="AG106" i="7"/>
  <c r="AJ106" i="7"/>
  <c r="AK106" i="7"/>
  <c r="AL106" i="7"/>
  <c r="AM106" i="7"/>
  <c r="AO106" i="7"/>
  <c r="AR106" i="7"/>
  <c r="AS106" i="7"/>
  <c r="AT106" i="7"/>
  <c r="AU106" i="7"/>
  <c r="AW106" i="7"/>
  <c r="BA106" i="7"/>
  <c r="BB106" i="7"/>
  <c r="BC106" i="7"/>
  <c r="BE106" i="7"/>
  <c r="BH106" i="7"/>
  <c r="BI106" i="7"/>
  <c r="BJ106" i="7"/>
  <c r="BK106" i="7"/>
  <c r="BM106" i="7"/>
  <c r="BP106" i="7"/>
  <c r="BQ106" i="7"/>
  <c r="BR106" i="7"/>
  <c r="BS106" i="7"/>
  <c r="BU106" i="7"/>
  <c r="BX106" i="7"/>
  <c r="BY106" i="7"/>
  <c r="BZ106" i="7"/>
  <c r="CA106" i="7"/>
  <c r="CC106" i="7"/>
  <c r="CF106" i="7"/>
  <c r="CG106" i="7"/>
  <c r="CH106" i="7"/>
  <c r="CI106" i="7"/>
  <c r="CK106" i="7"/>
  <c r="CO106" i="7"/>
  <c r="CP106" i="7"/>
  <c r="CQ106" i="7"/>
  <c r="CS106" i="7"/>
  <c r="CW106" i="7"/>
  <c r="CX106" i="7"/>
  <c r="CY106" i="7"/>
  <c r="DA106" i="7"/>
  <c r="DD106" i="7"/>
  <c r="DE106" i="7"/>
  <c r="DF106" i="7"/>
  <c r="DG106" i="7"/>
  <c r="DI106" i="7"/>
  <c r="DL106" i="7"/>
  <c r="DM106" i="7"/>
  <c r="DN106" i="7"/>
  <c r="DO106" i="7"/>
  <c r="AG107" i="7"/>
  <c r="AJ107" i="7"/>
  <c r="AK107" i="7"/>
  <c r="AL107" i="7"/>
  <c r="AM107" i="7"/>
  <c r="AO107" i="7"/>
  <c r="AS107" i="7"/>
  <c r="AT107" i="7"/>
  <c r="AU107" i="7"/>
  <c r="AW107" i="7"/>
  <c r="AZ107" i="7"/>
  <c r="BA107" i="7"/>
  <c r="BB107" i="7"/>
  <c r="BC107" i="7"/>
  <c r="BE107" i="7"/>
  <c r="BH107" i="7"/>
  <c r="BI107" i="7"/>
  <c r="BJ107" i="7"/>
  <c r="BK107" i="7"/>
  <c r="BM107" i="7"/>
  <c r="BP107" i="7"/>
  <c r="BQ107" i="7"/>
  <c r="BR107" i="7"/>
  <c r="BS107" i="7"/>
  <c r="BU107" i="7"/>
  <c r="BX107" i="7"/>
  <c r="BY107" i="7"/>
  <c r="BZ107" i="7"/>
  <c r="CA107" i="7"/>
  <c r="CC107" i="7"/>
  <c r="CF107" i="7"/>
  <c r="CG107" i="7"/>
  <c r="CH107" i="7"/>
  <c r="CI107" i="7"/>
  <c r="CK107" i="7"/>
  <c r="CN107" i="7"/>
  <c r="CO107" i="7"/>
  <c r="CP107" i="7"/>
  <c r="CQ107" i="7"/>
  <c r="CS107" i="7"/>
  <c r="CV107" i="7"/>
  <c r="CW107" i="7"/>
  <c r="CX107" i="7"/>
  <c r="CY107" i="7"/>
  <c r="DA107" i="7"/>
  <c r="DE107" i="7"/>
  <c r="DF107" i="7"/>
  <c r="DG107" i="7"/>
  <c r="DI107" i="7"/>
  <c r="DL107" i="7"/>
  <c r="DM107" i="7"/>
  <c r="DN107" i="7"/>
  <c r="DO107" i="7"/>
  <c r="AG108" i="7"/>
  <c r="AK108" i="7"/>
  <c r="AL108" i="7"/>
  <c r="AM108" i="7"/>
  <c r="AO108" i="7"/>
  <c r="AR108" i="7"/>
  <c r="AS108" i="7"/>
  <c r="AT108" i="7"/>
  <c r="AU108" i="7"/>
  <c r="AW108" i="7"/>
  <c r="BA108" i="7"/>
  <c r="BB108" i="7"/>
  <c r="BC108" i="7"/>
  <c r="BE108" i="7"/>
  <c r="BH108" i="7"/>
  <c r="BI108" i="7"/>
  <c r="BJ108" i="7"/>
  <c r="BK108" i="7"/>
  <c r="BM108" i="7"/>
  <c r="BP108" i="7"/>
  <c r="BQ108" i="7"/>
  <c r="BR108" i="7"/>
  <c r="BS108" i="7"/>
  <c r="BU108" i="7"/>
  <c r="BX108" i="7"/>
  <c r="BY108" i="7"/>
  <c r="BZ108" i="7"/>
  <c r="CA108" i="7"/>
  <c r="CC108" i="7"/>
  <c r="CF108" i="7"/>
  <c r="CG108" i="7"/>
  <c r="CH108" i="7"/>
  <c r="CI108" i="7"/>
  <c r="CK108" i="7"/>
  <c r="CN108" i="7"/>
  <c r="CO108" i="7"/>
  <c r="CP108" i="7"/>
  <c r="CQ108" i="7"/>
  <c r="CS108" i="7"/>
  <c r="CV108" i="7"/>
  <c r="CW108" i="7"/>
  <c r="CX108" i="7"/>
  <c r="CY108" i="7"/>
  <c r="DA108" i="7"/>
  <c r="DD108" i="7"/>
  <c r="DE108" i="7"/>
  <c r="DF108" i="7"/>
  <c r="DG108" i="7"/>
  <c r="DI108" i="7"/>
  <c r="DM108" i="7"/>
  <c r="DN108" i="7"/>
  <c r="DO108" i="7"/>
  <c r="AG109" i="7"/>
  <c r="AJ109" i="7"/>
  <c r="AK109" i="7"/>
  <c r="AL109" i="7"/>
  <c r="AM109" i="7"/>
  <c r="AO109" i="7"/>
  <c r="AR109" i="7"/>
  <c r="AS109" i="7"/>
  <c r="AT109" i="7"/>
  <c r="AU109" i="7"/>
  <c r="AW109" i="7"/>
  <c r="AZ109" i="7"/>
  <c r="BA109" i="7"/>
  <c r="BB109" i="7"/>
  <c r="BC109" i="7"/>
  <c r="BE109" i="7"/>
  <c r="BH109" i="7"/>
  <c r="BI109" i="7"/>
  <c r="BJ109" i="7"/>
  <c r="BK109" i="7"/>
  <c r="BM109" i="7"/>
  <c r="BQ109" i="7"/>
  <c r="BR109" i="7"/>
  <c r="BS109" i="7"/>
  <c r="BU109" i="7"/>
  <c r="BX109" i="7"/>
  <c r="BY109" i="7"/>
  <c r="BZ109" i="7"/>
  <c r="CA109" i="7"/>
  <c r="CC109" i="7"/>
  <c r="CF109" i="7"/>
  <c r="CG109" i="7"/>
  <c r="CH109" i="7"/>
  <c r="CI109" i="7"/>
  <c r="CK109" i="7"/>
  <c r="CN109" i="7"/>
  <c r="CO109" i="7"/>
  <c r="CP109" i="7"/>
  <c r="CQ109" i="7"/>
  <c r="CS109" i="7"/>
  <c r="CV109" i="7"/>
  <c r="CW109" i="7"/>
  <c r="CX109" i="7"/>
  <c r="CY109" i="7"/>
  <c r="DA109" i="7"/>
  <c r="DE109" i="7"/>
  <c r="DF109" i="7"/>
  <c r="DG109" i="7"/>
  <c r="DI109" i="7"/>
  <c r="DL109" i="7"/>
  <c r="DM109" i="7"/>
  <c r="DN109" i="7"/>
  <c r="DO109" i="7"/>
  <c r="AG110" i="7"/>
  <c r="AJ110" i="7"/>
  <c r="AK110" i="7"/>
  <c r="AL110" i="7"/>
  <c r="AM110" i="7"/>
  <c r="AO110" i="7"/>
  <c r="AR110" i="7"/>
  <c r="AS110" i="7"/>
  <c r="AT110" i="7"/>
  <c r="AU110" i="7"/>
  <c r="AW110" i="7"/>
  <c r="AZ110" i="7"/>
  <c r="BA110" i="7"/>
  <c r="BB110" i="7"/>
  <c r="BC110" i="7"/>
  <c r="BE110" i="7"/>
  <c r="BI110" i="7"/>
  <c r="BJ110" i="7"/>
  <c r="BK110" i="7"/>
  <c r="BM110" i="7"/>
  <c r="BP110" i="7"/>
  <c r="BQ110" i="7"/>
  <c r="BR110" i="7"/>
  <c r="BS110" i="7"/>
  <c r="BU110" i="7"/>
  <c r="BY110" i="7"/>
  <c r="BZ110" i="7"/>
  <c r="CA110" i="7"/>
  <c r="CC110" i="7"/>
  <c r="CF110" i="7"/>
  <c r="CG110" i="7"/>
  <c r="CH110" i="7"/>
  <c r="CI110" i="7"/>
  <c r="CK110" i="7"/>
  <c r="CN110" i="7"/>
  <c r="CO110" i="7"/>
  <c r="CP110" i="7"/>
  <c r="CQ110" i="7"/>
  <c r="CS110" i="7"/>
  <c r="CW110" i="7"/>
  <c r="CX110" i="7"/>
  <c r="CY110" i="7"/>
  <c r="DA110" i="7"/>
  <c r="DD110" i="7"/>
  <c r="DE110" i="7"/>
  <c r="DF110" i="7"/>
  <c r="DG110" i="7"/>
  <c r="DI110" i="7"/>
  <c r="DL110" i="7"/>
  <c r="DM110" i="7"/>
  <c r="DN110" i="7"/>
  <c r="DO110" i="7"/>
  <c r="AG111" i="7"/>
  <c r="AJ111" i="7"/>
  <c r="AK111" i="7"/>
  <c r="AL111" i="7"/>
  <c r="AM111" i="7"/>
  <c r="AO111" i="7"/>
  <c r="AR111" i="7"/>
  <c r="AS111" i="7"/>
  <c r="AT111" i="7"/>
  <c r="AU111" i="7"/>
  <c r="AW111" i="7"/>
  <c r="BA111" i="7"/>
  <c r="BB111" i="7"/>
  <c r="BC111" i="7"/>
  <c r="BE111" i="7"/>
  <c r="BH111" i="7"/>
  <c r="BI111" i="7"/>
  <c r="BJ111" i="7"/>
  <c r="BK111" i="7"/>
  <c r="BM111" i="7"/>
  <c r="BP111" i="7"/>
  <c r="BQ111" i="7"/>
  <c r="BR111" i="7"/>
  <c r="BS111" i="7"/>
  <c r="BU111" i="7"/>
  <c r="BX111" i="7"/>
  <c r="BY111" i="7"/>
  <c r="BZ111" i="7"/>
  <c r="CA111" i="7"/>
  <c r="CC111" i="7"/>
  <c r="CG111" i="7"/>
  <c r="CH111" i="7"/>
  <c r="CI111" i="7"/>
  <c r="CK111" i="7"/>
  <c r="CO111" i="7"/>
  <c r="CP111" i="7"/>
  <c r="CQ111" i="7"/>
  <c r="CS111" i="7"/>
  <c r="CV111" i="7"/>
  <c r="CW111" i="7"/>
  <c r="CX111" i="7"/>
  <c r="CY111" i="7"/>
  <c r="DA111" i="7"/>
  <c r="DD111" i="7"/>
  <c r="DE111" i="7"/>
  <c r="DF111" i="7"/>
  <c r="DG111" i="7"/>
  <c r="DI111" i="7"/>
  <c r="DL111" i="7"/>
  <c r="DM111" i="7"/>
  <c r="DN111" i="7"/>
  <c r="DO111" i="7"/>
  <c r="AG112" i="7"/>
  <c r="AK112" i="7"/>
  <c r="AL112" i="7"/>
  <c r="AM112" i="7"/>
  <c r="AO112" i="7"/>
  <c r="AS112" i="7"/>
  <c r="AT112" i="7"/>
  <c r="AU112" i="7"/>
  <c r="AW112" i="7"/>
  <c r="AZ112" i="7"/>
  <c r="BA112" i="7"/>
  <c r="BB112" i="7"/>
  <c r="BC112" i="7"/>
  <c r="BE112" i="7"/>
  <c r="BH112" i="7"/>
  <c r="BI112" i="7"/>
  <c r="BJ112" i="7"/>
  <c r="BK112" i="7"/>
  <c r="BM112" i="7"/>
  <c r="BP112" i="7"/>
  <c r="BQ112" i="7"/>
  <c r="BR112" i="7"/>
  <c r="BS112" i="7"/>
  <c r="BU112" i="7"/>
  <c r="BX112" i="7"/>
  <c r="BY112" i="7"/>
  <c r="BZ112" i="7"/>
  <c r="CA112" i="7"/>
  <c r="CC112" i="7"/>
  <c r="CF112" i="7"/>
  <c r="CG112" i="7"/>
  <c r="CH112" i="7"/>
  <c r="CI112" i="7"/>
  <c r="CK112" i="7"/>
  <c r="CO112" i="7"/>
  <c r="CP112" i="7"/>
  <c r="CQ112" i="7"/>
  <c r="CS112" i="7"/>
  <c r="CV112" i="7"/>
  <c r="CW112" i="7"/>
  <c r="CX112" i="7"/>
  <c r="CY112" i="7"/>
  <c r="DA112" i="7"/>
  <c r="DD112" i="7"/>
  <c r="DE112" i="7"/>
  <c r="DF112" i="7"/>
  <c r="DG112" i="7"/>
  <c r="DI112" i="7"/>
  <c r="DL112" i="7"/>
  <c r="DM112" i="7"/>
  <c r="DN112" i="7"/>
  <c r="DO112" i="7"/>
  <c r="AG113" i="7"/>
  <c r="AK113" i="7"/>
  <c r="AL113" i="7"/>
  <c r="AM113" i="7"/>
  <c r="AO113" i="7"/>
  <c r="AR113" i="7"/>
  <c r="AS113" i="7"/>
  <c r="AT113" i="7"/>
  <c r="AU113" i="7"/>
  <c r="AW113" i="7"/>
  <c r="BA113" i="7"/>
  <c r="BB113" i="7"/>
  <c r="BC113" i="7"/>
  <c r="BE113" i="7"/>
  <c r="BH113" i="7"/>
  <c r="BI113" i="7"/>
  <c r="BJ113" i="7"/>
  <c r="BK113" i="7"/>
  <c r="BM113" i="7"/>
  <c r="BP113" i="7"/>
  <c r="BQ113" i="7"/>
  <c r="BR113" i="7"/>
  <c r="BS113" i="7"/>
  <c r="BU113" i="7"/>
  <c r="BX113" i="7"/>
  <c r="BY113" i="7"/>
  <c r="BZ113" i="7"/>
  <c r="CA113" i="7"/>
  <c r="CC113" i="7"/>
  <c r="CF113" i="7"/>
  <c r="CG113" i="7"/>
  <c r="CH113" i="7"/>
  <c r="CI113" i="7"/>
  <c r="CK113" i="7"/>
  <c r="CN113" i="7"/>
  <c r="CO113" i="7"/>
  <c r="CP113" i="7"/>
  <c r="CQ113" i="7"/>
  <c r="CS113" i="7"/>
  <c r="CW113" i="7"/>
  <c r="CX113" i="7"/>
  <c r="CY113" i="7"/>
  <c r="DA113" i="7"/>
  <c r="DE113" i="7"/>
  <c r="DF113" i="7"/>
  <c r="DG113" i="7"/>
  <c r="DI113" i="7"/>
  <c r="DL113" i="7"/>
  <c r="DM113" i="7"/>
  <c r="DN113" i="7"/>
  <c r="DO113" i="7"/>
  <c r="AG114" i="7"/>
  <c r="AJ114" i="7"/>
  <c r="AK114" i="7"/>
  <c r="AL114" i="7"/>
  <c r="AM114" i="7"/>
  <c r="AO114" i="7"/>
  <c r="AR114" i="7"/>
  <c r="AS114" i="7"/>
  <c r="AT114" i="7"/>
  <c r="AU114" i="7"/>
  <c r="AW114" i="7"/>
  <c r="AZ114" i="7"/>
  <c r="BA114" i="7"/>
  <c r="BB114" i="7"/>
  <c r="BC114" i="7"/>
  <c r="BE114" i="7"/>
  <c r="BI114" i="7"/>
  <c r="BJ114" i="7"/>
  <c r="BK114" i="7"/>
  <c r="BM114" i="7"/>
  <c r="BP114" i="7"/>
  <c r="BQ114" i="7"/>
  <c r="BR114" i="7"/>
  <c r="BS114" i="7"/>
  <c r="BU114" i="7"/>
  <c r="BX114" i="7"/>
  <c r="BY114" i="7"/>
  <c r="BZ114" i="7"/>
  <c r="CA114" i="7"/>
  <c r="CC114" i="7"/>
  <c r="CF114" i="7"/>
  <c r="CG114" i="7"/>
  <c r="CH114" i="7"/>
  <c r="CI114" i="7"/>
  <c r="CK114" i="7"/>
  <c r="CN114" i="7"/>
  <c r="CO114" i="7"/>
  <c r="CP114" i="7"/>
  <c r="CQ114" i="7"/>
  <c r="CS114" i="7"/>
  <c r="CW114" i="7"/>
  <c r="CX114" i="7"/>
  <c r="CY114" i="7"/>
  <c r="DA114" i="7"/>
  <c r="DE114" i="7"/>
  <c r="DF114" i="7"/>
  <c r="DG114" i="7"/>
  <c r="DI114" i="7"/>
  <c r="DM114" i="7"/>
  <c r="DN114" i="7"/>
  <c r="DO114" i="7"/>
  <c r="AG115" i="7"/>
  <c r="AJ115" i="7"/>
  <c r="AK115" i="7"/>
  <c r="AL115" i="7"/>
  <c r="AM115" i="7"/>
  <c r="AO115" i="7"/>
  <c r="AR115" i="7"/>
  <c r="AS115" i="7"/>
  <c r="AT115" i="7"/>
  <c r="AU115" i="7"/>
  <c r="AW115" i="7"/>
  <c r="AZ115" i="7"/>
  <c r="BA115" i="7"/>
  <c r="BB115" i="7"/>
  <c r="BC115" i="7"/>
  <c r="BE115" i="7"/>
  <c r="BI115" i="7"/>
  <c r="BJ115" i="7"/>
  <c r="BK115" i="7"/>
  <c r="BM115" i="7"/>
  <c r="BQ115" i="7"/>
  <c r="BR115" i="7"/>
  <c r="BS115" i="7"/>
  <c r="BU115" i="7"/>
  <c r="BX115" i="7"/>
  <c r="BY115" i="7"/>
  <c r="BZ115" i="7"/>
  <c r="CA115" i="7"/>
  <c r="CC115" i="7"/>
  <c r="CF115" i="7"/>
  <c r="CG115" i="7"/>
  <c r="CH115" i="7"/>
  <c r="CI115" i="7"/>
  <c r="CK115" i="7"/>
  <c r="CS115" i="7"/>
  <c r="CV115" i="7"/>
  <c r="CW115" i="7"/>
  <c r="CX115" i="7"/>
  <c r="CY115" i="7"/>
  <c r="DA115" i="7"/>
  <c r="DD115" i="7"/>
  <c r="DE115" i="7"/>
  <c r="DF115" i="7"/>
  <c r="DG115" i="7"/>
  <c r="DI115" i="7"/>
  <c r="DL115" i="7"/>
  <c r="DM115" i="7"/>
  <c r="DN115" i="7"/>
  <c r="DO115" i="7"/>
  <c r="AG116" i="7"/>
  <c r="AJ116" i="7"/>
  <c r="AK116" i="7"/>
  <c r="AL116" i="7"/>
  <c r="AM116" i="7"/>
  <c r="AO116" i="7"/>
  <c r="AR116" i="7"/>
  <c r="AS116" i="7"/>
  <c r="AT116" i="7"/>
  <c r="AU116" i="7"/>
  <c r="AW116" i="7"/>
  <c r="BA116" i="7"/>
  <c r="BB116" i="7"/>
  <c r="BC116" i="7"/>
  <c r="BE116" i="7"/>
  <c r="BH116" i="7"/>
  <c r="BI116" i="7"/>
  <c r="BJ116" i="7"/>
  <c r="BK116" i="7"/>
  <c r="BM116" i="7"/>
  <c r="BQ116" i="7"/>
  <c r="BR116" i="7"/>
  <c r="BS116" i="7"/>
  <c r="BU116" i="7"/>
  <c r="BY116" i="7"/>
  <c r="BZ116" i="7"/>
  <c r="CA116" i="7"/>
  <c r="CC116" i="7"/>
  <c r="CG116" i="7"/>
  <c r="CH116" i="7"/>
  <c r="CI116" i="7"/>
  <c r="CK116" i="7"/>
  <c r="CN116" i="7"/>
  <c r="CS116" i="7"/>
  <c r="CV116" i="7"/>
  <c r="CW116" i="7"/>
  <c r="CX116" i="7"/>
  <c r="CY116" i="7"/>
  <c r="DA116" i="7"/>
  <c r="DD116" i="7"/>
  <c r="DE116" i="7"/>
  <c r="DF116" i="7"/>
  <c r="DG116" i="7"/>
  <c r="DI116" i="7"/>
  <c r="DL116" i="7"/>
  <c r="DM116" i="7"/>
  <c r="DN116" i="7"/>
  <c r="DO116" i="7"/>
  <c r="AG117" i="7"/>
  <c r="AJ117" i="7"/>
  <c r="AK117" i="7"/>
  <c r="AL117" i="7"/>
  <c r="AM117" i="7"/>
  <c r="AO117" i="7"/>
  <c r="AS117" i="7"/>
  <c r="AT117" i="7"/>
  <c r="AU117" i="7"/>
  <c r="AW117" i="7"/>
  <c r="AZ117" i="7"/>
  <c r="BA117" i="7"/>
  <c r="BB117" i="7"/>
  <c r="BC117" i="7"/>
  <c r="BE117" i="7"/>
  <c r="BH117" i="7"/>
  <c r="BI117" i="7"/>
  <c r="BJ117" i="7"/>
  <c r="BK117" i="7"/>
  <c r="BM117" i="7"/>
  <c r="BP117" i="7"/>
  <c r="BQ117" i="7"/>
  <c r="BR117" i="7"/>
  <c r="BS117" i="7"/>
  <c r="BU117" i="7"/>
  <c r="BY117" i="7"/>
  <c r="BZ117" i="7"/>
  <c r="CA117" i="7"/>
  <c r="CC117" i="7"/>
  <c r="CF117" i="7"/>
  <c r="CG117" i="7"/>
  <c r="CH117" i="7"/>
  <c r="CI117" i="7"/>
  <c r="CK117" i="7"/>
  <c r="CN117" i="7"/>
  <c r="CS117" i="7"/>
  <c r="CV117" i="7"/>
  <c r="CW117" i="7"/>
  <c r="CX117" i="7"/>
  <c r="CY117" i="7"/>
  <c r="DA117" i="7"/>
  <c r="DD117" i="7"/>
  <c r="DE117" i="7"/>
  <c r="DF117" i="7"/>
  <c r="DG117" i="7"/>
  <c r="DI117" i="7"/>
  <c r="DL117" i="7"/>
  <c r="DM117" i="7"/>
  <c r="DN117" i="7"/>
  <c r="DO117" i="7"/>
  <c r="AG118" i="7"/>
  <c r="AK118" i="7"/>
  <c r="AL118" i="7"/>
  <c r="AM118" i="7"/>
  <c r="AO118" i="7"/>
  <c r="AR118" i="7"/>
  <c r="AS118" i="7"/>
  <c r="AT118" i="7"/>
  <c r="AU118" i="7"/>
  <c r="AW118" i="7"/>
  <c r="AZ118" i="7"/>
  <c r="BA118" i="7"/>
  <c r="BB118" i="7"/>
  <c r="BC118" i="7"/>
  <c r="BE118" i="7"/>
  <c r="BH118" i="7"/>
  <c r="BI118" i="7"/>
  <c r="BJ118" i="7"/>
  <c r="BK118" i="7"/>
  <c r="BM118" i="7"/>
  <c r="BP118" i="7"/>
  <c r="BQ118" i="7"/>
  <c r="BR118" i="7"/>
  <c r="BS118" i="7"/>
  <c r="BU118" i="7"/>
  <c r="BX118" i="7"/>
  <c r="BY118" i="7"/>
  <c r="BZ118" i="7"/>
  <c r="CA118" i="7"/>
  <c r="CC118" i="7"/>
  <c r="CG118" i="7"/>
  <c r="CH118" i="7"/>
  <c r="CI118" i="7"/>
  <c r="CK118" i="7"/>
  <c r="CN118" i="7"/>
  <c r="CS118" i="7"/>
  <c r="CV118" i="7"/>
  <c r="CW118" i="7"/>
  <c r="CX118" i="7"/>
  <c r="CY118" i="7"/>
  <c r="DA118" i="7"/>
  <c r="DD118" i="7"/>
  <c r="DE118" i="7"/>
  <c r="DF118" i="7"/>
  <c r="DG118" i="7"/>
  <c r="DI118" i="7"/>
  <c r="DL118" i="7"/>
  <c r="DM118" i="7"/>
  <c r="DN118" i="7"/>
  <c r="DO118" i="7"/>
  <c r="AG119" i="7"/>
  <c r="AJ119" i="7"/>
  <c r="AK119" i="7"/>
  <c r="AL119" i="7"/>
  <c r="AM119" i="7"/>
  <c r="AO119" i="7"/>
  <c r="AR119" i="7"/>
  <c r="AS119" i="7"/>
  <c r="AT119" i="7"/>
  <c r="AU119" i="7"/>
  <c r="AW119" i="7"/>
  <c r="AZ119" i="7"/>
  <c r="BA119" i="7"/>
  <c r="BB119" i="7"/>
  <c r="BC119" i="7"/>
  <c r="BE119" i="7"/>
  <c r="BH119" i="7"/>
  <c r="BI119" i="7"/>
  <c r="BJ119" i="7"/>
  <c r="BK119" i="7"/>
  <c r="BM119" i="7"/>
  <c r="BP119" i="7"/>
  <c r="BQ119" i="7"/>
  <c r="BR119" i="7"/>
  <c r="BS119" i="7"/>
  <c r="BU119" i="7"/>
  <c r="BX119" i="7"/>
  <c r="BY119" i="7"/>
  <c r="BZ119" i="7"/>
  <c r="CA119" i="7"/>
  <c r="CC119" i="7"/>
  <c r="CF119" i="7"/>
  <c r="CG119" i="7"/>
  <c r="CH119" i="7"/>
  <c r="CI119" i="7"/>
  <c r="CK119" i="7"/>
  <c r="CS119" i="7"/>
  <c r="CV119" i="7"/>
  <c r="CW119" i="7"/>
  <c r="CX119" i="7"/>
  <c r="CY119" i="7"/>
  <c r="DA119" i="7"/>
  <c r="DD119" i="7"/>
  <c r="DE119" i="7"/>
  <c r="DF119" i="7"/>
  <c r="DG119" i="7"/>
  <c r="DI119" i="7"/>
  <c r="DM119" i="7"/>
  <c r="DN119" i="7"/>
  <c r="DO119" i="7"/>
  <c r="AG120" i="7"/>
  <c r="AJ120" i="7"/>
  <c r="AK120" i="7"/>
  <c r="AL120" i="7"/>
  <c r="AM120" i="7"/>
  <c r="AO120" i="7"/>
  <c r="AR120" i="7"/>
  <c r="AS120" i="7"/>
  <c r="AT120" i="7"/>
  <c r="AU120" i="7"/>
  <c r="AW120" i="7"/>
  <c r="AZ120" i="7"/>
  <c r="BA120" i="7"/>
  <c r="BB120" i="7"/>
  <c r="BC120" i="7"/>
  <c r="BE120" i="7"/>
  <c r="BH120" i="7"/>
  <c r="BI120" i="7"/>
  <c r="BJ120" i="7"/>
  <c r="BK120" i="7"/>
  <c r="BM120" i="7"/>
  <c r="BP120" i="7"/>
  <c r="BQ120" i="7"/>
  <c r="BR120" i="7"/>
  <c r="BS120" i="7"/>
  <c r="BU120" i="7"/>
  <c r="BX120" i="7"/>
  <c r="BY120" i="7"/>
  <c r="BZ120" i="7"/>
  <c r="CA120" i="7"/>
  <c r="CC120" i="7"/>
  <c r="CF120" i="7"/>
  <c r="CG120" i="7"/>
  <c r="CH120" i="7"/>
  <c r="CI120" i="7"/>
  <c r="CK120" i="7"/>
  <c r="CN120" i="7"/>
  <c r="CS120" i="7"/>
  <c r="CW120" i="7"/>
  <c r="CX120" i="7"/>
  <c r="CY120" i="7"/>
  <c r="DA120" i="7"/>
  <c r="DE120" i="7"/>
  <c r="DF120" i="7"/>
  <c r="DG120" i="7"/>
  <c r="DI120" i="7"/>
  <c r="DL120" i="7"/>
  <c r="DM120" i="7"/>
  <c r="DN120" i="7"/>
  <c r="DO120" i="7"/>
  <c r="AG121" i="7"/>
  <c r="AJ121" i="7"/>
  <c r="AK121" i="7"/>
  <c r="AL121" i="7"/>
  <c r="AM121" i="7"/>
  <c r="AO121" i="7"/>
  <c r="AR121" i="7"/>
  <c r="AS121" i="7"/>
  <c r="AT121" i="7"/>
  <c r="AU121" i="7"/>
  <c r="AW121" i="7"/>
  <c r="BA121" i="7"/>
  <c r="BB121" i="7"/>
  <c r="BC121" i="7"/>
  <c r="BE121" i="7"/>
  <c r="BH121" i="7"/>
  <c r="BI121" i="7"/>
  <c r="BJ121" i="7"/>
  <c r="BK121" i="7"/>
  <c r="BM121" i="7"/>
  <c r="BP121" i="7"/>
  <c r="BQ121" i="7"/>
  <c r="BR121" i="7"/>
  <c r="BS121" i="7"/>
  <c r="BU121" i="7"/>
  <c r="BX121" i="7"/>
  <c r="BY121" i="7"/>
  <c r="BZ121" i="7"/>
  <c r="CA121" i="7"/>
  <c r="CC121" i="7"/>
  <c r="CF121" i="7"/>
  <c r="CG121" i="7"/>
  <c r="CH121" i="7"/>
  <c r="CI121" i="7"/>
  <c r="CK121" i="7"/>
  <c r="CN121" i="7"/>
  <c r="CS121" i="7"/>
  <c r="CV121" i="7"/>
  <c r="CW121" i="7"/>
  <c r="CX121" i="7"/>
  <c r="CY121" i="7"/>
  <c r="DA121" i="7"/>
  <c r="DD121" i="7"/>
  <c r="DE121" i="7"/>
  <c r="DF121" i="7"/>
  <c r="DG121" i="7"/>
  <c r="DI121" i="7"/>
  <c r="DL121" i="7"/>
  <c r="DM121" i="7"/>
  <c r="DN121" i="7"/>
  <c r="DO121" i="7"/>
  <c r="AG122" i="7"/>
  <c r="AJ122" i="7"/>
  <c r="AK122" i="7"/>
  <c r="AL122" i="7"/>
  <c r="AM122" i="7"/>
  <c r="AO122" i="7"/>
  <c r="AS122" i="7"/>
  <c r="AT122" i="7"/>
  <c r="AU122" i="7"/>
  <c r="AW122" i="7"/>
  <c r="AZ122" i="7"/>
  <c r="BA122" i="7"/>
  <c r="BB122" i="7"/>
  <c r="BC122" i="7"/>
  <c r="BE122" i="7"/>
  <c r="BI122" i="7"/>
  <c r="BJ122" i="7"/>
  <c r="BK122" i="7"/>
  <c r="BM122" i="7"/>
  <c r="BP122" i="7"/>
  <c r="BQ122" i="7"/>
  <c r="BR122" i="7"/>
  <c r="BS122" i="7"/>
  <c r="BU122" i="7"/>
  <c r="BX122" i="7"/>
  <c r="BY122" i="7"/>
  <c r="BZ122" i="7"/>
  <c r="CA122" i="7"/>
  <c r="CC122" i="7"/>
  <c r="CF122" i="7"/>
  <c r="CG122" i="7"/>
  <c r="CH122" i="7"/>
  <c r="CI122" i="7"/>
  <c r="CK122" i="7"/>
  <c r="CN122" i="7"/>
  <c r="CS122" i="7"/>
  <c r="CV122" i="7"/>
  <c r="CW122" i="7"/>
  <c r="CX122" i="7"/>
  <c r="CY122" i="7"/>
  <c r="DA122" i="7"/>
  <c r="DD122" i="7"/>
  <c r="DE122" i="7"/>
  <c r="DF122" i="7"/>
  <c r="DG122" i="7"/>
  <c r="DI122" i="7"/>
  <c r="DL122" i="7"/>
  <c r="DM122" i="7"/>
  <c r="DN122" i="7"/>
  <c r="DO122" i="7"/>
  <c r="AG123" i="7"/>
  <c r="AK123" i="7"/>
  <c r="AL123" i="7"/>
  <c r="AM123" i="7"/>
  <c r="AO123" i="7"/>
  <c r="AR123" i="7"/>
  <c r="AS123" i="7"/>
  <c r="AT123" i="7"/>
  <c r="AU123" i="7"/>
  <c r="AW123" i="7"/>
  <c r="AZ123" i="7"/>
  <c r="BA123" i="7"/>
  <c r="BB123" i="7"/>
  <c r="BC123" i="7"/>
  <c r="BE123" i="7"/>
  <c r="BH123" i="7"/>
  <c r="BI123" i="7"/>
  <c r="BJ123" i="7"/>
  <c r="BK123" i="7"/>
  <c r="BM123" i="7"/>
  <c r="BQ123" i="7"/>
  <c r="BR123" i="7"/>
  <c r="BS123" i="7"/>
  <c r="BU123" i="7"/>
  <c r="BX123" i="7"/>
  <c r="BY123" i="7"/>
  <c r="BZ123" i="7"/>
  <c r="CA123" i="7"/>
  <c r="CC123" i="7"/>
  <c r="CF123" i="7"/>
  <c r="CG123" i="7"/>
  <c r="CH123" i="7"/>
  <c r="CI123" i="7"/>
  <c r="CK123" i="7"/>
  <c r="CN123" i="7"/>
  <c r="CO123" i="7"/>
  <c r="CP123" i="7"/>
  <c r="CQ123" i="7"/>
  <c r="CS123" i="7"/>
  <c r="CV123" i="7"/>
  <c r="CW123" i="7"/>
  <c r="CX123" i="7"/>
  <c r="CY123" i="7"/>
  <c r="DA123" i="7"/>
  <c r="DD123" i="7"/>
  <c r="DE123" i="7"/>
  <c r="DF123" i="7"/>
  <c r="DG123" i="7"/>
  <c r="DI123" i="7"/>
  <c r="DL123" i="7"/>
  <c r="DM123" i="7"/>
  <c r="DN123" i="7"/>
  <c r="DO123" i="7"/>
  <c r="AG124" i="7"/>
  <c r="AJ124" i="7"/>
  <c r="AK124" i="7"/>
  <c r="AL124" i="7"/>
  <c r="AM124" i="7"/>
  <c r="AO124" i="7"/>
  <c r="AR124" i="7"/>
  <c r="AS124" i="7"/>
  <c r="AT124" i="7"/>
  <c r="AU124" i="7"/>
  <c r="AW124" i="7"/>
  <c r="AZ124" i="7"/>
  <c r="BA124" i="7"/>
  <c r="BB124" i="7"/>
  <c r="BC124" i="7"/>
  <c r="BE124" i="7"/>
  <c r="BH124" i="7"/>
  <c r="BI124" i="7"/>
  <c r="BJ124" i="7"/>
  <c r="BK124" i="7"/>
  <c r="BM124" i="7"/>
  <c r="BP124" i="7"/>
  <c r="BQ124" i="7"/>
  <c r="BR124" i="7"/>
  <c r="BS124" i="7"/>
  <c r="BU124" i="7"/>
  <c r="BY124" i="7"/>
  <c r="BZ124" i="7"/>
  <c r="CA124" i="7"/>
  <c r="CC124" i="7"/>
  <c r="CF124" i="7"/>
  <c r="CG124" i="7"/>
  <c r="CH124" i="7"/>
  <c r="CI124" i="7"/>
  <c r="CK124" i="7"/>
  <c r="CN124" i="7"/>
  <c r="CO124" i="7"/>
  <c r="CP124" i="7"/>
  <c r="CQ124" i="7"/>
  <c r="CS124" i="7"/>
  <c r="CV124" i="7"/>
  <c r="CW124" i="7"/>
  <c r="CX124" i="7"/>
  <c r="CY124" i="7"/>
  <c r="DA124" i="7"/>
  <c r="DD124" i="7"/>
  <c r="DE124" i="7"/>
  <c r="DF124" i="7"/>
  <c r="DG124" i="7"/>
  <c r="DI124" i="7"/>
  <c r="DM124" i="7"/>
  <c r="DN124" i="7"/>
  <c r="DO124" i="7"/>
  <c r="AG125" i="7"/>
  <c r="AJ125" i="7"/>
  <c r="AK125" i="7"/>
  <c r="AL125" i="7"/>
  <c r="AM125" i="7"/>
  <c r="AO125" i="7"/>
  <c r="AR125" i="7"/>
  <c r="AS125" i="7"/>
  <c r="AT125" i="7"/>
  <c r="AU125" i="7"/>
  <c r="AW125" i="7"/>
  <c r="AZ125" i="7"/>
  <c r="BA125" i="7"/>
  <c r="BB125" i="7"/>
  <c r="BC125" i="7"/>
  <c r="BE125" i="7"/>
  <c r="BH125" i="7"/>
  <c r="BI125" i="7"/>
  <c r="BJ125" i="7"/>
  <c r="BK125" i="7"/>
  <c r="BM125" i="7"/>
  <c r="BP125" i="7"/>
  <c r="BQ125" i="7"/>
  <c r="BR125" i="7"/>
  <c r="BS125" i="7"/>
  <c r="BU125" i="7"/>
  <c r="BX125" i="7"/>
  <c r="BY125" i="7"/>
  <c r="BZ125" i="7"/>
  <c r="CA125" i="7"/>
  <c r="CC125" i="7"/>
  <c r="CG125" i="7"/>
  <c r="CH125" i="7"/>
  <c r="CI125" i="7"/>
  <c r="CK125" i="7"/>
  <c r="CN125" i="7"/>
  <c r="CO125" i="7"/>
  <c r="CP125" i="7"/>
  <c r="CQ125" i="7"/>
  <c r="CS125" i="7"/>
  <c r="CV125" i="7"/>
  <c r="CW125" i="7"/>
  <c r="CX125" i="7"/>
  <c r="CY125" i="7"/>
  <c r="DA125" i="7"/>
  <c r="DE125" i="7"/>
  <c r="DF125" i="7"/>
  <c r="DG125" i="7"/>
  <c r="DI125" i="7"/>
  <c r="DL125" i="7"/>
  <c r="DM125" i="7"/>
  <c r="DN125" i="7"/>
  <c r="DO125" i="7"/>
  <c r="AG126" i="7"/>
  <c r="AJ126" i="7"/>
  <c r="AK126" i="7"/>
  <c r="AL126" i="7"/>
  <c r="AM126" i="7"/>
  <c r="AO126" i="7"/>
  <c r="AR126" i="7"/>
  <c r="AS126" i="7"/>
  <c r="AT126" i="7"/>
  <c r="AU126" i="7"/>
  <c r="AW126" i="7"/>
  <c r="AZ126" i="7"/>
  <c r="BA126" i="7"/>
  <c r="BB126" i="7"/>
  <c r="BC126" i="7"/>
  <c r="BE126" i="7"/>
  <c r="BH126" i="7"/>
  <c r="BI126" i="7"/>
  <c r="BJ126" i="7"/>
  <c r="BK126" i="7"/>
  <c r="BM126" i="7"/>
  <c r="BP126" i="7"/>
  <c r="BQ126" i="7"/>
  <c r="BR126" i="7"/>
  <c r="BS126" i="7"/>
  <c r="BU126" i="7"/>
  <c r="BX126" i="7"/>
  <c r="BY126" i="7"/>
  <c r="BZ126" i="7"/>
  <c r="CA126" i="7"/>
  <c r="CC126" i="7"/>
  <c r="CF126" i="7"/>
  <c r="CG126" i="7"/>
  <c r="CH126" i="7"/>
  <c r="CI126" i="7"/>
  <c r="CK126" i="7"/>
  <c r="CO126" i="7"/>
  <c r="CP126" i="7"/>
  <c r="CQ126" i="7"/>
  <c r="CS126" i="7"/>
  <c r="CW126" i="7"/>
  <c r="CX126" i="7"/>
  <c r="CY126" i="7"/>
  <c r="DA126" i="7"/>
  <c r="DD126" i="7"/>
  <c r="DE126" i="7"/>
  <c r="DF126" i="7"/>
  <c r="DG126" i="7"/>
  <c r="DI126" i="7"/>
  <c r="DL126" i="7"/>
  <c r="DM126" i="7"/>
  <c r="DN126" i="7"/>
  <c r="DO126" i="7"/>
  <c r="AG127" i="7"/>
  <c r="AJ127" i="7"/>
  <c r="AK127" i="7"/>
  <c r="AL127" i="7"/>
  <c r="AM127" i="7"/>
  <c r="AO127" i="7"/>
  <c r="AS127" i="7"/>
  <c r="AT127" i="7"/>
  <c r="AU127" i="7"/>
  <c r="AW127" i="7"/>
  <c r="AZ127" i="7"/>
  <c r="BA127" i="7"/>
  <c r="BB127" i="7"/>
  <c r="BC127" i="7"/>
  <c r="BE127" i="7"/>
  <c r="BH127" i="7"/>
  <c r="BI127" i="7"/>
  <c r="BJ127" i="7"/>
  <c r="BK127" i="7"/>
  <c r="BM127" i="7"/>
  <c r="BP127" i="7"/>
  <c r="BQ127" i="7"/>
  <c r="BR127" i="7"/>
  <c r="BS127" i="7"/>
  <c r="BU127" i="7"/>
  <c r="BX127" i="7"/>
  <c r="BY127" i="7"/>
  <c r="BZ127" i="7"/>
  <c r="CA127" i="7"/>
  <c r="CC127" i="7"/>
  <c r="CF127" i="7"/>
  <c r="CG127" i="7"/>
  <c r="CH127" i="7"/>
  <c r="CI127" i="7"/>
  <c r="CK127" i="7"/>
  <c r="CN127" i="7"/>
  <c r="CO127" i="7"/>
  <c r="CP127" i="7"/>
  <c r="CQ127" i="7"/>
  <c r="CS127" i="7"/>
  <c r="CV127" i="7"/>
  <c r="CW127" i="7"/>
  <c r="CX127" i="7"/>
  <c r="CY127" i="7"/>
  <c r="DA127" i="7"/>
  <c r="DD127" i="7"/>
  <c r="DE127" i="7"/>
  <c r="DF127" i="7"/>
  <c r="DG127" i="7"/>
  <c r="DI127" i="7"/>
  <c r="DL127" i="7"/>
  <c r="DM127" i="7"/>
  <c r="DN127" i="7"/>
  <c r="DO127" i="7"/>
  <c r="AG128" i="7"/>
  <c r="AK128" i="7"/>
  <c r="AL128" i="7"/>
  <c r="AM128" i="7"/>
  <c r="AO128" i="7"/>
  <c r="AR128" i="7"/>
  <c r="AS128" i="7"/>
  <c r="AT128" i="7"/>
  <c r="AU128" i="7"/>
  <c r="AW128" i="7"/>
  <c r="BA128" i="7"/>
  <c r="BB128" i="7"/>
  <c r="BC128" i="7"/>
  <c r="BE128" i="7"/>
  <c r="BH128" i="7"/>
  <c r="BI128" i="7"/>
  <c r="BJ128" i="7"/>
  <c r="BK128" i="7"/>
  <c r="BM128" i="7"/>
  <c r="BP128" i="7"/>
  <c r="BQ128" i="7"/>
  <c r="BR128" i="7"/>
  <c r="BS128" i="7"/>
  <c r="BU128" i="7"/>
  <c r="BX128" i="7"/>
  <c r="BY128" i="7"/>
  <c r="BZ128" i="7"/>
  <c r="CA128" i="7"/>
  <c r="CC128" i="7"/>
  <c r="CF128" i="7"/>
  <c r="CG128" i="7"/>
  <c r="CH128" i="7"/>
  <c r="CI128" i="7"/>
  <c r="CK128" i="7"/>
  <c r="CN128" i="7"/>
  <c r="CO128" i="7"/>
  <c r="CP128" i="7"/>
  <c r="CQ128" i="7"/>
  <c r="CS128" i="7"/>
  <c r="CV128" i="7"/>
  <c r="CW128" i="7"/>
  <c r="CX128" i="7"/>
  <c r="CY128" i="7"/>
  <c r="DA128" i="7"/>
  <c r="DD128" i="7"/>
  <c r="DE128" i="7"/>
  <c r="DF128" i="7"/>
  <c r="DG128" i="7"/>
  <c r="DI128" i="7"/>
  <c r="DL128" i="7"/>
  <c r="DM128" i="7"/>
  <c r="DN128" i="7"/>
  <c r="DO128" i="7"/>
  <c r="AG129" i="7"/>
  <c r="AJ129" i="7"/>
  <c r="AK129" i="7"/>
  <c r="AL129" i="7"/>
  <c r="AM129" i="7"/>
  <c r="AO129" i="7"/>
  <c r="AR129" i="7"/>
  <c r="AS129" i="7"/>
  <c r="AT129" i="7"/>
  <c r="AU129" i="7"/>
  <c r="AW129" i="7"/>
  <c r="AZ129" i="7"/>
  <c r="BA129" i="7"/>
  <c r="BB129" i="7"/>
  <c r="BC129" i="7"/>
  <c r="BE129" i="7"/>
  <c r="BI129" i="7"/>
  <c r="BJ129" i="7"/>
  <c r="BK129" i="7"/>
  <c r="BM129" i="7"/>
  <c r="BP129" i="7"/>
  <c r="BQ129" i="7"/>
  <c r="BR129" i="7"/>
  <c r="BS129" i="7"/>
  <c r="BU129" i="7"/>
  <c r="BX129" i="7"/>
  <c r="BY129" i="7"/>
  <c r="BZ129" i="7"/>
  <c r="CA129" i="7"/>
  <c r="CC129" i="7"/>
  <c r="CF129" i="7"/>
  <c r="CG129" i="7"/>
  <c r="CH129" i="7"/>
  <c r="CI129" i="7"/>
  <c r="CK129" i="7"/>
  <c r="CN129" i="7"/>
  <c r="CO129" i="7"/>
  <c r="CP129" i="7"/>
  <c r="CQ129" i="7"/>
  <c r="CS129" i="7"/>
  <c r="CV129" i="7"/>
  <c r="CW129" i="7"/>
  <c r="CX129" i="7"/>
  <c r="CY129" i="7"/>
  <c r="DA129" i="7"/>
  <c r="DD129" i="7"/>
  <c r="DE129" i="7"/>
  <c r="DF129" i="7"/>
  <c r="DG129" i="7"/>
  <c r="DI129" i="7"/>
  <c r="DM129" i="7"/>
  <c r="DN129" i="7"/>
  <c r="DO129" i="7"/>
  <c r="AG130" i="7"/>
  <c r="AJ130" i="7"/>
  <c r="AK130" i="7"/>
  <c r="AL130" i="7"/>
  <c r="AM130" i="7"/>
  <c r="AO130" i="7"/>
  <c r="AR130" i="7"/>
  <c r="AS130" i="7"/>
  <c r="AT130" i="7"/>
  <c r="AU130" i="7"/>
  <c r="AW130" i="7"/>
  <c r="AZ130" i="7"/>
  <c r="BA130" i="7"/>
  <c r="BB130" i="7"/>
  <c r="BC130" i="7"/>
  <c r="BE130" i="7"/>
  <c r="BH130" i="7"/>
  <c r="BI130" i="7"/>
  <c r="BJ130" i="7"/>
  <c r="BK130" i="7"/>
  <c r="BM130" i="7"/>
  <c r="BQ130" i="7"/>
  <c r="BR130" i="7"/>
  <c r="BS130" i="7"/>
  <c r="BU130" i="7"/>
  <c r="BX130" i="7"/>
  <c r="BY130" i="7"/>
  <c r="BZ130" i="7"/>
  <c r="CA130" i="7"/>
  <c r="CC130" i="7"/>
  <c r="CF130" i="7"/>
  <c r="CG130" i="7"/>
  <c r="CH130" i="7"/>
  <c r="CI130" i="7"/>
  <c r="CK130" i="7"/>
  <c r="CN130" i="7"/>
  <c r="CO130" i="7"/>
  <c r="CP130" i="7"/>
  <c r="CQ130" i="7"/>
  <c r="CS130" i="7"/>
  <c r="CV130" i="7"/>
  <c r="CW130" i="7"/>
  <c r="CX130" i="7"/>
  <c r="CY130" i="7"/>
  <c r="DA130" i="7"/>
  <c r="DE130" i="7"/>
  <c r="DF130" i="7"/>
  <c r="DG130" i="7"/>
  <c r="DI130" i="7"/>
  <c r="DL130" i="7"/>
  <c r="DM130" i="7"/>
  <c r="DN130" i="7"/>
  <c r="DO130" i="7"/>
  <c r="AG131" i="7"/>
  <c r="AJ131" i="7"/>
  <c r="AK131" i="7"/>
  <c r="AL131" i="7"/>
  <c r="AM131" i="7"/>
  <c r="AO131" i="7"/>
  <c r="AR131" i="7"/>
  <c r="AS131" i="7"/>
  <c r="AT131" i="7"/>
  <c r="AU131" i="7"/>
  <c r="AW131" i="7"/>
  <c r="AZ131" i="7"/>
  <c r="BA131" i="7"/>
  <c r="BB131" i="7"/>
  <c r="BC131" i="7"/>
  <c r="BE131" i="7"/>
  <c r="BH131" i="7"/>
  <c r="BI131" i="7"/>
  <c r="BJ131" i="7"/>
  <c r="BK131" i="7"/>
  <c r="BM131" i="7"/>
  <c r="BP131" i="7"/>
  <c r="BQ131" i="7"/>
  <c r="BR131" i="7"/>
  <c r="BS131" i="7"/>
  <c r="BU131" i="7"/>
  <c r="BY131" i="7"/>
  <c r="BZ131" i="7"/>
  <c r="CA131" i="7"/>
  <c r="CC131" i="7"/>
  <c r="CF131" i="7"/>
  <c r="CG131" i="7"/>
  <c r="CH131" i="7"/>
  <c r="CI131" i="7"/>
  <c r="CK131" i="7"/>
  <c r="CN131" i="7"/>
  <c r="CO131" i="7"/>
  <c r="CP131" i="7"/>
  <c r="CQ131" i="7"/>
  <c r="CS131" i="7"/>
  <c r="CW131" i="7"/>
  <c r="CX131" i="7"/>
  <c r="CY131" i="7"/>
  <c r="DA131" i="7"/>
  <c r="DD131" i="7"/>
  <c r="DE131" i="7"/>
  <c r="DF131" i="7"/>
  <c r="DG131" i="7"/>
  <c r="DI131" i="7"/>
  <c r="DL131" i="7"/>
  <c r="DM131" i="7"/>
  <c r="DN131" i="7"/>
  <c r="DO131" i="7"/>
  <c r="AG132" i="7"/>
  <c r="AJ132" i="7"/>
  <c r="AK132" i="7"/>
  <c r="AL132" i="7"/>
  <c r="AM132" i="7"/>
  <c r="AO132" i="7"/>
  <c r="AR132" i="7"/>
  <c r="AS132" i="7"/>
  <c r="AT132" i="7"/>
  <c r="AU132" i="7"/>
  <c r="AW132" i="7"/>
  <c r="AZ132" i="7"/>
  <c r="BA132" i="7"/>
  <c r="BB132" i="7"/>
  <c r="BC132" i="7"/>
  <c r="BE132" i="7"/>
  <c r="BH132" i="7"/>
  <c r="BI132" i="7"/>
  <c r="BJ132" i="7"/>
  <c r="BK132" i="7"/>
  <c r="BM132" i="7"/>
  <c r="BP132" i="7"/>
  <c r="BQ132" i="7"/>
  <c r="BR132" i="7"/>
  <c r="BS132" i="7"/>
  <c r="BU132" i="7"/>
  <c r="BX132" i="7"/>
  <c r="BY132" i="7"/>
  <c r="BZ132" i="7"/>
  <c r="CA132" i="7"/>
  <c r="CC132" i="7"/>
  <c r="CG132" i="7"/>
  <c r="CH132" i="7"/>
  <c r="CI132" i="7"/>
  <c r="CK132" i="7"/>
  <c r="CO132" i="7"/>
  <c r="CP132" i="7"/>
  <c r="CQ132" i="7"/>
  <c r="CS132" i="7"/>
  <c r="CV132" i="7"/>
  <c r="CW132" i="7"/>
  <c r="CX132" i="7"/>
  <c r="CY132" i="7"/>
  <c r="DA132" i="7"/>
  <c r="DD132" i="7"/>
  <c r="DE132" i="7"/>
  <c r="DF132" i="7"/>
  <c r="DG132" i="7"/>
  <c r="DI132" i="7"/>
  <c r="DL132" i="7"/>
  <c r="DM132" i="7"/>
  <c r="DN132" i="7"/>
  <c r="DO132" i="7"/>
  <c r="AG133" i="7"/>
  <c r="AK133" i="7"/>
  <c r="AL133" i="7"/>
  <c r="AM133" i="7"/>
  <c r="AO133" i="7"/>
  <c r="AR133" i="7"/>
  <c r="AS133" i="7"/>
  <c r="AT133" i="7"/>
  <c r="AU133" i="7"/>
  <c r="AW133" i="7"/>
  <c r="AZ133" i="7"/>
  <c r="BA133" i="7"/>
  <c r="BB133" i="7"/>
  <c r="BC133" i="7"/>
  <c r="BE133" i="7"/>
  <c r="BH133" i="7"/>
  <c r="BI133" i="7"/>
  <c r="BJ133" i="7"/>
  <c r="BK133" i="7"/>
  <c r="BM133" i="7"/>
  <c r="BP133" i="7"/>
  <c r="BQ133" i="7"/>
  <c r="BR133" i="7"/>
  <c r="BS133" i="7"/>
  <c r="BU133" i="7"/>
  <c r="BX133" i="7"/>
  <c r="BY133" i="7"/>
  <c r="BZ133" i="7"/>
  <c r="CA133" i="7"/>
  <c r="CC133" i="7"/>
  <c r="CF133" i="7"/>
  <c r="CG133" i="7"/>
  <c r="CH133" i="7"/>
  <c r="CI133" i="7"/>
  <c r="CK133" i="7"/>
  <c r="CN133" i="7"/>
  <c r="CO133" i="7"/>
  <c r="CP133" i="7"/>
  <c r="CQ133" i="7"/>
  <c r="CS133" i="7"/>
  <c r="CV133" i="7"/>
  <c r="CW133" i="7"/>
  <c r="CX133" i="7"/>
  <c r="CY133" i="7"/>
  <c r="DA133" i="7"/>
  <c r="DD133" i="7"/>
  <c r="DE133" i="7"/>
  <c r="DF133" i="7"/>
  <c r="DG133" i="7"/>
  <c r="DI133" i="7"/>
  <c r="DL133" i="7"/>
  <c r="DM133" i="7"/>
  <c r="DN133" i="7"/>
  <c r="DO133" i="7"/>
  <c r="AG134" i="7"/>
  <c r="AJ134" i="7"/>
  <c r="AK134" i="7"/>
  <c r="AL134" i="7"/>
  <c r="AM134" i="7"/>
  <c r="AO134" i="7"/>
  <c r="AS134" i="7"/>
  <c r="AT134" i="7"/>
  <c r="AU134" i="7"/>
  <c r="AW134" i="7"/>
  <c r="AZ134" i="7"/>
  <c r="BA134" i="7"/>
  <c r="BB134" i="7"/>
  <c r="BC134" i="7"/>
  <c r="BE134" i="7"/>
  <c r="BH134" i="7"/>
  <c r="BI134" i="7"/>
  <c r="BJ134" i="7"/>
  <c r="BK134" i="7"/>
  <c r="BM134" i="7"/>
  <c r="BP134" i="7"/>
  <c r="BQ134" i="7"/>
  <c r="BR134" i="7"/>
  <c r="BS134" i="7"/>
  <c r="BU134" i="7"/>
  <c r="BX134" i="7"/>
  <c r="BY134" i="7"/>
  <c r="BZ134" i="7"/>
  <c r="CA134" i="7"/>
  <c r="CC134" i="7"/>
  <c r="CF134" i="7"/>
  <c r="CG134" i="7"/>
  <c r="CH134" i="7"/>
  <c r="CI134" i="7"/>
  <c r="CK134" i="7"/>
  <c r="CN134" i="7"/>
  <c r="CO134" i="7"/>
  <c r="CP134" i="7"/>
  <c r="CQ134" i="7"/>
  <c r="CS134" i="7"/>
  <c r="CV134" i="7"/>
  <c r="CW134" i="7"/>
  <c r="CX134" i="7"/>
  <c r="CY134" i="7"/>
  <c r="DA134" i="7"/>
  <c r="DD134" i="7"/>
  <c r="DE134" i="7"/>
  <c r="DF134" i="7"/>
  <c r="DG134" i="7"/>
  <c r="DI134" i="7"/>
  <c r="DM134" i="7"/>
  <c r="DN134" i="7"/>
  <c r="DO134" i="7"/>
  <c r="AG135" i="7"/>
  <c r="AJ135" i="7"/>
  <c r="AK135" i="7"/>
  <c r="AL135" i="7"/>
  <c r="AM135" i="7"/>
  <c r="AO135" i="7"/>
  <c r="AR135" i="7"/>
  <c r="AS135" i="7"/>
  <c r="AT135" i="7"/>
  <c r="AU135" i="7"/>
  <c r="AW135" i="7"/>
  <c r="BA135" i="7"/>
  <c r="BB135" i="7"/>
  <c r="BC135" i="7"/>
  <c r="BE135" i="7"/>
  <c r="BH135" i="7"/>
  <c r="BI135" i="7"/>
  <c r="BJ135" i="7"/>
  <c r="BK135" i="7"/>
  <c r="BM135" i="7"/>
  <c r="BP135" i="7"/>
  <c r="BQ135" i="7"/>
  <c r="BR135" i="7"/>
  <c r="BS135" i="7"/>
  <c r="BU135" i="7"/>
  <c r="BX135" i="7"/>
  <c r="BY135" i="7"/>
  <c r="BZ135" i="7"/>
  <c r="CA135" i="7"/>
  <c r="CC135" i="7"/>
  <c r="CF135" i="7"/>
  <c r="CG135" i="7"/>
  <c r="CH135" i="7"/>
  <c r="CI135" i="7"/>
  <c r="CK135" i="7"/>
  <c r="CN135" i="7"/>
  <c r="CO135" i="7"/>
  <c r="CP135" i="7"/>
  <c r="CQ135" i="7"/>
  <c r="CS135" i="7"/>
  <c r="CV135" i="7"/>
  <c r="CW135" i="7"/>
  <c r="CX135" i="7"/>
  <c r="CY135" i="7"/>
  <c r="DA135" i="7"/>
  <c r="DE135" i="7"/>
  <c r="DF135" i="7"/>
  <c r="DG135" i="7"/>
  <c r="DI135" i="7"/>
  <c r="DL135" i="7"/>
  <c r="DM135" i="7"/>
  <c r="DN135" i="7"/>
  <c r="DO135" i="7"/>
  <c r="AG136" i="7"/>
  <c r="AJ136" i="7"/>
  <c r="AK136" i="7"/>
  <c r="AL136" i="7"/>
  <c r="AM136" i="7"/>
  <c r="AO136" i="7"/>
  <c r="AR136" i="7"/>
  <c r="AS136" i="7"/>
  <c r="AT136" i="7"/>
  <c r="AU136" i="7"/>
  <c r="AW136" i="7"/>
  <c r="AZ136" i="7"/>
  <c r="BA136" i="7"/>
  <c r="BB136" i="7"/>
  <c r="BC136" i="7"/>
  <c r="BE136" i="7"/>
  <c r="BI136" i="7"/>
  <c r="BJ136" i="7"/>
  <c r="BK136" i="7"/>
  <c r="BM136" i="7"/>
  <c r="BP136" i="7"/>
  <c r="BQ136" i="7"/>
  <c r="BR136" i="7"/>
  <c r="BS136" i="7"/>
  <c r="BU136" i="7"/>
  <c r="BX136" i="7"/>
  <c r="BY136" i="7"/>
  <c r="BZ136" i="7"/>
  <c r="CA136" i="7"/>
  <c r="CC136" i="7"/>
  <c r="CF136" i="7"/>
  <c r="CG136" i="7"/>
  <c r="CH136" i="7"/>
  <c r="CI136" i="7"/>
  <c r="CK136" i="7"/>
  <c r="CN136" i="7"/>
  <c r="CO136" i="7"/>
  <c r="CP136" i="7"/>
  <c r="CQ136" i="7"/>
  <c r="CS136" i="7"/>
  <c r="CW136" i="7"/>
  <c r="CX136" i="7"/>
  <c r="CY136" i="7"/>
  <c r="DA136" i="7"/>
  <c r="DD136" i="7"/>
  <c r="DE136" i="7"/>
  <c r="DF136" i="7"/>
  <c r="DG136" i="7"/>
  <c r="DI136" i="7"/>
  <c r="DL136" i="7"/>
  <c r="DM136" i="7"/>
  <c r="DN136" i="7"/>
  <c r="DO136" i="7"/>
  <c r="AG137" i="7"/>
  <c r="AJ137" i="7"/>
  <c r="AK137" i="7"/>
  <c r="AL137" i="7"/>
  <c r="AM137" i="7"/>
  <c r="AO137" i="7"/>
  <c r="AR137" i="7"/>
  <c r="AS137" i="7"/>
  <c r="AT137" i="7"/>
  <c r="AU137" i="7"/>
  <c r="AW137" i="7"/>
  <c r="AZ137" i="7"/>
  <c r="BA137" i="7"/>
  <c r="BB137" i="7"/>
  <c r="BC137" i="7"/>
  <c r="BE137" i="7"/>
  <c r="BH137" i="7"/>
  <c r="BI137" i="7"/>
  <c r="BJ137" i="7"/>
  <c r="BK137" i="7"/>
  <c r="BM137" i="7"/>
  <c r="BQ137" i="7"/>
  <c r="BR137" i="7"/>
  <c r="BS137" i="7"/>
  <c r="BU137" i="7"/>
  <c r="BX137" i="7"/>
  <c r="BY137" i="7"/>
  <c r="BZ137" i="7"/>
  <c r="CA137" i="7"/>
  <c r="CC137" i="7"/>
  <c r="CF137" i="7"/>
  <c r="CG137" i="7"/>
  <c r="CH137" i="7"/>
  <c r="CI137" i="7"/>
  <c r="CK137" i="7"/>
  <c r="CO137" i="7"/>
  <c r="CP137" i="7"/>
  <c r="CQ137" i="7"/>
  <c r="CS137" i="7"/>
  <c r="CV137" i="7"/>
  <c r="CW137" i="7"/>
  <c r="CX137" i="7"/>
  <c r="CY137" i="7"/>
  <c r="DA137" i="7"/>
  <c r="DD137" i="7"/>
  <c r="DE137" i="7"/>
  <c r="DF137" i="7"/>
  <c r="DG137" i="7"/>
  <c r="DI137" i="7"/>
  <c r="DL137" i="7"/>
  <c r="DM137" i="7"/>
  <c r="DN137" i="7"/>
  <c r="DO137" i="7"/>
  <c r="AG138" i="7"/>
  <c r="AJ138" i="7"/>
  <c r="AK138" i="7"/>
  <c r="AL138" i="7"/>
  <c r="AM138" i="7"/>
  <c r="AO138" i="7"/>
  <c r="AR138" i="7"/>
  <c r="AS138" i="7"/>
  <c r="AT138" i="7"/>
  <c r="AU138" i="7"/>
  <c r="AW138" i="7"/>
  <c r="AZ138" i="7"/>
  <c r="BA138" i="7"/>
  <c r="BB138" i="7"/>
  <c r="BC138" i="7"/>
  <c r="BE138" i="7"/>
  <c r="BH138" i="7"/>
  <c r="BI138" i="7"/>
  <c r="BJ138" i="7"/>
  <c r="BK138" i="7"/>
  <c r="BM138" i="7"/>
  <c r="BP138" i="7"/>
  <c r="BQ138" i="7"/>
  <c r="BR138" i="7"/>
  <c r="BS138" i="7"/>
  <c r="BU138" i="7"/>
  <c r="BY138" i="7"/>
  <c r="BZ138" i="7"/>
  <c r="CA138" i="7"/>
  <c r="CC138" i="7"/>
  <c r="CG138" i="7"/>
  <c r="CH138" i="7"/>
  <c r="CI138" i="7"/>
  <c r="CK138" i="7"/>
  <c r="CN138" i="7"/>
  <c r="CO138" i="7"/>
  <c r="CP138" i="7"/>
  <c r="CQ138" i="7"/>
  <c r="CS138" i="7"/>
  <c r="CV138" i="7"/>
  <c r="CW138" i="7"/>
  <c r="CX138" i="7"/>
  <c r="CY138" i="7"/>
  <c r="DA138" i="7"/>
  <c r="DD138" i="7"/>
  <c r="DE138" i="7"/>
  <c r="DF138" i="7"/>
  <c r="DG138" i="7"/>
  <c r="DI138" i="7"/>
  <c r="DL138" i="7"/>
  <c r="DM138" i="7"/>
  <c r="DN138" i="7"/>
  <c r="DO138" i="7"/>
  <c r="DI8" i="7"/>
  <c r="DA8" i="7"/>
  <c r="CS8" i="7"/>
  <c r="CG8" i="7"/>
  <c r="CH8" i="7"/>
  <c r="CI8" i="7"/>
  <c r="CG7" i="7"/>
  <c r="CI7" i="7"/>
  <c r="CH7" i="7"/>
  <c r="BY8" i="7"/>
  <c r="BZ8" i="7"/>
  <c r="CA8" i="7"/>
  <c r="BY7" i="7"/>
  <c r="CA7" i="7"/>
  <c r="BZ7" i="7"/>
  <c r="BQ8" i="7"/>
  <c r="BR8" i="7"/>
  <c r="BS8" i="7"/>
  <c r="BQ7" i="7"/>
  <c r="BS7" i="7"/>
  <c r="BR7" i="7"/>
  <c r="BI8" i="7"/>
  <c r="BJ8" i="7"/>
  <c r="BK8" i="7"/>
  <c r="BI7" i="7"/>
  <c r="BK7" i="7"/>
  <c r="BJ7" i="7"/>
  <c r="BA8" i="7"/>
  <c r="BB8" i="7"/>
  <c r="BC8" i="7"/>
  <c r="BA7" i="7"/>
  <c r="BC7" i="7"/>
  <c r="BB7" i="7"/>
  <c r="AS8" i="7"/>
  <c r="AT8" i="7"/>
  <c r="AU8" i="7"/>
  <c r="AS7" i="7"/>
  <c r="AU7" i="7"/>
  <c r="AT7" i="7"/>
  <c r="AK8" i="7"/>
  <c r="AL8" i="7"/>
  <c r="AM8" i="7"/>
  <c r="AK7" i="7"/>
  <c r="AM7" i="7"/>
  <c r="AL7" i="7"/>
  <c r="AC29" i="7"/>
  <c r="AD29" i="7"/>
  <c r="AE29" i="7"/>
  <c r="AC30" i="7"/>
  <c r="AD30" i="7"/>
  <c r="AE30" i="7"/>
  <c r="AC31" i="7"/>
  <c r="AD31" i="7"/>
  <c r="AE31" i="7"/>
  <c r="AC32" i="7"/>
  <c r="AD32" i="7"/>
  <c r="AE32" i="7"/>
  <c r="AC33" i="7"/>
  <c r="AD33" i="7"/>
  <c r="AE33" i="7"/>
  <c r="AC34" i="7"/>
  <c r="AD34" i="7"/>
  <c r="AE34" i="7"/>
  <c r="AC35" i="7"/>
  <c r="AD35" i="7"/>
  <c r="AE35" i="7"/>
  <c r="AC36" i="7"/>
  <c r="AD36" i="7"/>
  <c r="AE36" i="7"/>
  <c r="AC37" i="7"/>
  <c r="AD37" i="7"/>
  <c r="AE37" i="7"/>
  <c r="AC38" i="7"/>
  <c r="AD38" i="7"/>
  <c r="AE38" i="7"/>
  <c r="AC39" i="7"/>
  <c r="AD39" i="7"/>
  <c r="AE39" i="7"/>
  <c r="AC40" i="7"/>
  <c r="AD40" i="7"/>
  <c r="AE40" i="7"/>
  <c r="AC41" i="7"/>
  <c r="AD41" i="7"/>
  <c r="AE41" i="7"/>
  <c r="AC42" i="7"/>
  <c r="AD42" i="7"/>
  <c r="AE42" i="7"/>
  <c r="AC43" i="7"/>
  <c r="AD43" i="7"/>
  <c r="AE43" i="7"/>
  <c r="AC44" i="7"/>
  <c r="AD44" i="7"/>
  <c r="AE44" i="7"/>
  <c r="AC45" i="7"/>
  <c r="AD45" i="7"/>
  <c r="AE45" i="7"/>
  <c r="AC46" i="7"/>
  <c r="AD46" i="7"/>
  <c r="AE46" i="7"/>
  <c r="AC47" i="7"/>
  <c r="AD47" i="7"/>
  <c r="AE47" i="7"/>
  <c r="AC48" i="7"/>
  <c r="AD48" i="7"/>
  <c r="AE48" i="7"/>
  <c r="AC49" i="7"/>
  <c r="AD49" i="7"/>
  <c r="AE49" i="7"/>
  <c r="AC50" i="7"/>
  <c r="AD50" i="7"/>
  <c r="AE50" i="7"/>
  <c r="AC51" i="7"/>
  <c r="AD51" i="7"/>
  <c r="AE51" i="7"/>
  <c r="AC52" i="7"/>
  <c r="AD52" i="7"/>
  <c r="AE52" i="7"/>
  <c r="AC53" i="7"/>
  <c r="AD53" i="7"/>
  <c r="AE53" i="7"/>
  <c r="AC54" i="7"/>
  <c r="AD54" i="7"/>
  <c r="AE54" i="7"/>
  <c r="AC55" i="7"/>
  <c r="AD55" i="7"/>
  <c r="AE55" i="7"/>
  <c r="AC56" i="7"/>
  <c r="AD56" i="7"/>
  <c r="AE56" i="7"/>
  <c r="AC57" i="7"/>
  <c r="AD57" i="7"/>
  <c r="AE57" i="7"/>
  <c r="AC58" i="7"/>
  <c r="AD58" i="7"/>
  <c r="AE58" i="7"/>
  <c r="AC59" i="7"/>
  <c r="AD59" i="7"/>
  <c r="AE59" i="7"/>
  <c r="AC60" i="7"/>
  <c r="AD60" i="7"/>
  <c r="AE60" i="7"/>
  <c r="AC61" i="7"/>
  <c r="AD61" i="7"/>
  <c r="AE61" i="7"/>
  <c r="AC62" i="7"/>
  <c r="AD62" i="7"/>
  <c r="AE62" i="7"/>
  <c r="AC63" i="7"/>
  <c r="AD63" i="7"/>
  <c r="AE63" i="7"/>
  <c r="AC64" i="7"/>
  <c r="AD64" i="7"/>
  <c r="AE64" i="7"/>
  <c r="AC65" i="7"/>
  <c r="AD65" i="7"/>
  <c r="AE65" i="7"/>
  <c r="AC66" i="7"/>
  <c r="AD66" i="7"/>
  <c r="AE66" i="7"/>
  <c r="AC67" i="7"/>
  <c r="AD67" i="7"/>
  <c r="AE67" i="7"/>
  <c r="AC68" i="7"/>
  <c r="AD68" i="7"/>
  <c r="AE68" i="7"/>
  <c r="AC69" i="7"/>
  <c r="AD69" i="7"/>
  <c r="AE69" i="7"/>
  <c r="AC70" i="7"/>
  <c r="AD70" i="7"/>
  <c r="AE70" i="7"/>
  <c r="AC71" i="7"/>
  <c r="AD71" i="7"/>
  <c r="AE71" i="7"/>
  <c r="AC72" i="7"/>
  <c r="AD72" i="7"/>
  <c r="AE72" i="7"/>
  <c r="AC73" i="7"/>
  <c r="AD73" i="7"/>
  <c r="AE73" i="7"/>
  <c r="AC74" i="7"/>
  <c r="AD74" i="7"/>
  <c r="AE74" i="7"/>
  <c r="AC75" i="7"/>
  <c r="AD75" i="7"/>
  <c r="AE75" i="7"/>
  <c r="AC76" i="7"/>
  <c r="AD76" i="7"/>
  <c r="AE76" i="7"/>
  <c r="AC77" i="7"/>
  <c r="AD77" i="7"/>
  <c r="AE77" i="7"/>
  <c r="AC78" i="7"/>
  <c r="AD78" i="7"/>
  <c r="AE78" i="7"/>
  <c r="AC79" i="7"/>
  <c r="AD79" i="7"/>
  <c r="AE79" i="7"/>
  <c r="AC80" i="7"/>
  <c r="AD80" i="7"/>
  <c r="AE80" i="7"/>
  <c r="AC81" i="7"/>
  <c r="AD81" i="7"/>
  <c r="AE81" i="7"/>
  <c r="AC82" i="7"/>
  <c r="AD82" i="7"/>
  <c r="AE82" i="7"/>
  <c r="AC83" i="7"/>
  <c r="AD83" i="7"/>
  <c r="AE83" i="7"/>
  <c r="AC84" i="7"/>
  <c r="AD84" i="7"/>
  <c r="AE84" i="7"/>
  <c r="AC85" i="7"/>
  <c r="AD85" i="7"/>
  <c r="AE85" i="7"/>
  <c r="AC86" i="7"/>
  <c r="AD86" i="7"/>
  <c r="AE86" i="7"/>
  <c r="AC87" i="7"/>
  <c r="AD87" i="7"/>
  <c r="AE87" i="7"/>
  <c r="AC88" i="7"/>
  <c r="AD88" i="7"/>
  <c r="AE88" i="7"/>
  <c r="AC89" i="7"/>
  <c r="AD89" i="7"/>
  <c r="AE89" i="7"/>
  <c r="AC90" i="7"/>
  <c r="AD90" i="7"/>
  <c r="AE90" i="7"/>
  <c r="AC91" i="7"/>
  <c r="AD91" i="7"/>
  <c r="AE91" i="7"/>
  <c r="AC92" i="7"/>
  <c r="AD92" i="7"/>
  <c r="AE92" i="7"/>
  <c r="AC93" i="7"/>
  <c r="AD93" i="7"/>
  <c r="AE93" i="7"/>
  <c r="AC94" i="7"/>
  <c r="AD94" i="7"/>
  <c r="AE94" i="7"/>
  <c r="AC95" i="7"/>
  <c r="AD95" i="7"/>
  <c r="AE95" i="7"/>
  <c r="AC96" i="7"/>
  <c r="AD96" i="7"/>
  <c r="AE96" i="7"/>
  <c r="AC97" i="7"/>
  <c r="AD97" i="7"/>
  <c r="AE97" i="7"/>
  <c r="AC98" i="7"/>
  <c r="AD98" i="7"/>
  <c r="AE98" i="7"/>
  <c r="AC99" i="7"/>
  <c r="AD99" i="7"/>
  <c r="AE99" i="7"/>
  <c r="AC100" i="7"/>
  <c r="AD100" i="7"/>
  <c r="AE100" i="7"/>
  <c r="AC101" i="7"/>
  <c r="AD101" i="7"/>
  <c r="AE101" i="7"/>
  <c r="AC102" i="7"/>
  <c r="AD102" i="7"/>
  <c r="AE102" i="7"/>
  <c r="AC103" i="7"/>
  <c r="AD103" i="7"/>
  <c r="AE103" i="7"/>
  <c r="AC104" i="7"/>
  <c r="AD104" i="7"/>
  <c r="AE104" i="7"/>
  <c r="AC105" i="7"/>
  <c r="AD105" i="7"/>
  <c r="AE105" i="7"/>
  <c r="AC106" i="7"/>
  <c r="AD106" i="7"/>
  <c r="AE106" i="7"/>
  <c r="AC107" i="7"/>
  <c r="AD107" i="7"/>
  <c r="AE107" i="7"/>
  <c r="AC108" i="7"/>
  <c r="AD108" i="7"/>
  <c r="AE108" i="7"/>
  <c r="AC109" i="7"/>
  <c r="AD109" i="7"/>
  <c r="AE109" i="7"/>
  <c r="AC110" i="7"/>
  <c r="AD110" i="7"/>
  <c r="AE110" i="7"/>
  <c r="AC111" i="7"/>
  <c r="AD111" i="7"/>
  <c r="AE111" i="7"/>
  <c r="AC112" i="7"/>
  <c r="AD112" i="7"/>
  <c r="AE112" i="7"/>
  <c r="AC113" i="7"/>
  <c r="AD113" i="7"/>
  <c r="AE113" i="7"/>
  <c r="AC114" i="7"/>
  <c r="AD114" i="7"/>
  <c r="AE114" i="7"/>
  <c r="AC115" i="7"/>
  <c r="AD115" i="7"/>
  <c r="AE115" i="7"/>
  <c r="AC116" i="7"/>
  <c r="AD116" i="7"/>
  <c r="AE116" i="7"/>
  <c r="AC117" i="7"/>
  <c r="AD117" i="7"/>
  <c r="AE117" i="7"/>
  <c r="AC118" i="7"/>
  <c r="AD118" i="7"/>
  <c r="AE118" i="7"/>
  <c r="AC119" i="7"/>
  <c r="AD119" i="7"/>
  <c r="AE119" i="7"/>
  <c r="AC120" i="7"/>
  <c r="AD120" i="7"/>
  <c r="AE120" i="7"/>
  <c r="AC121" i="7"/>
  <c r="AD121" i="7"/>
  <c r="AE121" i="7"/>
  <c r="AC122" i="7"/>
  <c r="AD122" i="7"/>
  <c r="AE122" i="7"/>
  <c r="AC123" i="7"/>
  <c r="AD123" i="7"/>
  <c r="AE123" i="7"/>
  <c r="AC124" i="7"/>
  <c r="AD124" i="7"/>
  <c r="AE124" i="7"/>
  <c r="AC125" i="7"/>
  <c r="AD125" i="7"/>
  <c r="AE125" i="7"/>
  <c r="AC126" i="7"/>
  <c r="AD126" i="7"/>
  <c r="AE126" i="7"/>
  <c r="AC127" i="7"/>
  <c r="AD127" i="7"/>
  <c r="AE127" i="7"/>
  <c r="AC128" i="7"/>
  <c r="AD128" i="7"/>
  <c r="AE128" i="7"/>
  <c r="AC129" i="7"/>
  <c r="AD129" i="7"/>
  <c r="AE129" i="7"/>
  <c r="AC130" i="7"/>
  <c r="AD130" i="7"/>
  <c r="AE130" i="7"/>
  <c r="AC131" i="7"/>
  <c r="AD131" i="7"/>
  <c r="AE131" i="7"/>
  <c r="AC132" i="7"/>
  <c r="AD132" i="7"/>
  <c r="AE132" i="7"/>
  <c r="AC133" i="7"/>
  <c r="AD133" i="7"/>
  <c r="AE133" i="7"/>
  <c r="AC134" i="7"/>
  <c r="AD134" i="7"/>
  <c r="AE134" i="7"/>
  <c r="AC135" i="7"/>
  <c r="AD135" i="7"/>
  <c r="AE135" i="7"/>
  <c r="AC136" i="7"/>
  <c r="AD136" i="7"/>
  <c r="AE136" i="7"/>
  <c r="AC137" i="7"/>
  <c r="AD137" i="7"/>
  <c r="AE137" i="7"/>
  <c r="AC138" i="7"/>
  <c r="AD138" i="7"/>
  <c r="AE138" i="7"/>
  <c r="Y79" i="7"/>
  <c r="X79" i="7"/>
  <c r="Y80" i="7"/>
  <c r="X80" i="7"/>
  <c r="Y81" i="7"/>
  <c r="X81" i="7"/>
  <c r="Y82" i="7"/>
  <c r="X82" i="7"/>
  <c r="Y83" i="7"/>
  <c r="X83" i="7"/>
  <c r="Y84" i="7"/>
  <c r="X84" i="7"/>
  <c r="Y85" i="7"/>
  <c r="X85" i="7"/>
  <c r="Y86" i="7"/>
  <c r="X86" i="7"/>
  <c r="Y87" i="7"/>
  <c r="X87" i="7"/>
  <c r="Y88" i="7"/>
  <c r="X88" i="7"/>
  <c r="Y89" i="7"/>
  <c r="X89" i="7"/>
  <c r="Y90" i="7"/>
  <c r="X90" i="7"/>
  <c r="Y91" i="7"/>
  <c r="X91" i="7"/>
  <c r="Y92" i="7"/>
  <c r="X92" i="7"/>
  <c r="Y93" i="7"/>
  <c r="X93" i="7"/>
  <c r="Y94" i="7"/>
  <c r="X94" i="7"/>
  <c r="Y95" i="7"/>
  <c r="X95" i="7"/>
  <c r="Y96" i="7"/>
  <c r="X96" i="7"/>
  <c r="Y97" i="7"/>
  <c r="X97" i="7"/>
  <c r="Y98" i="7"/>
  <c r="X98" i="7"/>
  <c r="Y99" i="7"/>
  <c r="X99" i="7"/>
  <c r="Y100" i="7"/>
  <c r="X100" i="7"/>
  <c r="Y101" i="7"/>
  <c r="X101" i="7"/>
  <c r="Y102" i="7"/>
  <c r="X102" i="7"/>
  <c r="Y103" i="7"/>
  <c r="X103" i="7"/>
  <c r="Y104" i="7"/>
  <c r="X104" i="7"/>
  <c r="Y105" i="7"/>
  <c r="X105" i="7"/>
  <c r="Y106" i="7"/>
  <c r="X106" i="7"/>
  <c r="Y107" i="7"/>
  <c r="X107" i="7"/>
  <c r="Y108" i="7"/>
  <c r="X108" i="7"/>
  <c r="Y109" i="7"/>
  <c r="X109" i="7"/>
  <c r="Y110" i="7"/>
  <c r="X110" i="7"/>
  <c r="Y111" i="7"/>
  <c r="X111" i="7"/>
  <c r="Y112" i="7"/>
  <c r="X112" i="7"/>
  <c r="Y113" i="7"/>
  <c r="X113" i="7"/>
  <c r="Y114" i="7"/>
  <c r="X114" i="7"/>
  <c r="Y115" i="7"/>
  <c r="X115" i="7"/>
  <c r="Y116" i="7"/>
  <c r="X116" i="7"/>
  <c r="Y117" i="7"/>
  <c r="X117" i="7"/>
  <c r="Y118" i="7"/>
  <c r="X118" i="7"/>
  <c r="Y119" i="7"/>
  <c r="X119" i="7"/>
  <c r="Y120" i="7"/>
  <c r="X120" i="7"/>
  <c r="Y121" i="7"/>
  <c r="X121" i="7"/>
  <c r="Y122" i="7"/>
  <c r="X122" i="7"/>
  <c r="Y123" i="7"/>
  <c r="X123" i="7"/>
  <c r="Y124" i="7"/>
  <c r="X124" i="7"/>
  <c r="Y125" i="7"/>
  <c r="X125" i="7"/>
  <c r="Y126" i="7"/>
  <c r="X126" i="7"/>
  <c r="Y127" i="7"/>
  <c r="X127" i="7"/>
  <c r="Y128" i="7"/>
  <c r="X128" i="7"/>
  <c r="Y129" i="7"/>
  <c r="X129" i="7"/>
  <c r="Y130" i="7"/>
  <c r="X130" i="7"/>
  <c r="Y131" i="7"/>
  <c r="X131" i="7"/>
  <c r="Y132" i="7"/>
  <c r="X132" i="7"/>
  <c r="Y133" i="7"/>
  <c r="X133" i="7"/>
  <c r="Y134" i="7"/>
  <c r="X134" i="7"/>
  <c r="Y135" i="7"/>
  <c r="X135" i="7"/>
  <c r="Y136" i="7"/>
  <c r="X136" i="7"/>
  <c r="Y137" i="7"/>
  <c r="X137" i="7"/>
  <c r="Y138" i="7"/>
  <c r="X138" i="7"/>
  <c r="Y8" i="7"/>
  <c r="AG8" i="7"/>
  <c r="AO8" i="7"/>
  <c r="AW8" i="7"/>
  <c r="BE8" i="7"/>
  <c r="BM8" i="7"/>
  <c r="BU8" i="7"/>
  <c r="CC8" i="7"/>
  <c r="CK8" i="7"/>
  <c r="X8" i="7"/>
  <c r="Y9" i="7"/>
  <c r="X9" i="7"/>
  <c r="Y10" i="7"/>
  <c r="X10" i="7"/>
  <c r="Y11" i="7"/>
  <c r="X11" i="7"/>
  <c r="Y12" i="7"/>
  <c r="X12" i="7"/>
  <c r="Y13" i="7"/>
  <c r="X13" i="7"/>
  <c r="Y14" i="7"/>
  <c r="X14" i="7"/>
  <c r="Y15" i="7"/>
  <c r="X15" i="7"/>
  <c r="Y16" i="7"/>
  <c r="X16" i="7"/>
  <c r="Y17" i="7"/>
  <c r="X17" i="7"/>
  <c r="Y18" i="7"/>
  <c r="X18" i="7"/>
  <c r="Y19" i="7"/>
  <c r="X19" i="7"/>
  <c r="Y20" i="7"/>
  <c r="X20" i="7"/>
  <c r="Y21" i="7"/>
  <c r="X21" i="7"/>
  <c r="Y22" i="7"/>
  <c r="X22" i="7"/>
  <c r="Y23" i="7"/>
  <c r="X23" i="7"/>
  <c r="Y24" i="7"/>
  <c r="X24" i="7"/>
  <c r="Y25" i="7"/>
  <c r="X25" i="7"/>
  <c r="Y26" i="7"/>
  <c r="X26" i="7"/>
  <c r="Y27" i="7"/>
  <c r="X27" i="7"/>
  <c r="Y28" i="7"/>
  <c r="X28" i="7"/>
  <c r="Y29" i="7"/>
  <c r="X29" i="7"/>
  <c r="Y30" i="7"/>
  <c r="X30" i="7"/>
  <c r="Y31" i="7"/>
  <c r="X31" i="7"/>
  <c r="Y32" i="7"/>
  <c r="X32" i="7"/>
  <c r="Y33" i="7"/>
  <c r="X33" i="7"/>
  <c r="Y34" i="7"/>
  <c r="X34" i="7"/>
  <c r="Y35" i="7"/>
  <c r="X35" i="7"/>
  <c r="Y36" i="7"/>
  <c r="X36" i="7"/>
  <c r="Y37" i="7"/>
  <c r="X37" i="7"/>
  <c r="Y38" i="7"/>
  <c r="X38" i="7"/>
  <c r="Y39" i="7"/>
  <c r="X39" i="7"/>
  <c r="Y40" i="7"/>
  <c r="X40" i="7"/>
  <c r="Y41" i="7"/>
  <c r="X41" i="7"/>
  <c r="Y42" i="7"/>
  <c r="X42" i="7"/>
  <c r="Y43" i="7"/>
  <c r="X43" i="7"/>
  <c r="Y44" i="7"/>
  <c r="X44" i="7"/>
  <c r="Y45" i="7"/>
  <c r="X45" i="7"/>
  <c r="Y46" i="7"/>
  <c r="X46" i="7"/>
  <c r="Y47" i="7"/>
  <c r="X47" i="7"/>
  <c r="Y48" i="7"/>
  <c r="X48" i="7"/>
  <c r="Y49" i="7"/>
  <c r="X49" i="7"/>
  <c r="Y50" i="7"/>
  <c r="X50" i="7"/>
  <c r="Y51" i="7"/>
  <c r="X51" i="7"/>
  <c r="Y52" i="7"/>
  <c r="X52" i="7"/>
  <c r="Y53" i="7"/>
  <c r="X53" i="7"/>
  <c r="Y54" i="7"/>
  <c r="X54" i="7"/>
  <c r="Y55" i="7"/>
  <c r="X55" i="7"/>
  <c r="Y56" i="7"/>
  <c r="X56" i="7"/>
  <c r="Y57" i="7"/>
  <c r="X57" i="7"/>
  <c r="Y58" i="7"/>
  <c r="X58" i="7"/>
  <c r="Y59" i="7"/>
  <c r="X59" i="7"/>
  <c r="Y60" i="7"/>
  <c r="X60" i="7"/>
  <c r="Y61" i="7"/>
  <c r="X61" i="7"/>
  <c r="Y62" i="7"/>
  <c r="X62" i="7"/>
  <c r="Y63" i="7"/>
  <c r="X63" i="7"/>
  <c r="Y64" i="7"/>
  <c r="X64" i="7"/>
  <c r="Y65" i="7"/>
  <c r="X65" i="7"/>
  <c r="Y66" i="7"/>
  <c r="X66" i="7"/>
  <c r="Y67" i="7"/>
  <c r="X67" i="7"/>
  <c r="Y68" i="7"/>
  <c r="X68" i="7"/>
  <c r="Y69" i="7"/>
  <c r="X69" i="7"/>
  <c r="Y70" i="7"/>
  <c r="X70" i="7"/>
  <c r="Y71" i="7"/>
  <c r="X71" i="7"/>
  <c r="Y72" i="7"/>
  <c r="X72" i="7"/>
  <c r="Y73" i="7"/>
  <c r="X73" i="7"/>
  <c r="Y74" i="7"/>
  <c r="X74" i="7"/>
  <c r="Y75" i="7"/>
  <c r="X75" i="7"/>
  <c r="Y76" i="7"/>
  <c r="X76" i="7"/>
  <c r="Y77" i="7"/>
  <c r="X77" i="7"/>
  <c r="Y78" i="7"/>
  <c r="X78" i="7"/>
  <c r="X139" i="7"/>
  <c r="AB18" i="7"/>
  <c r="AB20" i="7"/>
  <c r="AB21" i="7"/>
  <c r="AB24" i="7"/>
  <c r="AB28" i="7"/>
  <c r="AB29" i="7"/>
  <c r="AB30" i="7"/>
  <c r="AB33" i="7"/>
  <c r="AB36" i="7"/>
  <c r="AB38" i="7"/>
  <c r="AB41" i="7"/>
  <c r="AB44" i="7"/>
  <c r="AB45" i="7"/>
  <c r="AB48" i="7"/>
  <c r="AB50" i="7"/>
  <c r="AB53" i="7"/>
  <c r="AB54" i="7"/>
  <c r="AB56" i="7"/>
  <c r="AB58" i="7"/>
  <c r="AB60" i="7"/>
  <c r="AB64" i="7"/>
  <c r="AB65" i="7"/>
  <c r="AB66" i="7"/>
  <c r="AB68" i="7"/>
  <c r="AB69" i="7"/>
  <c r="AB70" i="7"/>
  <c r="AB74" i="7"/>
  <c r="AB76" i="7"/>
  <c r="AB78" i="7"/>
  <c r="AB80" i="7"/>
  <c r="AB81" i="7"/>
  <c r="AB83" i="7"/>
  <c r="AB84" i="7"/>
  <c r="AB86" i="7"/>
  <c r="AB88" i="7"/>
  <c r="AB89" i="7"/>
  <c r="AB90" i="7"/>
  <c r="AB93" i="7"/>
  <c r="AB94" i="7"/>
  <c r="AB95" i="7"/>
  <c r="AB96" i="7"/>
  <c r="AB98" i="7"/>
  <c r="AB99" i="7"/>
  <c r="AB100" i="7"/>
  <c r="AB101" i="7"/>
  <c r="AB104" i="7"/>
  <c r="AB105" i="7"/>
  <c r="AB106" i="7"/>
  <c r="AB108" i="7"/>
  <c r="AB110" i="7"/>
  <c r="AB111" i="7"/>
  <c r="AB113" i="7"/>
  <c r="AB114" i="7"/>
  <c r="AB116" i="7"/>
  <c r="AB117" i="7"/>
  <c r="AB118" i="7"/>
  <c r="AB119" i="7"/>
  <c r="AB120" i="7"/>
  <c r="AB122" i="7"/>
  <c r="AB123" i="7"/>
  <c r="AB124" i="7"/>
  <c r="AB125" i="7"/>
  <c r="AB126" i="7"/>
  <c r="AB128" i="7"/>
  <c r="AB129" i="7"/>
  <c r="AB130" i="7"/>
  <c r="AB131" i="7"/>
  <c r="AB132" i="7"/>
  <c r="AB134" i="7"/>
  <c r="AB135" i="7"/>
  <c r="AB136" i="7"/>
  <c r="AB137" i="7"/>
  <c r="AB138" i="7"/>
  <c r="E87" i="9"/>
  <c r="E27" i="9"/>
  <c r="E26" i="9"/>
  <c r="E25" i="9"/>
  <c r="E24" i="9"/>
  <c r="E23" i="9"/>
  <c r="E22" i="9"/>
  <c r="E21" i="9"/>
  <c r="AD79" i="10"/>
  <c r="AC79" i="10"/>
  <c r="AE78" i="10"/>
  <c r="AC78" i="10"/>
  <c r="AE77" i="10"/>
  <c r="AD77" i="10"/>
  <c r="AE76" i="10"/>
  <c r="AD76" i="10"/>
  <c r="AC76" i="10"/>
  <c r="AE75" i="10"/>
  <c r="AD75" i="10"/>
  <c r="AC75" i="10"/>
  <c r="AE74" i="10"/>
  <c r="AD74" i="10"/>
  <c r="AC74" i="10"/>
  <c r="AE73" i="10"/>
  <c r="AD73" i="10"/>
  <c r="AC73" i="10"/>
  <c r="AE72" i="10"/>
  <c r="AD72" i="10"/>
  <c r="AC72" i="10"/>
  <c r="AE71" i="10"/>
  <c r="AD71" i="10"/>
  <c r="AC71" i="10"/>
  <c r="AE70" i="10"/>
  <c r="AD70" i="10"/>
  <c r="AC70" i="10"/>
  <c r="AE69" i="10"/>
  <c r="AD69" i="10"/>
  <c r="AE68" i="10"/>
  <c r="E49" i="9"/>
  <c r="G67" i="10"/>
  <c r="E28" i="9"/>
  <c r="F67" i="10"/>
  <c r="E10" i="9"/>
  <c r="C67" i="10"/>
  <c r="AC57" i="10"/>
  <c r="AD56" i="10"/>
  <c r="AC56" i="10"/>
  <c r="AE55" i="10"/>
  <c r="AD55" i="10"/>
  <c r="AC55" i="10"/>
  <c r="AE54" i="10"/>
  <c r="AD54" i="10"/>
  <c r="AE53" i="10"/>
  <c r="G52" i="10"/>
  <c r="F52" i="10"/>
  <c r="C52" i="10"/>
  <c r="AC42" i="10"/>
  <c r="AD41" i="10"/>
  <c r="AC41" i="10"/>
  <c r="AE40" i="10"/>
  <c r="AD40" i="10"/>
  <c r="AC40" i="10"/>
  <c r="AE39" i="10"/>
  <c r="AD39" i="10"/>
  <c r="AE38" i="10"/>
  <c r="G37" i="10"/>
  <c r="F37" i="10"/>
  <c r="C37" i="10"/>
  <c r="AC27" i="10"/>
  <c r="AD26" i="10"/>
  <c r="AC26" i="10"/>
  <c r="AE25" i="10"/>
  <c r="AD25" i="10"/>
  <c r="AC25" i="10"/>
  <c r="AE24" i="10"/>
  <c r="AD24" i="10"/>
  <c r="AE23" i="10"/>
  <c r="G22" i="10"/>
  <c r="F22" i="10"/>
  <c r="C22" i="10"/>
  <c r="AE8" i="10"/>
  <c r="AD9" i="10"/>
  <c r="AE9" i="10"/>
  <c r="AC10" i="10"/>
  <c r="AD10" i="10"/>
  <c r="AE10" i="10"/>
  <c r="AC11" i="10"/>
  <c r="AD11" i="10"/>
  <c r="AC12" i="10"/>
  <c r="J21" i="3"/>
  <c r="H21" i="3"/>
  <c r="J20" i="3"/>
  <c r="H20" i="3"/>
  <c r="J22" i="3"/>
  <c r="H22" i="3"/>
  <c r="J23" i="3"/>
  <c r="H23" i="3"/>
  <c r="J24" i="3"/>
  <c r="H24" i="3"/>
  <c r="J25" i="3"/>
  <c r="H25" i="3"/>
  <c r="J26" i="3"/>
  <c r="H26" i="3"/>
  <c r="J27" i="3"/>
  <c r="H27" i="3"/>
  <c r="J28" i="3"/>
  <c r="H28" i="3"/>
  <c r="J29" i="3"/>
  <c r="H29" i="3"/>
  <c r="J30" i="3"/>
  <c r="H30" i="3"/>
  <c r="J31" i="3"/>
  <c r="H31" i="3"/>
  <c r="C18" i="8"/>
  <c r="C17" i="8"/>
  <c r="C16" i="8"/>
  <c r="AF89" i="3"/>
  <c r="AE90" i="3"/>
  <c r="AF88" i="3"/>
  <c r="AD90" i="3"/>
  <c r="AF87" i="3"/>
  <c r="AC90" i="3"/>
  <c r="AE88" i="3"/>
  <c r="AD89" i="3"/>
  <c r="AE87" i="3"/>
  <c r="AC89" i="3"/>
  <c r="AD87" i="3"/>
  <c r="AC88" i="3"/>
  <c r="AF86" i="3"/>
  <c r="AB90" i="3"/>
  <c r="AE86" i="3"/>
  <c r="AB89" i="3"/>
  <c r="AD86" i="3"/>
  <c r="AB88" i="3"/>
  <c r="AF85" i="3"/>
  <c r="AA90" i="3"/>
  <c r="AE85" i="3"/>
  <c r="AA89" i="3"/>
  <c r="AD85" i="3"/>
  <c r="AA88" i="3"/>
  <c r="AF84" i="3"/>
  <c r="Z90" i="3"/>
  <c r="AE84" i="3"/>
  <c r="Z89" i="3"/>
  <c r="AD84" i="3"/>
  <c r="Z88" i="3"/>
  <c r="AF83" i="3"/>
  <c r="Y90" i="3"/>
  <c r="AE83" i="3"/>
  <c r="Y89" i="3"/>
  <c r="AD83" i="3"/>
  <c r="Y88" i="3"/>
  <c r="AF82" i="3"/>
  <c r="X90" i="3"/>
  <c r="AE82" i="3"/>
  <c r="X89" i="3"/>
  <c r="AD82" i="3"/>
  <c r="X88" i="3"/>
  <c r="AF81" i="3"/>
  <c r="W90" i="3"/>
  <c r="AE81" i="3"/>
  <c r="W89" i="3"/>
  <c r="AD81" i="3"/>
  <c r="W88" i="3"/>
  <c r="AF80" i="3"/>
  <c r="V90" i="3"/>
  <c r="AE80" i="3"/>
  <c r="V89" i="3"/>
  <c r="AD80" i="3"/>
  <c r="V88" i="3"/>
  <c r="AF79" i="3"/>
  <c r="U90" i="3"/>
  <c r="AE79" i="3"/>
  <c r="U89" i="3"/>
  <c r="AD79" i="3"/>
  <c r="U88" i="3"/>
  <c r="AC79" i="3"/>
  <c r="T88" i="3"/>
  <c r="T89" i="3"/>
  <c r="T90" i="3"/>
  <c r="AF78" i="3"/>
  <c r="AE78" i="3"/>
  <c r="AD78" i="3"/>
  <c r="I29" i="3"/>
  <c r="I30" i="3"/>
  <c r="I31" i="3"/>
  <c r="Z120" i="3"/>
  <c r="AC120" i="3"/>
  <c r="Z121" i="3"/>
  <c r="AC121" i="3"/>
  <c r="Z122" i="3"/>
  <c r="AC122" i="3"/>
  <c r="Z123" i="3"/>
  <c r="AC123" i="3"/>
  <c r="Z124" i="3"/>
  <c r="AC124" i="3"/>
  <c r="Z125" i="3"/>
  <c r="AC125" i="3"/>
  <c r="Z126" i="3"/>
  <c r="AC126" i="3"/>
  <c r="Z127" i="3"/>
  <c r="AC127" i="3"/>
  <c r="Z128" i="3"/>
  <c r="AC128" i="3"/>
  <c r="Z129" i="3"/>
  <c r="AC129" i="3"/>
  <c r="Z130" i="3"/>
  <c r="AC130" i="3"/>
  <c r="Z131" i="3"/>
  <c r="AC131" i="3"/>
  <c r="Z132" i="3"/>
  <c r="AC132" i="3"/>
  <c r="Z133" i="3"/>
  <c r="AC133" i="3"/>
  <c r="Z134" i="3"/>
  <c r="AC134" i="3"/>
  <c r="Z135" i="3"/>
  <c r="AC135" i="3"/>
  <c r="Z136" i="3"/>
  <c r="AC136" i="3"/>
  <c r="Z137" i="3"/>
  <c r="AC137" i="3"/>
  <c r="Z138" i="3"/>
  <c r="AC138" i="3"/>
  <c r="Z139" i="3"/>
  <c r="AC139" i="3"/>
  <c r="Z140" i="3"/>
  <c r="AC140" i="3"/>
  <c r="Z141" i="3"/>
  <c r="AC141" i="3"/>
  <c r="Z142" i="3"/>
  <c r="AC142" i="3"/>
  <c r="Z143" i="3"/>
  <c r="AC143" i="3"/>
  <c r="Z144" i="3"/>
  <c r="AC144" i="3"/>
  <c r="Z145" i="3"/>
  <c r="AC145" i="3"/>
  <c r="Z146" i="3"/>
  <c r="AC146" i="3"/>
  <c r="Z147" i="3"/>
  <c r="AC147" i="3"/>
  <c r="Z148" i="3"/>
  <c r="AC148" i="3"/>
  <c r="Z149" i="3"/>
  <c r="AC149" i="3"/>
  <c r="Z150" i="3"/>
  <c r="AC150" i="3"/>
  <c r="Z151" i="3"/>
  <c r="AC151" i="3"/>
  <c r="Z152" i="3"/>
  <c r="AC152" i="3"/>
  <c r="Z153" i="3"/>
  <c r="AC153" i="3"/>
  <c r="Z154" i="3"/>
  <c r="AC154" i="3"/>
  <c r="Z155" i="3"/>
  <c r="AC155" i="3"/>
  <c r="Z156" i="3"/>
  <c r="AC156" i="3"/>
  <c r="Z157" i="3"/>
  <c r="AC157" i="3"/>
  <c r="Z158" i="3"/>
  <c r="AC158" i="3"/>
  <c r="Z159" i="3"/>
  <c r="AC159" i="3"/>
  <c r="Z160" i="3"/>
  <c r="AC160" i="3"/>
  <c r="Z161" i="3"/>
  <c r="AC161" i="3"/>
  <c r="Z162" i="3"/>
  <c r="AC162" i="3"/>
  <c r="Z163" i="3"/>
  <c r="AC163" i="3"/>
  <c r="Z164" i="3"/>
  <c r="AC164" i="3"/>
  <c r="Z165" i="3"/>
  <c r="AC165" i="3"/>
  <c r="Z166" i="3"/>
  <c r="AC166" i="3"/>
  <c r="Z167" i="3"/>
  <c r="AC167" i="3"/>
  <c r="Z168" i="3"/>
  <c r="AC168" i="3"/>
  <c r="Z169" i="3"/>
  <c r="AC169" i="3"/>
  <c r="Z170" i="3"/>
  <c r="AC170" i="3"/>
  <c r="Z171" i="3"/>
  <c r="AC171" i="3"/>
  <c r="Z172" i="3"/>
  <c r="AC172" i="3"/>
  <c r="Z173" i="3"/>
  <c r="AC173" i="3"/>
  <c r="Z174" i="3"/>
  <c r="AC174" i="3"/>
  <c r="Z175" i="3"/>
  <c r="AC175" i="3"/>
  <c r="Z176" i="3"/>
  <c r="AC176" i="3"/>
  <c r="Z177" i="3"/>
  <c r="AC177" i="3"/>
  <c r="Z178" i="3"/>
  <c r="AC178" i="3"/>
  <c r="Z179" i="3"/>
  <c r="AC179" i="3"/>
  <c r="Z180" i="3"/>
  <c r="AC180" i="3"/>
  <c r="Z181" i="3"/>
  <c r="AC181" i="3"/>
  <c r="Z182" i="3"/>
  <c r="AC182" i="3"/>
  <c r="Z183" i="3"/>
  <c r="AC183" i="3"/>
  <c r="Z184" i="3"/>
  <c r="AC184" i="3"/>
  <c r="Z185" i="3"/>
  <c r="AC185" i="3"/>
  <c r="Z186" i="3"/>
  <c r="AC186" i="3"/>
  <c r="Z187" i="3"/>
  <c r="AC187" i="3"/>
  <c r="Z188" i="3"/>
  <c r="AC188" i="3"/>
  <c r="Z189" i="3"/>
  <c r="AC189" i="3"/>
  <c r="Z190" i="3"/>
  <c r="AC190" i="3"/>
  <c r="Z191" i="3"/>
  <c r="AC191" i="3"/>
  <c r="Z192" i="3"/>
  <c r="AC192" i="3"/>
  <c r="Z193" i="3"/>
  <c r="AC193" i="3"/>
  <c r="Z194" i="3"/>
  <c r="AC194" i="3"/>
  <c r="Z195" i="3"/>
  <c r="AC195" i="3"/>
  <c r="Z196" i="3"/>
  <c r="AC196" i="3"/>
  <c r="Z197" i="3"/>
  <c r="AC197" i="3"/>
  <c r="Z198" i="3"/>
  <c r="AC198" i="3"/>
  <c r="Z199" i="3"/>
  <c r="AC199" i="3"/>
  <c r="Z200" i="3"/>
  <c r="AC200" i="3"/>
  <c r="Z201" i="3"/>
  <c r="AC201" i="3"/>
  <c r="Z202" i="3"/>
  <c r="AC202" i="3"/>
  <c r="Z203" i="3"/>
  <c r="AC203" i="3"/>
  <c r="Z204" i="3"/>
  <c r="AC204" i="3"/>
  <c r="Z205" i="3"/>
  <c r="AC205" i="3"/>
  <c r="Z206" i="3"/>
  <c r="AC206" i="3"/>
  <c r="Z207" i="3"/>
  <c r="AC207" i="3"/>
  <c r="Z208" i="3"/>
  <c r="AC208" i="3"/>
  <c r="Z209" i="3"/>
  <c r="AC209" i="3"/>
  <c r="Z210" i="3"/>
  <c r="AC210" i="3"/>
  <c r="Z211" i="3"/>
  <c r="AC211" i="3"/>
  <c r="Z212" i="3"/>
  <c r="AC212" i="3"/>
  <c r="Z213" i="3"/>
  <c r="AC213" i="3"/>
  <c r="Z214" i="3"/>
  <c r="AC214" i="3"/>
  <c r="Z215" i="3"/>
  <c r="AC215" i="3"/>
  <c r="Z216" i="3"/>
  <c r="AC216" i="3"/>
  <c r="Z217" i="3"/>
  <c r="AC217" i="3"/>
  <c r="Z218" i="3"/>
  <c r="AC218" i="3"/>
  <c r="Z219" i="3"/>
  <c r="AC219" i="3"/>
  <c r="Z220" i="3"/>
  <c r="AC220" i="3"/>
  <c r="Z221" i="3"/>
  <c r="AC221" i="3"/>
  <c r="Z222" i="3"/>
  <c r="AC222" i="3"/>
  <c r="Z223" i="3"/>
  <c r="AC223" i="3"/>
  <c r="Z224" i="3"/>
  <c r="AC224" i="3"/>
  <c r="Z225" i="3"/>
  <c r="AC225" i="3"/>
  <c r="Z108" i="3"/>
  <c r="AC108" i="3"/>
  <c r="Z109" i="3"/>
  <c r="AC109" i="3"/>
  <c r="Z110" i="3"/>
  <c r="AC110" i="3"/>
  <c r="Z111" i="3"/>
  <c r="AC111" i="3"/>
  <c r="Z112" i="3"/>
  <c r="AC112" i="3"/>
  <c r="Z113" i="3"/>
  <c r="AC113" i="3"/>
  <c r="Z114" i="3"/>
  <c r="AC114" i="3"/>
  <c r="Z115" i="3"/>
  <c r="AC115" i="3"/>
  <c r="Z116" i="3"/>
  <c r="AC116" i="3"/>
  <c r="Z117" i="3"/>
  <c r="AC117" i="3"/>
  <c r="Z118" i="3"/>
  <c r="AC118" i="3"/>
  <c r="Z119" i="3"/>
  <c r="AC119" i="3"/>
  <c r="Z96" i="3"/>
  <c r="AC96" i="3"/>
  <c r="Z97" i="3"/>
  <c r="AC97" i="3"/>
  <c r="Z98" i="3"/>
  <c r="AC98" i="3"/>
  <c r="Z99" i="3"/>
  <c r="AC99" i="3"/>
  <c r="Z100" i="3"/>
  <c r="AC100" i="3"/>
  <c r="Z101" i="3"/>
  <c r="AC101" i="3"/>
  <c r="Z102" i="3"/>
  <c r="AC102" i="3"/>
  <c r="Z103" i="3"/>
  <c r="AC103" i="3"/>
  <c r="Z104" i="3"/>
  <c r="AC104" i="3"/>
  <c r="Z105" i="3"/>
  <c r="AC105" i="3"/>
  <c r="Z106" i="3"/>
  <c r="AC106" i="3"/>
  <c r="Z107" i="3"/>
  <c r="AC107" i="3"/>
  <c r="Z95" i="3"/>
  <c r="AC95" i="3"/>
  <c r="Z227" i="3"/>
  <c r="AC227" i="3"/>
  <c r="Z228" i="3"/>
  <c r="AC228" i="3"/>
  <c r="Z229" i="3"/>
  <c r="AC229" i="3"/>
  <c r="Z230" i="3"/>
  <c r="AC230" i="3"/>
  <c r="Z231" i="3"/>
  <c r="AC231" i="3"/>
  <c r="Z232" i="3"/>
  <c r="AC232" i="3"/>
  <c r="Z233" i="3"/>
  <c r="AC233" i="3"/>
  <c r="Z234" i="3"/>
  <c r="AC234" i="3"/>
  <c r="Z235" i="3"/>
  <c r="AC235" i="3"/>
  <c r="Z236" i="3"/>
  <c r="AC236" i="3"/>
  <c r="Z237" i="3"/>
  <c r="AC237" i="3"/>
  <c r="Z238" i="3"/>
  <c r="AC238" i="3"/>
  <c r="Z239" i="3"/>
  <c r="AC239" i="3"/>
  <c r="Z240" i="3"/>
  <c r="AC240" i="3"/>
  <c r="Z241" i="3"/>
  <c r="AC241" i="3"/>
  <c r="Z242" i="3"/>
  <c r="AC242" i="3"/>
  <c r="Z243" i="3"/>
  <c r="AC243" i="3"/>
  <c r="Z244" i="3"/>
  <c r="AC244" i="3"/>
  <c r="Z245" i="3"/>
  <c r="AC245" i="3"/>
  <c r="Z246" i="3"/>
  <c r="AC246" i="3"/>
  <c r="Z247" i="3"/>
  <c r="AC247" i="3"/>
  <c r="Z248" i="3"/>
  <c r="AC248" i="3"/>
  <c r="Z249" i="3"/>
  <c r="AC249" i="3"/>
  <c r="Z250" i="3"/>
  <c r="AC250" i="3"/>
  <c r="Z251" i="3"/>
  <c r="AC251" i="3"/>
  <c r="Z252" i="3"/>
  <c r="AC252" i="3"/>
  <c r="Z253" i="3"/>
  <c r="AC253" i="3"/>
  <c r="Z254" i="3"/>
  <c r="AC254" i="3"/>
  <c r="Z255" i="3"/>
  <c r="AC255" i="3"/>
  <c r="Z256" i="3"/>
  <c r="AC256" i="3"/>
  <c r="Z257" i="3"/>
  <c r="AC257" i="3"/>
  <c r="Z258" i="3"/>
  <c r="AC258" i="3"/>
  <c r="Z259" i="3"/>
  <c r="AC259" i="3"/>
  <c r="Z260" i="3"/>
  <c r="AC260" i="3"/>
  <c r="Z261" i="3"/>
  <c r="AC261" i="3"/>
  <c r="Z262" i="3"/>
  <c r="AC262" i="3"/>
  <c r="Z263" i="3"/>
  <c r="AC263" i="3"/>
  <c r="Z264" i="3"/>
  <c r="AC264" i="3"/>
  <c r="Z265" i="3"/>
  <c r="AC265" i="3"/>
  <c r="Z266" i="3"/>
  <c r="AC266" i="3"/>
  <c r="Z267" i="3"/>
  <c r="AC267" i="3"/>
  <c r="Z268" i="3"/>
  <c r="AC268" i="3"/>
  <c r="Z269" i="3"/>
  <c r="AC269" i="3"/>
  <c r="Z270" i="3"/>
  <c r="AC270" i="3"/>
  <c r="Z271" i="3"/>
  <c r="AC271" i="3"/>
  <c r="Z272" i="3"/>
  <c r="AC272" i="3"/>
  <c r="Z273" i="3"/>
  <c r="AC273" i="3"/>
  <c r="Z274" i="3"/>
  <c r="AC274" i="3"/>
  <c r="Z275" i="3"/>
  <c r="AC275" i="3"/>
  <c r="Z276" i="3"/>
  <c r="AC276" i="3"/>
  <c r="Z277" i="3"/>
  <c r="AC277" i="3"/>
  <c r="Z278" i="3"/>
  <c r="AC278" i="3"/>
  <c r="Z279" i="3"/>
  <c r="AC279" i="3"/>
  <c r="Z280" i="3"/>
  <c r="AC280" i="3"/>
  <c r="Z281" i="3"/>
  <c r="AC281" i="3"/>
  <c r="Z282" i="3"/>
  <c r="AC282" i="3"/>
  <c r="Z283" i="3"/>
  <c r="AC283" i="3"/>
  <c r="Z284" i="3"/>
  <c r="AC284" i="3"/>
  <c r="Z285" i="3"/>
  <c r="AC285" i="3"/>
  <c r="Z286" i="3"/>
  <c r="AC286" i="3"/>
  <c r="Z287" i="3"/>
  <c r="AC287" i="3"/>
  <c r="Z288" i="3"/>
  <c r="AC288" i="3"/>
  <c r="Z289" i="3"/>
  <c r="AC289" i="3"/>
  <c r="Z290" i="3"/>
  <c r="AC290" i="3"/>
  <c r="Z291" i="3"/>
  <c r="AC291" i="3"/>
  <c r="Z292" i="3"/>
  <c r="AC292" i="3"/>
  <c r="Z293" i="3"/>
  <c r="AC293" i="3"/>
  <c r="Z294" i="3"/>
  <c r="AC294" i="3"/>
  <c r="Z295" i="3"/>
  <c r="AC295" i="3"/>
  <c r="Z296" i="3"/>
  <c r="AC296" i="3"/>
  <c r="Z297" i="3"/>
  <c r="AC297" i="3"/>
  <c r="Z298" i="3"/>
  <c r="AC298" i="3"/>
  <c r="Z299" i="3"/>
  <c r="AC299" i="3"/>
  <c r="Z300" i="3"/>
  <c r="AC300" i="3"/>
  <c r="Z301" i="3"/>
  <c r="AC301" i="3"/>
  <c r="Z302" i="3"/>
  <c r="AC302" i="3"/>
  <c r="Z303" i="3"/>
  <c r="AC303" i="3"/>
  <c r="Z304" i="3"/>
  <c r="AC304" i="3"/>
  <c r="Z305" i="3"/>
  <c r="AC305" i="3"/>
  <c r="Z306" i="3"/>
  <c r="AC306" i="3"/>
  <c r="Z307" i="3"/>
  <c r="AC307" i="3"/>
  <c r="Z308" i="3"/>
  <c r="AC308" i="3"/>
  <c r="Z309" i="3"/>
  <c r="AC309" i="3"/>
  <c r="Z310" i="3"/>
  <c r="AC310" i="3"/>
  <c r="Z311" i="3"/>
  <c r="AC311" i="3"/>
  <c r="Z312" i="3"/>
  <c r="AC312" i="3"/>
  <c r="Z313" i="3"/>
  <c r="AC313" i="3"/>
  <c r="Z314" i="3"/>
  <c r="AC314" i="3"/>
  <c r="Z315" i="3"/>
  <c r="AC315" i="3"/>
  <c r="Z316" i="3"/>
  <c r="AC316" i="3"/>
  <c r="Z317" i="3"/>
  <c r="AC317" i="3"/>
  <c r="Z318" i="3"/>
  <c r="AC318" i="3"/>
  <c r="Z319" i="3"/>
  <c r="AC319" i="3"/>
  <c r="Z320" i="3"/>
  <c r="AC320" i="3"/>
  <c r="Z321" i="3"/>
  <c r="AC321" i="3"/>
  <c r="Z322" i="3"/>
  <c r="AC322" i="3"/>
  <c r="Z323" i="3"/>
  <c r="AC323" i="3"/>
  <c r="Z324" i="3"/>
  <c r="AC324" i="3"/>
  <c r="Z325" i="3"/>
  <c r="AC325" i="3"/>
  <c r="Z326" i="3"/>
  <c r="AC326" i="3"/>
  <c r="Z327" i="3"/>
  <c r="AC327" i="3"/>
  <c r="Z328" i="3"/>
  <c r="AC328" i="3"/>
  <c r="Z329" i="3"/>
  <c r="AC329" i="3"/>
  <c r="Z330" i="3"/>
  <c r="AC330" i="3"/>
  <c r="Z331" i="3"/>
  <c r="AC331" i="3"/>
  <c r="Z332" i="3"/>
  <c r="AC332" i="3"/>
  <c r="Z333" i="3"/>
  <c r="AC333" i="3"/>
  <c r="Z334" i="3"/>
  <c r="AC334" i="3"/>
  <c r="Z335" i="3"/>
  <c r="AC335" i="3"/>
  <c r="Z336" i="3"/>
  <c r="AC336" i="3"/>
  <c r="Z337" i="3"/>
  <c r="AC337" i="3"/>
  <c r="Z338" i="3"/>
  <c r="AC338" i="3"/>
  <c r="Z339" i="3"/>
  <c r="AC339" i="3"/>
  <c r="Z340" i="3"/>
  <c r="AC340" i="3"/>
  <c r="Z341" i="3"/>
  <c r="AC341" i="3"/>
  <c r="Z342" i="3"/>
  <c r="AC342" i="3"/>
  <c r="Z343" i="3"/>
  <c r="AC343" i="3"/>
  <c r="Z344" i="3"/>
  <c r="AC344" i="3"/>
  <c r="Z345" i="3"/>
  <c r="AC345" i="3"/>
  <c r="Z346" i="3"/>
  <c r="AC346" i="3"/>
  <c r="Z347" i="3"/>
  <c r="AC347" i="3"/>
  <c r="Z348" i="3"/>
  <c r="AC348" i="3"/>
  <c r="Z349" i="3"/>
  <c r="AC349" i="3"/>
  <c r="Z350" i="3"/>
  <c r="AC350" i="3"/>
  <c r="Z351" i="3"/>
  <c r="AC351" i="3"/>
  <c r="Z352" i="3"/>
  <c r="AC352" i="3"/>
  <c r="Z353" i="3"/>
  <c r="AC353" i="3"/>
  <c r="Z354" i="3"/>
  <c r="AC354" i="3"/>
  <c r="Z355" i="3"/>
  <c r="AC355" i="3"/>
  <c r="Z356" i="3"/>
  <c r="AC356" i="3"/>
  <c r="Z357" i="3"/>
  <c r="AC357" i="3"/>
  <c r="AC226" i="3"/>
  <c r="Z226" i="3"/>
  <c r="C81" i="6"/>
  <c r="D81" i="6"/>
  <c r="I81" i="6"/>
  <c r="C82" i="6"/>
  <c r="D82" i="6"/>
  <c r="I82" i="6"/>
  <c r="C83" i="6"/>
  <c r="D83" i="6"/>
  <c r="I83" i="6"/>
  <c r="C84" i="6"/>
  <c r="D84" i="6"/>
  <c r="I84" i="6"/>
  <c r="C85" i="6"/>
  <c r="D85" i="6"/>
  <c r="I85" i="6"/>
  <c r="C86" i="6"/>
  <c r="D86" i="6"/>
  <c r="I86" i="6"/>
  <c r="C87" i="6"/>
  <c r="D87" i="6"/>
  <c r="I87" i="6"/>
  <c r="C88" i="6"/>
  <c r="D88" i="6"/>
  <c r="I88" i="6"/>
  <c r="C89" i="6"/>
  <c r="D89" i="6"/>
  <c r="I89" i="6"/>
  <c r="C90" i="6"/>
  <c r="D90" i="6"/>
  <c r="I90" i="6"/>
  <c r="C91" i="6"/>
  <c r="D91" i="6"/>
  <c r="I91" i="6"/>
  <c r="C92" i="6"/>
  <c r="D92" i="6"/>
  <c r="I92" i="6"/>
  <c r="C93" i="6"/>
  <c r="D93" i="6"/>
  <c r="I93" i="6"/>
  <c r="C94" i="6"/>
  <c r="D94" i="6"/>
  <c r="I94" i="6"/>
  <c r="C95" i="6"/>
  <c r="D95" i="6"/>
  <c r="I95" i="6"/>
  <c r="C96" i="6"/>
  <c r="D96" i="6"/>
  <c r="I96" i="6"/>
  <c r="C97" i="6"/>
  <c r="D97" i="6"/>
  <c r="I97" i="6"/>
  <c r="C98" i="6"/>
  <c r="D98" i="6"/>
  <c r="I98" i="6"/>
  <c r="C99" i="6"/>
  <c r="D99" i="6"/>
  <c r="I99" i="6"/>
  <c r="C100" i="6"/>
  <c r="D100" i="6"/>
  <c r="I100" i="6"/>
  <c r="C101" i="6"/>
  <c r="D101" i="6"/>
  <c r="I101" i="6"/>
  <c r="C102" i="6"/>
  <c r="D102" i="6"/>
  <c r="I102" i="6"/>
  <c r="C103" i="6"/>
  <c r="D103" i="6"/>
  <c r="I103" i="6"/>
  <c r="C104" i="6"/>
  <c r="D104" i="6"/>
  <c r="I104" i="6"/>
  <c r="C105" i="6"/>
  <c r="D105" i="6"/>
  <c r="I105" i="6"/>
  <c r="C106" i="6"/>
  <c r="D106" i="6"/>
  <c r="I106" i="6"/>
  <c r="C107" i="6"/>
  <c r="D107" i="6"/>
  <c r="I107" i="6"/>
  <c r="C108" i="6"/>
  <c r="D108" i="6"/>
  <c r="I108" i="6"/>
  <c r="C109" i="6"/>
  <c r="D109" i="6"/>
  <c r="I109" i="6"/>
  <c r="C110" i="6"/>
  <c r="D110" i="6"/>
  <c r="I110" i="6"/>
  <c r="C111" i="6"/>
  <c r="D111" i="6"/>
  <c r="I111" i="6"/>
  <c r="C112" i="6"/>
  <c r="D112" i="6"/>
  <c r="I112" i="6"/>
  <c r="C113" i="6"/>
  <c r="D113" i="6"/>
  <c r="I113" i="6"/>
  <c r="C114" i="6"/>
  <c r="D114" i="6"/>
  <c r="I114" i="6"/>
  <c r="C115" i="6"/>
  <c r="D115" i="6"/>
  <c r="I115" i="6"/>
  <c r="C116" i="6"/>
  <c r="D116" i="6"/>
  <c r="I116" i="6"/>
  <c r="C117" i="6"/>
  <c r="D117" i="6"/>
  <c r="I117" i="6"/>
  <c r="C118" i="6"/>
  <c r="D118" i="6"/>
  <c r="I118" i="6"/>
  <c r="C119" i="6"/>
  <c r="D119" i="6"/>
  <c r="I119" i="6"/>
  <c r="C120" i="6"/>
  <c r="D120" i="6"/>
  <c r="I120" i="6"/>
  <c r="C121" i="6"/>
  <c r="D121" i="6"/>
  <c r="I121" i="6"/>
  <c r="C122" i="6"/>
  <c r="D122" i="6"/>
  <c r="I122" i="6"/>
  <c r="C123" i="6"/>
  <c r="D123" i="6"/>
  <c r="I123" i="6"/>
  <c r="C124" i="6"/>
  <c r="D124" i="6"/>
  <c r="I124" i="6"/>
  <c r="C125" i="6"/>
  <c r="D125" i="6"/>
  <c r="I125" i="6"/>
  <c r="C126" i="6"/>
  <c r="D126" i="6"/>
  <c r="I126" i="6"/>
  <c r="C127" i="6"/>
  <c r="D127" i="6"/>
  <c r="I127" i="6"/>
  <c r="C128" i="6"/>
  <c r="D128" i="6"/>
  <c r="I128" i="6"/>
  <c r="C129" i="6"/>
  <c r="D129" i="6"/>
  <c r="I129" i="6"/>
  <c r="C130" i="6"/>
  <c r="D130" i="6"/>
  <c r="I130" i="6"/>
  <c r="C131" i="6"/>
  <c r="D131" i="6"/>
  <c r="I131" i="6"/>
  <c r="C132" i="6"/>
  <c r="D132" i="6"/>
  <c r="I132" i="6"/>
  <c r="C133" i="6"/>
  <c r="D133" i="6"/>
  <c r="I133" i="6"/>
  <c r="C134" i="6"/>
  <c r="D134" i="6"/>
  <c r="I134" i="6"/>
  <c r="C135" i="6"/>
  <c r="D135" i="6"/>
  <c r="I135" i="6"/>
  <c r="C136" i="6"/>
  <c r="D136" i="6"/>
  <c r="I136" i="6"/>
  <c r="C137" i="6"/>
  <c r="D137" i="6"/>
  <c r="I137" i="6"/>
  <c r="C138" i="6"/>
  <c r="D138" i="6"/>
  <c r="I138" i="6"/>
  <c r="C139" i="6"/>
  <c r="D139" i="6"/>
  <c r="I139" i="6"/>
  <c r="C140" i="6"/>
  <c r="D140" i="6"/>
  <c r="I140" i="6"/>
  <c r="C141" i="6"/>
  <c r="D141" i="6"/>
  <c r="I141" i="6"/>
  <c r="E8" i="17" a="1"/>
  <c r="D140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219" i="7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236" i="7"/>
  <c r="D237" i="7"/>
  <c r="D238" i="7"/>
  <c r="D239" i="7"/>
  <c r="D240" i="7"/>
  <c r="D241" i="7"/>
  <c r="D242" i="7"/>
  <c r="D243" i="7"/>
  <c r="D244" i="7"/>
  <c r="D245" i="7"/>
  <c r="D246" i="7"/>
  <c r="D247" i="7"/>
  <c r="D248" i="7"/>
  <c r="D249" i="7"/>
  <c r="D250" i="7"/>
  <c r="D251" i="7"/>
  <c r="D252" i="7"/>
  <c r="D253" i="7"/>
  <c r="D254" i="7"/>
  <c r="D255" i="7"/>
  <c r="D256" i="7"/>
  <c r="D257" i="7"/>
  <c r="D258" i="7"/>
  <c r="D259" i="7"/>
  <c r="D260" i="7"/>
  <c r="D261" i="7"/>
  <c r="D262" i="7"/>
  <c r="D263" i="7"/>
  <c r="D264" i="7"/>
  <c r="D265" i="7"/>
  <c r="D266" i="7"/>
  <c r="D267" i="7"/>
  <c r="D268" i="7"/>
  <c r="D269" i="7"/>
  <c r="D270" i="7"/>
  <c r="D139" i="7"/>
  <c r="A8" i="7"/>
  <c r="A10" i="7"/>
  <c r="A12" i="7"/>
  <c r="A14" i="7"/>
  <c r="A16" i="7"/>
  <c r="A18" i="7"/>
  <c r="A20" i="7"/>
  <c r="A22" i="7"/>
  <c r="A24" i="7"/>
  <c r="A26" i="7"/>
  <c r="A28" i="7"/>
  <c r="A30" i="7"/>
  <c r="A6" i="7"/>
  <c r="E19" i="9"/>
  <c r="CC67" i="13"/>
  <c r="E18" i="9"/>
  <c r="CC62" i="13"/>
  <c r="BY56" i="13"/>
  <c r="BY51" i="13"/>
  <c r="BU46" i="13"/>
  <c r="BU41" i="13"/>
  <c r="AM67" i="13"/>
  <c r="AM62" i="13"/>
  <c r="AI56" i="13"/>
  <c r="AI51" i="13"/>
  <c r="AE46" i="13"/>
  <c r="AE41" i="13"/>
  <c r="E92" i="9"/>
  <c r="V79" i="3"/>
  <c r="W79" i="3"/>
  <c r="X79" i="3"/>
  <c r="Y79" i="3"/>
  <c r="Z79" i="3"/>
  <c r="AA79" i="3"/>
  <c r="AB79" i="3"/>
  <c r="U80" i="3"/>
  <c r="W80" i="3"/>
  <c r="X80" i="3"/>
  <c r="Y80" i="3"/>
  <c r="Z80" i="3"/>
  <c r="AA80" i="3"/>
  <c r="AB80" i="3"/>
  <c r="AC80" i="3"/>
  <c r="U81" i="3"/>
  <c r="V81" i="3"/>
  <c r="X81" i="3"/>
  <c r="Y81" i="3"/>
  <c r="Z81" i="3"/>
  <c r="AA81" i="3"/>
  <c r="AB81" i="3"/>
  <c r="AC81" i="3"/>
  <c r="U82" i="3"/>
  <c r="V82" i="3"/>
  <c r="W82" i="3"/>
  <c r="Y82" i="3"/>
  <c r="Z82" i="3"/>
  <c r="AA82" i="3"/>
  <c r="AB82" i="3"/>
  <c r="AC82" i="3"/>
  <c r="U83" i="3"/>
  <c r="V83" i="3"/>
  <c r="W83" i="3"/>
  <c r="X83" i="3"/>
  <c r="Z83" i="3"/>
  <c r="AA83" i="3"/>
  <c r="AB83" i="3"/>
  <c r="AC83" i="3"/>
  <c r="U84" i="3"/>
  <c r="V84" i="3"/>
  <c r="W84" i="3"/>
  <c r="X84" i="3"/>
  <c r="Y84" i="3"/>
  <c r="AA84" i="3"/>
  <c r="AB84" i="3"/>
  <c r="AC84" i="3"/>
  <c r="U85" i="3"/>
  <c r="V85" i="3"/>
  <c r="W85" i="3"/>
  <c r="X85" i="3"/>
  <c r="Y85" i="3"/>
  <c r="Z85" i="3"/>
  <c r="AB85" i="3"/>
  <c r="AC85" i="3"/>
  <c r="U86" i="3"/>
  <c r="V86" i="3"/>
  <c r="W86" i="3"/>
  <c r="X86" i="3"/>
  <c r="Y86" i="3"/>
  <c r="Z86" i="3"/>
  <c r="AA86" i="3"/>
  <c r="AC86" i="3"/>
  <c r="U87" i="3"/>
  <c r="V87" i="3"/>
  <c r="W87" i="3"/>
  <c r="X87" i="3"/>
  <c r="Y87" i="3"/>
  <c r="Z87" i="3"/>
  <c r="AA87" i="3"/>
  <c r="AB87" i="3"/>
  <c r="E96" i="9"/>
  <c r="E98" i="9"/>
  <c r="E97" i="9"/>
  <c r="T16" i="7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4" i="6"/>
  <c r="I45" i="6"/>
  <c r="I46" i="6"/>
  <c r="I47" i="6"/>
  <c r="I48" i="6"/>
  <c r="I49" i="6"/>
  <c r="I50" i="6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68" i="6"/>
  <c r="I69" i="6"/>
  <c r="I70" i="6"/>
  <c r="I71" i="6"/>
  <c r="I72" i="6"/>
  <c r="I73" i="6"/>
  <c r="I74" i="6"/>
  <c r="I75" i="6"/>
  <c r="I76" i="6"/>
  <c r="I77" i="6"/>
  <c r="I78" i="6"/>
  <c r="I79" i="6"/>
  <c r="I80" i="6"/>
  <c r="U14" i="7"/>
  <c r="E101" i="9"/>
  <c r="V12" i="7"/>
  <c r="C249" i="12"/>
  <c r="C218" i="12"/>
  <c r="C187" i="12"/>
  <c r="C156" i="12"/>
  <c r="C125" i="12"/>
  <c r="C94" i="12"/>
  <c r="C63" i="12"/>
  <c r="C32" i="12"/>
  <c r="B277" i="12"/>
  <c r="F268" i="12"/>
  <c r="E268" i="12"/>
  <c r="D268" i="12"/>
  <c r="F267" i="12"/>
  <c r="E267" i="12"/>
  <c r="D267" i="12"/>
  <c r="F266" i="12"/>
  <c r="E266" i="12"/>
  <c r="D266" i="12"/>
  <c r="F265" i="12"/>
  <c r="E265" i="12"/>
  <c r="D265" i="12"/>
  <c r="F264" i="12"/>
  <c r="E264" i="12"/>
  <c r="D264" i="12"/>
  <c r="F263" i="12"/>
  <c r="E263" i="12"/>
  <c r="D263" i="12"/>
  <c r="F262" i="12"/>
  <c r="E262" i="12"/>
  <c r="D262" i="12"/>
  <c r="F261" i="12"/>
  <c r="E261" i="12"/>
  <c r="D261" i="12"/>
  <c r="F260" i="12"/>
  <c r="E260" i="12"/>
  <c r="D260" i="12"/>
  <c r="F259" i="12"/>
  <c r="E259" i="12"/>
  <c r="D259" i="12"/>
  <c r="F258" i="12"/>
  <c r="E258" i="12"/>
  <c r="D258" i="12"/>
  <c r="F257" i="12"/>
  <c r="E257" i="12"/>
  <c r="D257" i="12"/>
  <c r="F256" i="12"/>
  <c r="E256" i="12"/>
  <c r="D256" i="12"/>
  <c r="F255" i="12"/>
  <c r="E255" i="12"/>
  <c r="D255" i="12"/>
  <c r="F254" i="12"/>
  <c r="E254" i="12"/>
  <c r="D254" i="12"/>
  <c r="C254" i="12"/>
  <c r="C253" i="12"/>
  <c r="B246" i="12"/>
  <c r="F237" i="12"/>
  <c r="E237" i="12"/>
  <c r="D237" i="12"/>
  <c r="F236" i="12"/>
  <c r="E236" i="12"/>
  <c r="D236" i="12"/>
  <c r="F235" i="12"/>
  <c r="E235" i="12"/>
  <c r="D235" i="12"/>
  <c r="F234" i="12"/>
  <c r="E234" i="12"/>
  <c r="D234" i="12"/>
  <c r="F233" i="12"/>
  <c r="E233" i="12"/>
  <c r="D233" i="12"/>
  <c r="F232" i="12"/>
  <c r="E232" i="12"/>
  <c r="D232" i="12"/>
  <c r="F231" i="12"/>
  <c r="E231" i="12"/>
  <c r="D231" i="12"/>
  <c r="F230" i="12"/>
  <c r="E230" i="12"/>
  <c r="D230" i="12"/>
  <c r="F229" i="12"/>
  <c r="E229" i="12"/>
  <c r="D229" i="12"/>
  <c r="F228" i="12"/>
  <c r="E228" i="12"/>
  <c r="D228" i="12"/>
  <c r="F227" i="12"/>
  <c r="E227" i="12"/>
  <c r="D227" i="12"/>
  <c r="F226" i="12"/>
  <c r="E226" i="12"/>
  <c r="D226" i="12"/>
  <c r="F225" i="12"/>
  <c r="E225" i="12"/>
  <c r="D225" i="12"/>
  <c r="F224" i="12"/>
  <c r="E224" i="12"/>
  <c r="D224" i="12"/>
  <c r="F223" i="12"/>
  <c r="E223" i="12"/>
  <c r="D223" i="12"/>
  <c r="C223" i="12"/>
  <c r="C222" i="12"/>
  <c r="B215" i="12"/>
  <c r="F206" i="12"/>
  <c r="E206" i="12"/>
  <c r="D206" i="12"/>
  <c r="F205" i="12"/>
  <c r="E205" i="12"/>
  <c r="D205" i="12"/>
  <c r="F204" i="12"/>
  <c r="E204" i="12"/>
  <c r="D204" i="12"/>
  <c r="F203" i="12"/>
  <c r="E203" i="12"/>
  <c r="D203" i="12"/>
  <c r="F202" i="12"/>
  <c r="E202" i="12"/>
  <c r="D202" i="12"/>
  <c r="F201" i="12"/>
  <c r="E201" i="12"/>
  <c r="D201" i="12"/>
  <c r="F200" i="12"/>
  <c r="E200" i="12"/>
  <c r="D200" i="12"/>
  <c r="F199" i="12"/>
  <c r="E199" i="12"/>
  <c r="D199" i="12"/>
  <c r="F198" i="12"/>
  <c r="E198" i="12"/>
  <c r="D198" i="12"/>
  <c r="F197" i="12"/>
  <c r="E197" i="12"/>
  <c r="D197" i="12"/>
  <c r="F196" i="12"/>
  <c r="E196" i="12"/>
  <c r="D196" i="12"/>
  <c r="F195" i="12"/>
  <c r="E195" i="12"/>
  <c r="D195" i="12"/>
  <c r="F194" i="12"/>
  <c r="E194" i="12"/>
  <c r="D194" i="12"/>
  <c r="F193" i="12"/>
  <c r="E193" i="12"/>
  <c r="D193" i="12"/>
  <c r="F192" i="12"/>
  <c r="E192" i="12"/>
  <c r="D192" i="12"/>
  <c r="C192" i="12"/>
  <c r="C191" i="12"/>
  <c r="B184" i="12"/>
  <c r="F175" i="12"/>
  <c r="E175" i="12"/>
  <c r="D175" i="12"/>
  <c r="F174" i="12"/>
  <c r="E174" i="12"/>
  <c r="D174" i="12"/>
  <c r="F173" i="12"/>
  <c r="E173" i="12"/>
  <c r="D173" i="12"/>
  <c r="F172" i="12"/>
  <c r="E172" i="12"/>
  <c r="D172" i="12"/>
  <c r="F171" i="12"/>
  <c r="E171" i="12"/>
  <c r="D171" i="12"/>
  <c r="F170" i="12"/>
  <c r="E170" i="12"/>
  <c r="D170" i="12"/>
  <c r="F169" i="12"/>
  <c r="E169" i="12"/>
  <c r="D169" i="12"/>
  <c r="F168" i="12"/>
  <c r="E168" i="12"/>
  <c r="D168" i="12"/>
  <c r="F167" i="12"/>
  <c r="E167" i="12"/>
  <c r="D167" i="12"/>
  <c r="F166" i="12"/>
  <c r="E166" i="12"/>
  <c r="D166" i="12"/>
  <c r="F165" i="12"/>
  <c r="E165" i="12"/>
  <c r="D165" i="12"/>
  <c r="F164" i="12"/>
  <c r="E164" i="12"/>
  <c r="D164" i="12"/>
  <c r="F163" i="12"/>
  <c r="E163" i="12"/>
  <c r="D163" i="12"/>
  <c r="F162" i="12"/>
  <c r="E162" i="12"/>
  <c r="D162" i="12"/>
  <c r="F161" i="12"/>
  <c r="E161" i="12"/>
  <c r="D161" i="12"/>
  <c r="C161" i="12"/>
  <c r="C160" i="12"/>
  <c r="B153" i="12"/>
  <c r="F144" i="12"/>
  <c r="E144" i="12"/>
  <c r="D144" i="12"/>
  <c r="F143" i="12"/>
  <c r="E143" i="12"/>
  <c r="D143" i="12"/>
  <c r="F142" i="12"/>
  <c r="E142" i="12"/>
  <c r="D142" i="12"/>
  <c r="F141" i="12"/>
  <c r="E141" i="12"/>
  <c r="D141" i="12"/>
  <c r="F140" i="12"/>
  <c r="E140" i="12"/>
  <c r="D140" i="12"/>
  <c r="F139" i="12"/>
  <c r="E139" i="12"/>
  <c r="D139" i="12"/>
  <c r="F138" i="12"/>
  <c r="E138" i="12"/>
  <c r="D138" i="12"/>
  <c r="F137" i="12"/>
  <c r="E137" i="12"/>
  <c r="D137" i="12"/>
  <c r="F136" i="12"/>
  <c r="E136" i="12"/>
  <c r="D136" i="12"/>
  <c r="F135" i="12"/>
  <c r="E135" i="12"/>
  <c r="D135" i="12"/>
  <c r="F134" i="12"/>
  <c r="E134" i="12"/>
  <c r="D134" i="12"/>
  <c r="F133" i="12"/>
  <c r="E133" i="12"/>
  <c r="D133" i="12"/>
  <c r="F132" i="12"/>
  <c r="E132" i="12"/>
  <c r="D132" i="12"/>
  <c r="F131" i="12"/>
  <c r="E131" i="12"/>
  <c r="D131" i="12"/>
  <c r="F130" i="12"/>
  <c r="E130" i="12"/>
  <c r="D130" i="12"/>
  <c r="C130" i="12"/>
  <c r="C129" i="12"/>
  <c r="B122" i="12"/>
  <c r="F113" i="12"/>
  <c r="E113" i="12"/>
  <c r="D113" i="12"/>
  <c r="F112" i="12"/>
  <c r="E112" i="12"/>
  <c r="D112" i="12"/>
  <c r="F111" i="12"/>
  <c r="E111" i="12"/>
  <c r="D111" i="12"/>
  <c r="F110" i="12"/>
  <c r="E110" i="12"/>
  <c r="D110" i="12"/>
  <c r="F109" i="12"/>
  <c r="E109" i="12"/>
  <c r="D109" i="12"/>
  <c r="F108" i="12"/>
  <c r="E108" i="12"/>
  <c r="D108" i="12"/>
  <c r="F107" i="12"/>
  <c r="E107" i="12"/>
  <c r="D107" i="12"/>
  <c r="F106" i="12"/>
  <c r="E106" i="12"/>
  <c r="D106" i="12"/>
  <c r="F105" i="12"/>
  <c r="E105" i="12"/>
  <c r="D105" i="12"/>
  <c r="F104" i="12"/>
  <c r="E104" i="12"/>
  <c r="D104" i="12"/>
  <c r="F103" i="12"/>
  <c r="E103" i="12"/>
  <c r="D103" i="12"/>
  <c r="F102" i="12"/>
  <c r="E102" i="12"/>
  <c r="D102" i="12"/>
  <c r="F101" i="12"/>
  <c r="E101" i="12"/>
  <c r="D101" i="12"/>
  <c r="F100" i="12"/>
  <c r="E100" i="12"/>
  <c r="D100" i="12"/>
  <c r="F99" i="12"/>
  <c r="E99" i="12"/>
  <c r="D99" i="12"/>
  <c r="C99" i="12"/>
  <c r="C98" i="12"/>
  <c r="B91" i="12"/>
  <c r="F82" i="12"/>
  <c r="E82" i="12"/>
  <c r="D82" i="12"/>
  <c r="F81" i="12"/>
  <c r="E81" i="12"/>
  <c r="D81" i="12"/>
  <c r="F80" i="12"/>
  <c r="E80" i="12"/>
  <c r="D80" i="12"/>
  <c r="F79" i="12"/>
  <c r="E79" i="12"/>
  <c r="D79" i="12"/>
  <c r="F78" i="12"/>
  <c r="E78" i="12"/>
  <c r="D78" i="12"/>
  <c r="F77" i="12"/>
  <c r="E77" i="12"/>
  <c r="D77" i="12"/>
  <c r="F76" i="12"/>
  <c r="E76" i="12"/>
  <c r="D76" i="12"/>
  <c r="F75" i="12"/>
  <c r="E75" i="12"/>
  <c r="D75" i="12"/>
  <c r="F74" i="12"/>
  <c r="E74" i="12"/>
  <c r="D74" i="12"/>
  <c r="F73" i="12"/>
  <c r="E73" i="12"/>
  <c r="D73" i="12"/>
  <c r="F72" i="12"/>
  <c r="E72" i="12"/>
  <c r="D72" i="12"/>
  <c r="F71" i="12"/>
  <c r="E71" i="12"/>
  <c r="D71" i="12"/>
  <c r="F70" i="12"/>
  <c r="E70" i="12"/>
  <c r="D70" i="12"/>
  <c r="F69" i="12"/>
  <c r="E69" i="12"/>
  <c r="D69" i="12"/>
  <c r="F68" i="12"/>
  <c r="E68" i="12"/>
  <c r="D68" i="12"/>
  <c r="C68" i="12"/>
  <c r="C67" i="12"/>
  <c r="B60" i="12"/>
  <c r="F51" i="12"/>
  <c r="E51" i="12"/>
  <c r="D51" i="12"/>
  <c r="F50" i="12"/>
  <c r="E50" i="12"/>
  <c r="D50" i="12"/>
  <c r="F49" i="12"/>
  <c r="E49" i="12"/>
  <c r="D49" i="12"/>
  <c r="F48" i="12"/>
  <c r="E48" i="12"/>
  <c r="D48" i="12"/>
  <c r="F47" i="12"/>
  <c r="E47" i="12"/>
  <c r="D47" i="12"/>
  <c r="F46" i="12"/>
  <c r="E46" i="12"/>
  <c r="D46" i="12"/>
  <c r="F45" i="12"/>
  <c r="E45" i="12"/>
  <c r="D45" i="12"/>
  <c r="F44" i="12"/>
  <c r="E44" i="12"/>
  <c r="D44" i="12"/>
  <c r="F43" i="12"/>
  <c r="E43" i="12"/>
  <c r="D43" i="12"/>
  <c r="F42" i="12"/>
  <c r="E42" i="12"/>
  <c r="D42" i="12"/>
  <c r="F41" i="12"/>
  <c r="E41" i="12"/>
  <c r="D41" i="12"/>
  <c r="F40" i="12"/>
  <c r="E40" i="12"/>
  <c r="D40" i="12"/>
  <c r="F39" i="12"/>
  <c r="E39" i="12"/>
  <c r="D39" i="12"/>
  <c r="F38" i="12"/>
  <c r="E38" i="12"/>
  <c r="D38" i="12"/>
  <c r="F37" i="12"/>
  <c r="E37" i="12"/>
  <c r="D37" i="12"/>
  <c r="C37" i="12"/>
  <c r="C36" i="12"/>
  <c r="B29" i="12"/>
  <c r="F21" i="12"/>
  <c r="E21" i="12"/>
  <c r="D21" i="12"/>
  <c r="F20" i="12"/>
  <c r="E20" i="12"/>
  <c r="D20" i="12"/>
  <c r="F19" i="12"/>
  <c r="E19" i="12"/>
  <c r="D19" i="12"/>
  <c r="F18" i="12"/>
  <c r="E18" i="12"/>
  <c r="D18" i="12"/>
  <c r="F17" i="12"/>
  <c r="E17" i="12"/>
  <c r="D17" i="12"/>
  <c r="F16" i="12"/>
  <c r="E16" i="12"/>
  <c r="D16" i="12"/>
  <c r="F15" i="12"/>
  <c r="E15" i="12"/>
  <c r="D15" i="12"/>
  <c r="F14" i="12"/>
  <c r="E14" i="12"/>
  <c r="D14" i="12"/>
  <c r="F13" i="12"/>
  <c r="E13" i="12"/>
  <c r="D13" i="12"/>
  <c r="F12" i="12"/>
  <c r="E12" i="12"/>
  <c r="D12" i="12"/>
  <c r="F11" i="12"/>
  <c r="E11" i="12"/>
  <c r="D11" i="12"/>
  <c r="F10" i="12"/>
  <c r="E10" i="12"/>
  <c r="D10" i="12"/>
  <c r="F9" i="12"/>
  <c r="E9" i="12"/>
  <c r="D9" i="12"/>
  <c r="F8" i="12"/>
  <c r="E8" i="12"/>
  <c r="D8" i="12"/>
  <c r="F7" i="12"/>
  <c r="E7" i="12"/>
  <c r="D7" i="12"/>
  <c r="F6" i="12"/>
  <c r="E6" i="12"/>
  <c r="D6" i="12"/>
  <c r="C6" i="12"/>
  <c r="C5" i="12"/>
  <c r="B278" i="12"/>
  <c r="B247" i="12"/>
  <c r="B216" i="12"/>
  <c r="B185" i="12"/>
  <c r="B154" i="12"/>
  <c r="B123" i="12"/>
  <c r="B92" i="12"/>
  <c r="B61" i="12"/>
  <c r="C1" i="12"/>
  <c r="E100" i="9"/>
  <c r="D33" i="14"/>
  <c r="E99" i="9"/>
  <c r="B33" i="14"/>
  <c r="E53" i="9"/>
  <c r="R5" i="7"/>
  <c r="E102" i="9"/>
  <c r="E94" i="9"/>
  <c r="E95" i="9"/>
  <c r="E89" i="9"/>
  <c r="E88" i="9"/>
  <c r="E91" i="9"/>
  <c r="E90" i="9"/>
  <c r="E93" i="9"/>
  <c r="E108" i="9"/>
  <c r="Y78" i="3"/>
  <c r="T83" i="3"/>
  <c r="Z78" i="3"/>
  <c r="T84" i="3"/>
  <c r="AA78" i="3"/>
  <c r="T85" i="3"/>
  <c r="AB78" i="3"/>
  <c r="T86" i="3"/>
  <c r="BQ37" i="13"/>
  <c r="BQ32" i="13"/>
  <c r="BM29" i="13"/>
  <c r="BM24" i="13"/>
  <c r="BI22" i="13"/>
  <c r="BI17" i="13"/>
  <c r="BE16" i="13"/>
  <c r="BE11" i="13"/>
  <c r="BA11" i="13"/>
  <c r="AW7" i="13"/>
  <c r="BA6" i="13"/>
  <c r="AS4" i="13"/>
  <c r="AW2" i="13"/>
  <c r="AS2" i="13"/>
  <c r="C4" i="13"/>
  <c r="C2" i="13"/>
  <c r="E52" i="9"/>
  <c r="B4" i="14"/>
  <c r="E51" i="9"/>
  <c r="B1" i="14"/>
  <c r="E6" i="7"/>
  <c r="E5" i="7"/>
  <c r="F5" i="7"/>
  <c r="G2" i="13"/>
  <c r="K6" i="13"/>
  <c r="AA37" i="13"/>
  <c r="AA32" i="13"/>
  <c r="W29" i="13"/>
  <c r="W24" i="13"/>
  <c r="S22" i="13"/>
  <c r="S17" i="13"/>
  <c r="O16" i="13"/>
  <c r="O11" i="13"/>
  <c r="K11" i="13"/>
  <c r="G7" i="13"/>
  <c r="E50" i="9"/>
  <c r="A1" i="13"/>
  <c r="E72" i="9"/>
  <c r="E13" i="9"/>
  <c r="E30" i="9"/>
  <c r="H2" i="7"/>
  <c r="W78" i="3"/>
  <c r="T81" i="3"/>
  <c r="V78" i="3"/>
  <c r="T80" i="3"/>
  <c r="X78" i="3"/>
  <c r="T82" i="3"/>
  <c r="T79" i="3"/>
  <c r="U78" i="3"/>
  <c r="E41" i="9"/>
  <c r="T4" i="7"/>
  <c r="AC78" i="3"/>
  <c r="T87" i="3"/>
  <c r="C11" i="6"/>
  <c r="D11" i="6"/>
  <c r="C12" i="6"/>
  <c r="D12" i="6"/>
  <c r="C13" i="6"/>
  <c r="D13" i="6"/>
  <c r="C14" i="6"/>
  <c r="D14" i="6"/>
  <c r="C15" i="6"/>
  <c r="D15" i="6"/>
  <c r="C16" i="6"/>
  <c r="D16" i="6"/>
  <c r="C17" i="6"/>
  <c r="D17" i="6"/>
  <c r="C18" i="6"/>
  <c r="D18" i="6"/>
  <c r="C19" i="6"/>
  <c r="D19" i="6"/>
  <c r="C20" i="6"/>
  <c r="D20" i="6"/>
  <c r="C21" i="6"/>
  <c r="D21" i="6"/>
  <c r="C22" i="6"/>
  <c r="D22" i="6"/>
  <c r="C23" i="6"/>
  <c r="D23" i="6"/>
  <c r="C24" i="6"/>
  <c r="D24" i="6"/>
  <c r="C25" i="6"/>
  <c r="D25" i="6"/>
  <c r="C26" i="6"/>
  <c r="D26" i="6"/>
  <c r="C27" i="6"/>
  <c r="D27" i="6"/>
  <c r="C28" i="6"/>
  <c r="D28" i="6"/>
  <c r="C29" i="6"/>
  <c r="D29" i="6"/>
  <c r="C30" i="6"/>
  <c r="D30" i="6"/>
  <c r="C31" i="6"/>
  <c r="D31" i="6"/>
  <c r="C32" i="6"/>
  <c r="D32" i="6"/>
  <c r="C33" i="6"/>
  <c r="D33" i="6"/>
  <c r="C34" i="6"/>
  <c r="D34" i="6"/>
  <c r="C35" i="6"/>
  <c r="D35" i="6"/>
  <c r="C36" i="6"/>
  <c r="D36" i="6"/>
  <c r="C37" i="6"/>
  <c r="D37" i="6"/>
  <c r="C38" i="6"/>
  <c r="D38" i="6"/>
  <c r="C39" i="6"/>
  <c r="D39" i="6"/>
  <c r="C40" i="6"/>
  <c r="D40" i="6"/>
  <c r="C41" i="6"/>
  <c r="D41" i="6"/>
  <c r="C42" i="6"/>
  <c r="D42" i="6"/>
  <c r="C43" i="6"/>
  <c r="D43" i="6"/>
  <c r="C44" i="6"/>
  <c r="D44" i="6"/>
  <c r="C45" i="6"/>
  <c r="D45" i="6"/>
  <c r="C46" i="6"/>
  <c r="D46" i="6"/>
  <c r="C47" i="6"/>
  <c r="D47" i="6"/>
  <c r="C48" i="6"/>
  <c r="D48" i="6"/>
  <c r="C49" i="6"/>
  <c r="D49" i="6"/>
  <c r="C50" i="6"/>
  <c r="D50" i="6"/>
  <c r="C51" i="6"/>
  <c r="D51" i="6"/>
  <c r="C52" i="6"/>
  <c r="D52" i="6"/>
  <c r="C53" i="6"/>
  <c r="D53" i="6"/>
  <c r="C54" i="6"/>
  <c r="D54" i="6"/>
  <c r="C55" i="6"/>
  <c r="D55" i="6"/>
  <c r="C56" i="6"/>
  <c r="D56" i="6"/>
  <c r="C57" i="6"/>
  <c r="D57" i="6"/>
  <c r="C58" i="6"/>
  <c r="D58" i="6"/>
  <c r="C59" i="6"/>
  <c r="D59" i="6"/>
  <c r="C60" i="6"/>
  <c r="D60" i="6"/>
  <c r="C61" i="6"/>
  <c r="D61" i="6"/>
  <c r="C62" i="6"/>
  <c r="D62" i="6"/>
  <c r="C63" i="6"/>
  <c r="D63" i="6"/>
  <c r="C64" i="6"/>
  <c r="D64" i="6"/>
  <c r="C65" i="6"/>
  <c r="D65" i="6"/>
  <c r="C66" i="6"/>
  <c r="D66" i="6"/>
  <c r="C67" i="6"/>
  <c r="D67" i="6"/>
  <c r="C68" i="6"/>
  <c r="D68" i="6"/>
  <c r="C69" i="6"/>
  <c r="D69" i="6"/>
  <c r="C70" i="6"/>
  <c r="D70" i="6"/>
  <c r="C71" i="6"/>
  <c r="D71" i="6"/>
  <c r="C72" i="6"/>
  <c r="D72" i="6"/>
  <c r="C73" i="6"/>
  <c r="D73" i="6"/>
  <c r="C74" i="6"/>
  <c r="D74" i="6"/>
  <c r="C75" i="6"/>
  <c r="D75" i="6"/>
  <c r="C76" i="6"/>
  <c r="D76" i="6"/>
  <c r="C77" i="6"/>
  <c r="D77" i="6"/>
  <c r="C78" i="6"/>
  <c r="D78" i="6"/>
  <c r="C79" i="6"/>
  <c r="D79" i="6"/>
  <c r="C80" i="6"/>
  <c r="D80" i="6"/>
  <c r="D10" i="6"/>
  <c r="C10" i="6"/>
  <c r="D9" i="6"/>
  <c r="C9" i="6"/>
  <c r="J6" i="7"/>
  <c r="E86" i="9"/>
  <c r="G5" i="7"/>
  <c r="E45" i="9"/>
  <c r="V6" i="7"/>
  <c r="E44" i="9"/>
  <c r="T12" i="7"/>
  <c r="E43" i="9"/>
  <c r="T10" i="7"/>
  <c r="E42" i="9"/>
  <c r="T8" i="7"/>
  <c r="E40" i="9"/>
  <c r="T14" i="7"/>
  <c r="T6" i="7"/>
  <c r="E84" i="9"/>
  <c r="B32" i="7"/>
  <c r="I6" i="7"/>
  <c r="AC94" i="3"/>
  <c r="AW54" i="6"/>
  <c r="AW30" i="6"/>
  <c r="Z94" i="3"/>
  <c r="E80" i="9"/>
  <c r="H5" i="7"/>
  <c r="E29" i="9"/>
  <c r="AW70" i="6"/>
  <c r="AW46" i="6"/>
  <c r="AW22" i="6"/>
  <c r="E85" i="9"/>
  <c r="B4" i="10"/>
  <c r="G7" i="10"/>
  <c r="E7" i="9"/>
  <c r="B2" i="10"/>
  <c r="F7" i="10"/>
  <c r="C7" i="10"/>
  <c r="E83" i="9"/>
  <c r="L1" i="9"/>
  <c r="E82" i="9"/>
  <c r="E8" i="9"/>
  <c r="E38" i="9"/>
  <c r="E11" i="9"/>
  <c r="E12" i="9"/>
  <c r="E14" i="9"/>
  <c r="E15" i="9"/>
  <c r="E16" i="9"/>
  <c r="E17" i="9"/>
  <c r="E20" i="9"/>
  <c r="E31" i="9"/>
  <c r="E32" i="9"/>
  <c r="E33" i="9"/>
  <c r="E34" i="9"/>
  <c r="E35" i="9"/>
  <c r="E36" i="9"/>
  <c r="E37" i="9"/>
  <c r="F78" i="9"/>
  <c r="E79" i="9"/>
  <c r="E81" i="9"/>
  <c r="E6" i="9"/>
  <c r="C5" i="9"/>
  <c r="F1" i="9"/>
  <c r="F5" i="9"/>
  <c r="I10" i="6"/>
  <c r="N6" i="7"/>
  <c r="K6" i="7"/>
  <c r="H6" i="7"/>
  <c r="C6" i="7"/>
  <c r="B6" i="7"/>
  <c r="N4" i="7"/>
  <c r="H4" i="7"/>
  <c r="B4" i="7"/>
  <c r="AK70" i="6"/>
  <c r="AK46" i="6"/>
  <c r="AK54" i="6"/>
  <c r="AK30" i="6"/>
  <c r="E9" i="6"/>
  <c r="B9" i="6"/>
  <c r="V55" i="6"/>
  <c r="V31" i="6"/>
  <c r="V7" i="6"/>
  <c r="B7" i="6"/>
  <c r="D6" i="8"/>
  <c r="C6" i="8"/>
  <c r="B6" i="8"/>
  <c r="B4" i="8"/>
  <c r="B2" i="8"/>
  <c r="K1" i="9"/>
  <c r="C37" i="3"/>
  <c r="C38" i="3"/>
  <c r="C39" i="3"/>
  <c r="C40" i="3"/>
  <c r="C41" i="3"/>
  <c r="C42" i="3"/>
  <c r="C43" i="3"/>
  <c r="C44" i="3"/>
  <c r="C36" i="3"/>
  <c r="C15" i="8"/>
  <c r="C14" i="8"/>
  <c r="C13" i="8"/>
  <c r="C12" i="8"/>
  <c r="C11" i="8"/>
  <c r="C10" i="8"/>
  <c r="C9" i="8"/>
  <c r="C8" i="8"/>
  <c r="C7" i="8"/>
  <c r="I27" i="3"/>
  <c r="I28" i="3"/>
  <c r="D3" i="17" a="1"/>
  <c r="D3" i="17"/>
  <c r="D4" i="17"/>
  <c r="D5" i="17"/>
  <c r="D6" i="17"/>
  <c r="D7" i="17"/>
  <c r="D8" i="17"/>
  <c r="D9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44" i="17"/>
  <c r="D45" i="17"/>
  <c r="D46" i="17"/>
  <c r="D47" i="17"/>
  <c r="D48" i="17"/>
  <c r="D49" i="17"/>
  <c r="D50" i="17"/>
  <c r="D51" i="17"/>
  <c r="D52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4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91" i="17"/>
  <c r="D92" i="17"/>
  <c r="D93" i="17"/>
  <c r="D94" i="17"/>
  <c r="D95" i="17"/>
  <c r="D96" i="17"/>
  <c r="D97" i="17"/>
  <c r="D98" i="17"/>
  <c r="D99" i="17"/>
  <c r="D100" i="17"/>
  <c r="D101" i="17"/>
  <c r="D102" i="17"/>
  <c r="D103" i="17"/>
  <c r="D104" i="17"/>
  <c r="E7" i="17"/>
  <c r="E5" i="17"/>
  <c r="D105" i="17"/>
  <c r="D106" i="17"/>
  <c r="D107" i="17"/>
  <c r="D108" i="17"/>
  <c r="D109" i="17"/>
  <c r="D110" i="17"/>
  <c r="D111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4" i="17"/>
  <c r="D125" i="17"/>
  <c r="D126" i="17"/>
  <c r="D127" i="17"/>
  <c r="D128" i="17"/>
  <c r="D129" i="17"/>
  <c r="D130" i="17"/>
  <c r="D131" i="17"/>
  <c r="D132" i="17"/>
  <c r="D133" i="17"/>
  <c r="D134" i="17"/>
  <c r="E8" i="17"/>
  <c r="E9" i="17" a="1"/>
  <c r="E9" i="17"/>
  <c r="F8" i="17"/>
  <c r="E3" i="17"/>
  <c r="U18" i="7"/>
  <c r="F9" i="17"/>
  <c r="E4" i="17"/>
  <c r="V18" i="7"/>
  <c r="E6" i="17"/>
  <c r="F2" i="17" a="1"/>
  <c r="F2" i="17"/>
  <c r="G2" i="17"/>
  <c r="T20" i="7"/>
  <c r="T19" i="7"/>
  <c r="BB4" i="3"/>
  <c r="BB5" i="3"/>
  <c r="BB6" i="3"/>
  <c r="BB7" i="3"/>
  <c r="BB8" i="3"/>
  <c r="BB9" i="3"/>
  <c r="BB10" i="3"/>
  <c r="BB11" i="3"/>
  <c r="BB12" i="3"/>
  <c r="BB13" i="3"/>
  <c r="BB14" i="3"/>
  <c r="BB15" i="3"/>
  <c r="K5" i="3"/>
  <c r="K6" i="3"/>
  <c r="K7" i="3"/>
  <c r="K8" i="3"/>
  <c r="K9" i="3"/>
  <c r="K10" i="3"/>
  <c r="K11" i="3"/>
  <c r="K12" i="3"/>
  <c r="K13" i="3"/>
  <c r="K14" i="3"/>
  <c r="K15" i="3"/>
  <c r="D29" i="3"/>
  <c r="D21" i="3"/>
  <c r="D22" i="3"/>
  <c r="D27" i="3"/>
  <c r="D28" i="3"/>
  <c r="D26" i="3"/>
  <c r="D25" i="3"/>
  <c r="D24" i="3"/>
  <c r="D23" i="3"/>
  <c r="D31" i="3"/>
  <c r="D30" i="3"/>
  <c r="M4" i="3"/>
  <c r="F20" i="3"/>
  <c r="M13" i="3"/>
  <c r="F29" i="3"/>
  <c r="M5" i="3"/>
  <c r="F21" i="3"/>
  <c r="M6" i="3"/>
  <c r="F22" i="3"/>
  <c r="M7" i="3"/>
  <c r="F23" i="3"/>
  <c r="M8" i="3"/>
  <c r="F24" i="3"/>
  <c r="M9" i="3"/>
  <c r="F25" i="3"/>
  <c r="M10" i="3"/>
  <c r="F26" i="3"/>
  <c r="M12" i="3"/>
  <c r="F28" i="3"/>
  <c r="M11" i="3"/>
  <c r="F27" i="3"/>
  <c r="M15" i="3"/>
  <c r="F31" i="3"/>
  <c r="M14" i="3"/>
  <c r="F30" i="3"/>
  <c r="BA4" i="3"/>
  <c r="BC4" i="3"/>
  <c r="BA5" i="3"/>
  <c r="BA6" i="3"/>
  <c r="BA7" i="3"/>
  <c r="BA8" i="3"/>
  <c r="BA9" i="3"/>
  <c r="BA10" i="3"/>
  <c r="BA11" i="3"/>
  <c r="BA12" i="3"/>
  <c r="BA13" i="3"/>
  <c r="BA14" i="3"/>
  <c r="BA15" i="3"/>
  <c r="BC5" i="3"/>
  <c r="BC6" i="3"/>
  <c r="BC7" i="3"/>
  <c r="BC8" i="3"/>
  <c r="BC9" i="3"/>
  <c r="BC10" i="3"/>
  <c r="BC11" i="3"/>
  <c r="BC12" i="3"/>
  <c r="BC13" i="3"/>
  <c r="BC14" i="3"/>
  <c r="BC15" i="3"/>
  <c r="L4" i="3"/>
  <c r="E20" i="3"/>
  <c r="J4" i="3"/>
  <c r="K20" i="3"/>
  <c r="L20" i="3"/>
  <c r="L15" i="3"/>
  <c r="E31" i="3"/>
  <c r="L14" i="3"/>
  <c r="E30" i="3"/>
  <c r="L13" i="3"/>
  <c r="E29" i="3"/>
  <c r="L12" i="3"/>
  <c r="E28" i="3"/>
  <c r="L11" i="3"/>
  <c r="E27" i="3"/>
  <c r="L10" i="3"/>
  <c r="E26" i="3"/>
  <c r="L9" i="3"/>
  <c r="E25" i="3"/>
  <c r="L8" i="3"/>
  <c r="E24" i="3"/>
  <c r="L7" i="3"/>
  <c r="E23" i="3"/>
  <c r="L6" i="3"/>
  <c r="E22" i="3"/>
  <c r="L5" i="3"/>
  <c r="E21" i="3"/>
  <c r="N15" i="3"/>
  <c r="G31" i="3"/>
  <c r="N14" i="3"/>
  <c r="G30" i="3"/>
  <c r="N13" i="3"/>
  <c r="G29" i="3"/>
  <c r="N12" i="3"/>
  <c r="G28" i="3"/>
  <c r="N11" i="3"/>
  <c r="G27" i="3"/>
  <c r="N10" i="3"/>
  <c r="G26" i="3"/>
  <c r="N9" i="3"/>
  <c r="G25" i="3"/>
  <c r="N8" i="3"/>
  <c r="G24" i="3"/>
  <c r="N7" i="3"/>
  <c r="G23" i="3"/>
  <c r="N6" i="3"/>
  <c r="G22" i="3"/>
  <c r="N5" i="3"/>
  <c r="G21" i="3"/>
  <c r="J14" i="3"/>
  <c r="K30" i="3"/>
  <c r="L30" i="3"/>
  <c r="J5" i="3"/>
  <c r="K21" i="3"/>
  <c r="L21" i="3"/>
  <c r="J6" i="3"/>
  <c r="K22" i="3"/>
  <c r="L22" i="3"/>
  <c r="J7" i="3"/>
  <c r="K23" i="3"/>
  <c r="L23" i="3"/>
  <c r="J8" i="3"/>
  <c r="K24" i="3"/>
  <c r="L24" i="3"/>
  <c r="J9" i="3"/>
  <c r="K25" i="3"/>
  <c r="L25" i="3"/>
  <c r="J10" i="3"/>
  <c r="K26" i="3"/>
  <c r="L26" i="3"/>
  <c r="J11" i="3"/>
  <c r="K27" i="3"/>
  <c r="L27" i="3"/>
  <c r="J12" i="3"/>
  <c r="K28" i="3"/>
  <c r="L28" i="3"/>
  <c r="J13" i="3"/>
  <c r="K29" i="3"/>
  <c r="L29" i="3"/>
  <c r="J15" i="3"/>
  <c r="K31" i="3"/>
  <c r="L31" i="3"/>
  <c r="M30" i="3"/>
  <c r="N30" i="3" a="1"/>
  <c r="N30" i="3"/>
  <c r="O30" i="3"/>
  <c r="M20" i="3"/>
  <c r="N20" i="3" a="1"/>
  <c r="N20" i="3"/>
  <c r="O20" i="3"/>
  <c r="E74" i="3" a="1"/>
  <c r="E74" i="3"/>
  <c r="M21" i="3"/>
  <c r="N21" i="3" a="1"/>
  <c r="N21" i="3"/>
  <c r="O21" i="3"/>
  <c r="F74" i="3" a="1"/>
  <c r="F74" i="3"/>
  <c r="M22" i="3"/>
  <c r="N22" i="3" a="1"/>
  <c r="N22" i="3"/>
  <c r="O22" i="3"/>
  <c r="G74" i="3" a="1"/>
  <c r="M23" i="3"/>
  <c r="N23" i="3" a="1"/>
  <c r="N23" i="3"/>
  <c r="O23" i="3"/>
  <c r="H74" i="3" a="1"/>
  <c r="M24" i="3"/>
  <c r="N24" i="3" a="1"/>
  <c r="N24" i="3"/>
  <c r="O24" i="3"/>
  <c r="I74" i="3" a="1"/>
  <c r="M25" i="3"/>
  <c r="N25" i="3" a="1"/>
  <c r="N25" i="3"/>
  <c r="O25" i="3"/>
  <c r="J74" i="3" a="1"/>
  <c r="M26" i="3"/>
  <c r="N26" i="3" a="1"/>
  <c r="N26" i="3"/>
  <c r="O26" i="3"/>
  <c r="K74" i="3" a="1"/>
  <c r="M27" i="3"/>
  <c r="N27" i="3" a="1"/>
  <c r="N27" i="3"/>
  <c r="O27" i="3"/>
  <c r="L74" i="3" a="1"/>
  <c r="M28" i="3"/>
  <c r="N28" i="3" a="1"/>
  <c r="N28" i="3"/>
  <c r="O28" i="3"/>
  <c r="M74" i="3" a="1"/>
  <c r="M29" i="3"/>
  <c r="N29" i="3" a="1"/>
  <c r="N29" i="3"/>
  <c r="O29" i="3"/>
  <c r="N74" i="3" a="1"/>
  <c r="M31" i="3"/>
  <c r="N31" i="3" a="1"/>
  <c r="N31" i="3"/>
  <c r="O31" i="3"/>
  <c r="O74" i="3" a="1"/>
  <c r="P30" i="3"/>
  <c r="P20" i="3"/>
  <c r="P74" i="3" a="1"/>
  <c r="P21" i="3"/>
  <c r="Q74" i="3" a="1"/>
  <c r="P22" i="3"/>
  <c r="R74" i="3" a="1"/>
  <c r="P23" i="3"/>
  <c r="S74" i="3" a="1"/>
  <c r="P24" i="3"/>
  <c r="T74" i="3" a="1"/>
  <c r="P25" i="3"/>
  <c r="U74" i="3" a="1"/>
  <c r="P26" i="3"/>
  <c r="V74" i="3" a="1"/>
  <c r="P27" i="3"/>
  <c r="W74" i="3" a="1"/>
  <c r="P28" i="3"/>
  <c r="X74" i="3" a="1"/>
  <c r="P29" i="3"/>
  <c r="Y74" i="3" a="1"/>
  <c r="P31" i="3"/>
  <c r="Z74" i="3" a="1"/>
  <c r="Q30" i="3"/>
  <c r="Q20" i="3"/>
  <c r="AA74" i="3" a="1"/>
  <c r="Q21" i="3"/>
  <c r="AB74" i="3" a="1"/>
  <c r="Q22" i="3"/>
  <c r="AC74" i="3" a="1"/>
  <c r="Q23" i="3"/>
  <c r="AD74" i="3" a="1"/>
  <c r="Q24" i="3"/>
  <c r="AE74" i="3" a="1"/>
  <c r="Q25" i="3"/>
  <c r="AF74" i="3" a="1"/>
  <c r="Q26" i="3"/>
  <c r="AG74" i="3" a="1"/>
  <c r="Q27" i="3"/>
  <c r="AH74" i="3" a="1"/>
  <c r="Q28" i="3"/>
  <c r="AI74" i="3" a="1"/>
  <c r="Q29" i="3"/>
  <c r="AJ74" i="3" a="1"/>
  <c r="Q31" i="3"/>
  <c r="AK74" i="3" a="1"/>
  <c r="R30" i="3"/>
  <c r="R20" i="3"/>
  <c r="AL74" i="3" a="1"/>
  <c r="R21" i="3"/>
  <c r="AM74" i="3" a="1"/>
  <c r="R22" i="3"/>
  <c r="AN74" i="3" a="1"/>
  <c r="R23" i="3"/>
  <c r="AO74" i="3" a="1"/>
  <c r="R24" i="3"/>
  <c r="AP74" i="3" a="1"/>
  <c r="R25" i="3"/>
  <c r="AQ74" i="3" a="1"/>
  <c r="R26" i="3"/>
  <c r="AR74" i="3" a="1"/>
  <c r="R27" i="3"/>
  <c r="AS74" i="3" a="1"/>
  <c r="R28" i="3"/>
  <c r="AT74" i="3" a="1"/>
  <c r="R29" i="3"/>
  <c r="AU74" i="3" a="1"/>
  <c r="R31" i="3"/>
  <c r="AV74" i="3" a="1"/>
  <c r="S30" i="3"/>
  <c r="S20" i="3"/>
  <c r="AW74" i="3" a="1"/>
  <c r="S21" i="3"/>
  <c r="AX74" i="3" a="1"/>
  <c r="S22" i="3"/>
  <c r="AY74" i="3" a="1"/>
  <c r="S23" i="3"/>
  <c r="AZ74" i="3" a="1"/>
  <c r="S24" i="3"/>
  <c r="BA74" i="3" a="1"/>
  <c r="S25" i="3"/>
  <c r="BB74" i="3" a="1"/>
  <c r="S26" i="3"/>
  <c r="BC74" i="3" a="1"/>
  <c r="S27" i="3"/>
  <c r="BD74" i="3" a="1"/>
  <c r="S28" i="3"/>
  <c r="BE74" i="3" a="1"/>
  <c r="S29" i="3"/>
  <c r="BF74" i="3" a="1"/>
  <c r="S31" i="3"/>
  <c r="BG74" i="3" a="1"/>
  <c r="T30" i="3"/>
  <c r="T20" i="3"/>
  <c r="BH74" i="3" a="1"/>
  <c r="T21" i="3"/>
  <c r="BI74" i="3" a="1"/>
  <c r="T22" i="3"/>
  <c r="BJ74" i="3" a="1"/>
  <c r="T23" i="3"/>
  <c r="BK74" i="3" a="1"/>
  <c r="T24" i="3"/>
  <c r="BL74" i="3" a="1"/>
  <c r="T25" i="3"/>
  <c r="BM74" i="3" a="1"/>
  <c r="T26" i="3"/>
  <c r="BN74" i="3" a="1"/>
  <c r="T27" i="3"/>
  <c r="BO74" i="3" a="1"/>
  <c r="T28" i="3"/>
  <c r="BP74" i="3" a="1"/>
  <c r="T29" i="3"/>
  <c r="BQ74" i="3" a="1"/>
  <c r="T31" i="3"/>
  <c r="BR74" i="3" a="1"/>
  <c r="U30" i="3"/>
  <c r="U20" i="3"/>
  <c r="BS74" i="3" a="1"/>
  <c r="U21" i="3"/>
  <c r="BT74" i="3" a="1"/>
  <c r="U22" i="3"/>
  <c r="BU74" i="3" a="1"/>
  <c r="U23" i="3"/>
  <c r="BV74" i="3" a="1"/>
  <c r="U24" i="3"/>
  <c r="BW74" i="3" a="1"/>
  <c r="U25" i="3"/>
  <c r="BX74" i="3" a="1"/>
  <c r="U26" i="3"/>
  <c r="BY74" i="3" a="1"/>
  <c r="U27" i="3"/>
  <c r="BZ74" i="3" a="1"/>
  <c r="U28" i="3"/>
  <c r="CA74" i="3" a="1"/>
  <c r="U29" i="3"/>
  <c r="CB74" i="3" a="1"/>
  <c r="U31" i="3"/>
  <c r="CC74" i="3" a="1"/>
  <c r="V30" i="3"/>
  <c r="V20" i="3"/>
  <c r="CD74" i="3" a="1"/>
  <c r="V21" i="3"/>
  <c r="CE74" i="3" a="1"/>
  <c r="V22" i="3"/>
  <c r="CF74" i="3" a="1"/>
  <c r="V23" i="3"/>
  <c r="CG74" i="3" a="1"/>
  <c r="V24" i="3"/>
  <c r="CH74" i="3" a="1"/>
  <c r="V25" i="3"/>
  <c r="CI74" i="3" a="1"/>
  <c r="V26" i="3"/>
  <c r="CJ74" i="3" a="1"/>
  <c r="V27" i="3"/>
  <c r="CK74" i="3" a="1"/>
  <c r="V28" i="3"/>
  <c r="CL74" i="3" a="1"/>
  <c r="V29" i="3"/>
  <c r="CM74" i="3" a="1"/>
  <c r="V31" i="3"/>
  <c r="CN74" i="3" a="1"/>
  <c r="W30" i="3"/>
  <c r="W20" i="3"/>
  <c r="CO74" i="3" a="1"/>
  <c r="W21" i="3"/>
  <c r="CP74" i="3" a="1"/>
  <c r="W22" i="3"/>
  <c r="CQ74" i="3" a="1"/>
  <c r="W23" i="3"/>
  <c r="CR74" i="3" a="1"/>
  <c r="W24" i="3"/>
  <c r="CS74" i="3" a="1"/>
  <c r="W25" i="3"/>
  <c r="CT74" i="3" a="1"/>
  <c r="W26" i="3"/>
  <c r="CU74" i="3" a="1"/>
  <c r="W27" i="3"/>
  <c r="CV74" i="3" a="1"/>
  <c r="W28" i="3"/>
  <c r="CW74" i="3" a="1"/>
  <c r="W29" i="3"/>
  <c r="CX74" i="3" a="1"/>
  <c r="W31" i="3"/>
  <c r="CY74" i="3" a="1"/>
  <c r="X30" i="3"/>
  <c r="X20" i="3"/>
  <c r="CZ74" i="3" a="1"/>
  <c r="X21" i="3"/>
  <c r="DA74" i="3" a="1"/>
  <c r="X22" i="3"/>
  <c r="DB74" i="3" a="1"/>
  <c r="X23" i="3"/>
  <c r="DC74" i="3" a="1"/>
  <c r="X24" i="3"/>
  <c r="DD74" i="3" a="1"/>
  <c r="X25" i="3"/>
  <c r="DE74" i="3" a="1"/>
  <c r="X26" i="3"/>
  <c r="DF74" i="3" a="1"/>
  <c r="X27" i="3"/>
  <c r="DG74" i="3" a="1"/>
  <c r="X28" i="3"/>
  <c r="DH74" i="3" a="1"/>
  <c r="X29" i="3"/>
  <c r="DI74" i="3" a="1"/>
  <c r="X31" i="3"/>
  <c r="DJ74" i="3" a="1"/>
  <c r="Y30" i="3"/>
  <c r="Y20" i="3"/>
  <c r="DK74" i="3" a="1"/>
  <c r="Y21" i="3"/>
  <c r="DL74" i="3" a="1"/>
  <c r="Y22" i="3"/>
  <c r="DM74" i="3" a="1"/>
  <c r="Y23" i="3"/>
  <c r="DN74" i="3" a="1"/>
  <c r="Y24" i="3"/>
  <c r="DO74" i="3" a="1"/>
  <c r="Y25" i="3"/>
  <c r="DP74" i="3" a="1"/>
  <c r="Y26" i="3"/>
  <c r="DQ74" i="3" a="1"/>
  <c r="Y27" i="3"/>
  <c r="DR74" i="3" a="1"/>
  <c r="Y28" i="3"/>
  <c r="DS74" i="3" a="1"/>
  <c r="Y29" i="3"/>
  <c r="DT74" i="3" a="1"/>
  <c r="Y31" i="3"/>
  <c r="DU74" i="3" a="1"/>
  <c r="G74" i="3"/>
  <c r="H74" i="3"/>
  <c r="I74" i="3"/>
  <c r="J74" i="3"/>
  <c r="K74" i="3"/>
  <c r="L74" i="3"/>
  <c r="M74" i="3"/>
  <c r="N74" i="3"/>
  <c r="O74" i="3"/>
  <c r="P74" i="3"/>
  <c r="Q74" i="3"/>
  <c r="R74" i="3"/>
  <c r="S74" i="3"/>
  <c r="T74" i="3"/>
  <c r="U74" i="3"/>
  <c r="V74" i="3"/>
  <c r="W74" i="3"/>
  <c r="X74" i="3"/>
  <c r="Y74" i="3"/>
  <c r="Z74" i="3"/>
  <c r="AA74" i="3"/>
  <c r="AB74" i="3"/>
  <c r="AC74" i="3"/>
  <c r="AD74" i="3"/>
  <c r="AE74" i="3"/>
  <c r="AF74" i="3"/>
  <c r="AG74" i="3"/>
  <c r="AH74" i="3"/>
  <c r="AI74" i="3"/>
  <c r="AJ74" i="3"/>
  <c r="AK74" i="3"/>
  <c r="AL74" i="3"/>
  <c r="AM74" i="3"/>
  <c r="AN74" i="3"/>
  <c r="AO74" i="3"/>
  <c r="AP74" i="3"/>
  <c r="AQ74" i="3"/>
  <c r="AR74" i="3"/>
  <c r="AS74" i="3"/>
  <c r="AT74" i="3"/>
  <c r="AU74" i="3"/>
  <c r="AV74" i="3"/>
  <c r="AW74" i="3"/>
  <c r="AX74" i="3"/>
  <c r="AY74" i="3"/>
  <c r="AZ74" i="3"/>
  <c r="BA74" i="3"/>
  <c r="BB74" i="3"/>
  <c r="BC74" i="3"/>
  <c r="BD74" i="3"/>
  <c r="BE74" i="3"/>
  <c r="BF74" i="3"/>
  <c r="BG74" i="3"/>
  <c r="BH74" i="3"/>
  <c r="BI74" i="3"/>
  <c r="BJ74" i="3"/>
  <c r="BK74" i="3"/>
  <c r="BL74" i="3"/>
  <c r="BM74" i="3"/>
  <c r="BN74" i="3"/>
  <c r="BO74" i="3"/>
  <c r="BP74" i="3"/>
  <c r="BQ74" i="3"/>
  <c r="BR74" i="3"/>
  <c r="BS74" i="3"/>
  <c r="BT74" i="3"/>
  <c r="BU74" i="3"/>
  <c r="BV74" i="3"/>
  <c r="BW74" i="3"/>
  <c r="BX74" i="3"/>
  <c r="BY74" i="3"/>
  <c r="BZ74" i="3"/>
  <c r="CA74" i="3"/>
  <c r="CB74" i="3"/>
  <c r="CC74" i="3"/>
  <c r="CD74" i="3"/>
  <c r="CE74" i="3"/>
  <c r="CF74" i="3"/>
  <c r="CG74" i="3"/>
  <c r="CH74" i="3"/>
  <c r="CI74" i="3"/>
  <c r="CJ74" i="3"/>
  <c r="CK74" i="3"/>
  <c r="CL74" i="3"/>
  <c r="CM74" i="3"/>
  <c r="CN74" i="3"/>
  <c r="CO74" i="3"/>
  <c r="CP74" i="3"/>
  <c r="CQ74" i="3"/>
  <c r="CR74" i="3"/>
  <c r="CS74" i="3"/>
  <c r="CT74" i="3"/>
  <c r="CU74" i="3"/>
  <c r="CV74" i="3"/>
  <c r="CW74" i="3"/>
  <c r="CX74" i="3"/>
  <c r="CY74" i="3"/>
  <c r="CZ74" i="3"/>
  <c r="DA74" i="3"/>
  <c r="DB74" i="3"/>
  <c r="DC74" i="3"/>
  <c r="DD74" i="3"/>
  <c r="DE74" i="3"/>
  <c r="DF74" i="3"/>
  <c r="DG74" i="3"/>
  <c r="DH74" i="3"/>
  <c r="DI74" i="3"/>
  <c r="DJ74" i="3"/>
  <c r="DK74" i="3"/>
  <c r="DL74" i="3"/>
  <c r="DM74" i="3"/>
  <c r="DN74" i="3"/>
  <c r="DO74" i="3"/>
  <c r="DP74" i="3"/>
  <c r="DQ74" i="3"/>
  <c r="DR74" i="3"/>
  <c r="DS74" i="3"/>
  <c r="DT74" i="3"/>
  <c r="DU74" i="3"/>
  <c r="AF30" i="3"/>
  <c r="E75" i="3" a="1"/>
  <c r="E75" i="3"/>
  <c r="F75" i="3" a="1"/>
  <c r="F75" i="3"/>
  <c r="G75" i="3" a="1"/>
  <c r="H75" i="3" a="1"/>
  <c r="I75" i="3" a="1"/>
  <c r="J75" i="3" a="1"/>
  <c r="K75" i="3" a="1"/>
  <c r="L75" i="3" a="1"/>
  <c r="M75" i="3" a="1"/>
  <c r="N75" i="3" a="1"/>
  <c r="O75" i="3" a="1"/>
  <c r="P75" i="3" a="1"/>
  <c r="Q75" i="3" a="1"/>
  <c r="R75" i="3" a="1"/>
  <c r="S75" i="3" a="1"/>
  <c r="T75" i="3" a="1"/>
  <c r="U75" i="3" a="1"/>
  <c r="V75" i="3" a="1"/>
  <c r="W75" i="3" a="1"/>
  <c r="X75" i="3" a="1"/>
  <c r="Y75" i="3" a="1"/>
  <c r="Z75" i="3" a="1"/>
  <c r="AA75" i="3" a="1"/>
  <c r="AB75" i="3" a="1"/>
  <c r="AC75" i="3" a="1"/>
  <c r="AD75" i="3" a="1"/>
  <c r="AE75" i="3" a="1"/>
  <c r="AF75" i="3" a="1"/>
  <c r="AG75" i="3" a="1"/>
  <c r="AH75" i="3" a="1"/>
  <c r="AI75" i="3" a="1"/>
  <c r="AJ75" i="3" a="1"/>
  <c r="AK75" i="3" a="1"/>
  <c r="AL75" i="3" a="1"/>
  <c r="AM75" i="3" a="1"/>
  <c r="AN75" i="3" a="1"/>
  <c r="AO75" i="3" a="1"/>
  <c r="AP75" i="3" a="1"/>
  <c r="AQ75" i="3" a="1"/>
  <c r="AR75" i="3" a="1"/>
  <c r="AS75" i="3" a="1"/>
  <c r="AT75" i="3" a="1"/>
  <c r="AU75" i="3" a="1"/>
  <c r="AV75" i="3" a="1"/>
  <c r="AW75" i="3" a="1"/>
  <c r="AX75" i="3" a="1"/>
  <c r="AY75" i="3" a="1"/>
  <c r="AZ75" i="3" a="1"/>
  <c r="BA75" i="3" a="1"/>
  <c r="BB75" i="3" a="1"/>
  <c r="BC75" i="3" a="1"/>
  <c r="BD75" i="3" a="1"/>
  <c r="BE75" i="3" a="1"/>
  <c r="BF75" i="3" a="1"/>
  <c r="BG75" i="3" a="1"/>
  <c r="BH75" i="3" a="1"/>
  <c r="BI75" i="3" a="1"/>
  <c r="BJ75" i="3" a="1"/>
  <c r="BK75" i="3" a="1"/>
  <c r="BL75" i="3" a="1"/>
  <c r="BM75" i="3" a="1"/>
  <c r="BN75" i="3" a="1"/>
  <c r="BO75" i="3" a="1"/>
  <c r="BP75" i="3" a="1"/>
  <c r="BQ75" i="3" a="1"/>
  <c r="BR75" i="3" a="1"/>
  <c r="BS75" i="3" a="1"/>
  <c r="BT75" i="3" a="1"/>
  <c r="BU75" i="3" a="1"/>
  <c r="BV75" i="3" a="1"/>
  <c r="BW75" i="3" a="1"/>
  <c r="BX75" i="3" a="1"/>
  <c r="BY75" i="3" a="1"/>
  <c r="BZ75" i="3" a="1"/>
  <c r="CA75" i="3" a="1"/>
  <c r="CB75" i="3" a="1"/>
  <c r="CC75" i="3" a="1"/>
  <c r="CD75" i="3" a="1"/>
  <c r="CE75" i="3" a="1"/>
  <c r="CF75" i="3" a="1"/>
  <c r="CG75" i="3" a="1"/>
  <c r="CH75" i="3" a="1"/>
  <c r="CI75" i="3" a="1"/>
  <c r="CJ75" i="3" a="1"/>
  <c r="CK75" i="3" a="1"/>
  <c r="CL75" i="3" a="1"/>
  <c r="CM75" i="3" a="1"/>
  <c r="CN75" i="3" a="1"/>
  <c r="CO75" i="3" a="1"/>
  <c r="CP75" i="3" a="1"/>
  <c r="CQ75" i="3" a="1"/>
  <c r="CR75" i="3" a="1"/>
  <c r="CS75" i="3" a="1"/>
  <c r="CT75" i="3" a="1"/>
  <c r="CU75" i="3" a="1"/>
  <c r="CV75" i="3" a="1"/>
  <c r="CW75" i="3" a="1"/>
  <c r="CX75" i="3" a="1"/>
  <c r="CY75" i="3" a="1"/>
  <c r="CZ75" i="3" a="1"/>
  <c r="DA75" i="3" a="1"/>
  <c r="DB75" i="3" a="1"/>
  <c r="DC75" i="3" a="1"/>
  <c r="DD75" i="3" a="1"/>
  <c r="DE75" i="3" a="1"/>
  <c r="DF75" i="3" a="1"/>
  <c r="DG75" i="3" a="1"/>
  <c r="DH75" i="3" a="1"/>
  <c r="DI75" i="3" a="1"/>
  <c r="DJ75" i="3" a="1"/>
  <c r="DK75" i="3" a="1"/>
  <c r="DL75" i="3" a="1"/>
  <c r="DM75" i="3" a="1"/>
  <c r="DN75" i="3" a="1"/>
  <c r="DO75" i="3" a="1"/>
  <c r="DP75" i="3" a="1"/>
  <c r="DQ75" i="3" a="1"/>
  <c r="DR75" i="3" a="1"/>
  <c r="DS75" i="3" a="1"/>
  <c r="DT75" i="3" a="1"/>
  <c r="DU75" i="3" a="1"/>
  <c r="G75" i="3"/>
  <c r="H75" i="3"/>
  <c r="I75" i="3"/>
  <c r="J75" i="3"/>
  <c r="K75" i="3"/>
  <c r="L75" i="3"/>
  <c r="M75" i="3"/>
  <c r="N75" i="3"/>
  <c r="O75" i="3"/>
  <c r="P75" i="3"/>
  <c r="Q75" i="3"/>
  <c r="R75" i="3"/>
  <c r="S75" i="3"/>
  <c r="T75" i="3"/>
  <c r="U75" i="3"/>
  <c r="V75" i="3"/>
  <c r="W75" i="3"/>
  <c r="X75" i="3"/>
  <c r="Y75" i="3"/>
  <c r="Z75" i="3"/>
  <c r="AA75" i="3"/>
  <c r="AB75" i="3"/>
  <c r="AC75" i="3"/>
  <c r="AD75" i="3"/>
  <c r="AE75" i="3"/>
  <c r="AF75" i="3"/>
  <c r="AG75" i="3"/>
  <c r="AH75" i="3"/>
  <c r="AI75" i="3"/>
  <c r="AJ75" i="3"/>
  <c r="AK75" i="3"/>
  <c r="AL75" i="3"/>
  <c r="AM75" i="3"/>
  <c r="AN75" i="3"/>
  <c r="AO75" i="3"/>
  <c r="AP75" i="3"/>
  <c r="AQ75" i="3"/>
  <c r="AR75" i="3"/>
  <c r="AS75" i="3"/>
  <c r="AT75" i="3"/>
  <c r="AU75" i="3"/>
  <c r="AV75" i="3"/>
  <c r="AW75" i="3"/>
  <c r="AX75" i="3"/>
  <c r="AY75" i="3"/>
  <c r="AZ75" i="3"/>
  <c r="BA75" i="3"/>
  <c r="BB75" i="3"/>
  <c r="BC75" i="3"/>
  <c r="BD75" i="3"/>
  <c r="BE75" i="3"/>
  <c r="BF75" i="3"/>
  <c r="BG75" i="3"/>
  <c r="BH75" i="3"/>
  <c r="BI75" i="3"/>
  <c r="BJ75" i="3"/>
  <c r="BK75" i="3"/>
  <c r="BL75" i="3"/>
  <c r="BM75" i="3"/>
  <c r="BN75" i="3"/>
  <c r="BO75" i="3"/>
  <c r="BP75" i="3"/>
  <c r="BQ75" i="3"/>
  <c r="BR75" i="3"/>
  <c r="BS75" i="3"/>
  <c r="BT75" i="3"/>
  <c r="BU75" i="3"/>
  <c r="BV75" i="3"/>
  <c r="BW75" i="3"/>
  <c r="BX75" i="3"/>
  <c r="BY75" i="3"/>
  <c r="BZ75" i="3"/>
  <c r="CA75" i="3"/>
  <c r="CB75" i="3"/>
  <c r="CC75" i="3"/>
  <c r="CD75" i="3"/>
  <c r="CE75" i="3"/>
  <c r="CF75" i="3"/>
  <c r="CG75" i="3"/>
  <c r="CH75" i="3"/>
  <c r="CI75" i="3"/>
  <c r="CJ75" i="3"/>
  <c r="CK75" i="3"/>
  <c r="CL75" i="3"/>
  <c r="CM75" i="3"/>
  <c r="CN75" i="3"/>
  <c r="CO75" i="3"/>
  <c r="CP75" i="3"/>
  <c r="CQ75" i="3"/>
  <c r="CR75" i="3"/>
  <c r="CS75" i="3"/>
  <c r="CT75" i="3"/>
  <c r="CU75" i="3"/>
  <c r="CV75" i="3"/>
  <c r="CW75" i="3"/>
  <c r="CX75" i="3"/>
  <c r="CY75" i="3"/>
  <c r="CZ75" i="3"/>
  <c r="DA75" i="3"/>
  <c r="DB75" i="3"/>
  <c r="DC75" i="3"/>
  <c r="DD75" i="3"/>
  <c r="DE75" i="3"/>
  <c r="DF75" i="3"/>
  <c r="DG75" i="3"/>
  <c r="DH75" i="3"/>
  <c r="DI75" i="3"/>
  <c r="DJ75" i="3"/>
  <c r="DK75" i="3"/>
  <c r="DL75" i="3"/>
  <c r="DM75" i="3"/>
  <c r="DN75" i="3"/>
  <c r="DO75" i="3"/>
  <c r="DP75" i="3"/>
  <c r="DQ75" i="3"/>
  <c r="DR75" i="3"/>
  <c r="DS75" i="3"/>
  <c r="DT75" i="3"/>
  <c r="DU75" i="3"/>
  <c r="AF31" i="3"/>
  <c r="O3" i="3"/>
  <c r="P3" i="3"/>
  <c r="Q3" i="3"/>
  <c r="R3" i="3"/>
  <c r="S3" i="3"/>
  <c r="T3" i="3"/>
  <c r="U3" i="3"/>
  <c r="V3" i="3"/>
  <c r="W3" i="3"/>
  <c r="X3" i="3"/>
  <c r="Y3" i="3"/>
  <c r="S4" i="3"/>
  <c r="AT3" i="3"/>
  <c r="AT4" i="3"/>
  <c r="AV4" i="3"/>
  <c r="AT5" i="3"/>
  <c r="AV5" i="3"/>
  <c r="AT6" i="3"/>
  <c r="AV6" i="3"/>
  <c r="AT7" i="3"/>
  <c r="AV7" i="3"/>
  <c r="AT8" i="3"/>
  <c r="AV8" i="3"/>
  <c r="AT9" i="3"/>
  <c r="AV9" i="3"/>
  <c r="AT10" i="3"/>
  <c r="AV10" i="3"/>
  <c r="AT11" i="3"/>
  <c r="AV11" i="3"/>
  <c r="AT12" i="3"/>
  <c r="AV12" i="3"/>
  <c r="AT13" i="3"/>
  <c r="AV13" i="3"/>
  <c r="AT14" i="3"/>
  <c r="AV14" i="3"/>
  <c r="AT15" i="3"/>
  <c r="AV15" i="3"/>
  <c r="E36" i="3" a="1"/>
  <c r="E36" i="3"/>
  <c r="F36" i="3" a="1"/>
  <c r="F36" i="3"/>
  <c r="G36" i="3" a="1"/>
  <c r="H36" i="3" a="1"/>
  <c r="I36" i="3" a="1"/>
  <c r="J36" i="3" a="1"/>
  <c r="K36" i="3" a="1"/>
  <c r="L36" i="3" a="1"/>
  <c r="M36" i="3" a="1"/>
  <c r="N36" i="3" a="1"/>
  <c r="O36" i="3" a="1"/>
  <c r="P36" i="3" a="1"/>
  <c r="Q36" i="3" a="1"/>
  <c r="R36" i="3" a="1"/>
  <c r="S36" i="3" a="1"/>
  <c r="T36" i="3" a="1"/>
  <c r="U36" i="3" a="1"/>
  <c r="V36" i="3" a="1"/>
  <c r="W36" i="3" a="1"/>
  <c r="X36" i="3" a="1"/>
  <c r="Y36" i="3" a="1"/>
  <c r="Z36" i="3" a="1"/>
  <c r="AA36" i="3" a="1"/>
  <c r="AB36" i="3" a="1"/>
  <c r="AC36" i="3" a="1"/>
  <c r="AD36" i="3" a="1"/>
  <c r="AE36" i="3" a="1"/>
  <c r="AF36" i="3" a="1"/>
  <c r="AG36" i="3" a="1"/>
  <c r="AH36" i="3" a="1"/>
  <c r="AI36" i="3" a="1"/>
  <c r="AJ36" i="3" a="1"/>
  <c r="AK36" i="3" a="1"/>
  <c r="AL36" i="3" a="1"/>
  <c r="AM36" i="3" a="1"/>
  <c r="AN36" i="3" a="1"/>
  <c r="AO36" i="3" a="1"/>
  <c r="AP36" i="3" a="1"/>
  <c r="AQ36" i="3" a="1"/>
  <c r="AR36" i="3" a="1"/>
  <c r="AS36" i="3" a="1"/>
  <c r="AT36" i="3" a="1"/>
  <c r="AU36" i="3" a="1"/>
  <c r="AV36" i="3" a="1"/>
  <c r="AW36" i="3" a="1"/>
  <c r="AX36" i="3" a="1"/>
  <c r="AY36" i="3" a="1"/>
  <c r="AZ36" i="3" a="1"/>
  <c r="BA36" i="3" a="1"/>
  <c r="BB36" i="3" a="1"/>
  <c r="BC36" i="3" a="1"/>
  <c r="BD36" i="3" a="1"/>
  <c r="BE36" i="3" a="1"/>
  <c r="BF36" i="3" a="1"/>
  <c r="BG36" i="3" a="1"/>
  <c r="BH36" i="3" a="1"/>
  <c r="BI36" i="3" a="1"/>
  <c r="BJ36" i="3" a="1"/>
  <c r="BK36" i="3" a="1"/>
  <c r="BL36" i="3" a="1"/>
  <c r="BM36" i="3" a="1"/>
  <c r="BN36" i="3" a="1"/>
  <c r="BO36" i="3" a="1"/>
  <c r="BP36" i="3" a="1"/>
  <c r="BQ36" i="3" a="1"/>
  <c r="BR36" i="3" a="1"/>
  <c r="BS36" i="3" a="1"/>
  <c r="BT36" i="3" a="1"/>
  <c r="BU36" i="3" a="1"/>
  <c r="BV36" i="3" a="1"/>
  <c r="BW36" i="3" a="1"/>
  <c r="BX36" i="3" a="1"/>
  <c r="BY36" i="3" a="1"/>
  <c r="BZ36" i="3" a="1"/>
  <c r="CA36" i="3" a="1"/>
  <c r="CB36" i="3" a="1"/>
  <c r="CC36" i="3" a="1"/>
  <c r="CD36" i="3" a="1"/>
  <c r="CE36" i="3" a="1"/>
  <c r="CF36" i="3" a="1"/>
  <c r="CG36" i="3" a="1"/>
  <c r="CH36" i="3" a="1"/>
  <c r="CI36" i="3" a="1"/>
  <c r="CJ36" i="3" a="1"/>
  <c r="CK36" i="3" a="1"/>
  <c r="CL36" i="3" a="1"/>
  <c r="CM36" i="3" a="1"/>
  <c r="CN36" i="3" a="1"/>
  <c r="CO36" i="3" a="1"/>
  <c r="CP36" i="3" a="1"/>
  <c r="CQ36" i="3" a="1"/>
  <c r="CR36" i="3" a="1"/>
  <c r="CS36" i="3" a="1"/>
  <c r="CT36" i="3" a="1"/>
  <c r="CU36" i="3" a="1"/>
  <c r="CV36" i="3" a="1"/>
  <c r="CW36" i="3" a="1"/>
  <c r="CX36" i="3" a="1"/>
  <c r="CY36" i="3" a="1"/>
  <c r="CZ36" i="3" a="1"/>
  <c r="DA36" i="3" a="1"/>
  <c r="DB36" i="3" a="1"/>
  <c r="DC36" i="3" a="1"/>
  <c r="DD36" i="3" a="1"/>
  <c r="DE36" i="3" a="1"/>
  <c r="DF36" i="3" a="1"/>
  <c r="DG36" i="3" a="1"/>
  <c r="DH36" i="3" a="1"/>
  <c r="DI36" i="3" a="1"/>
  <c r="DJ36" i="3" a="1"/>
  <c r="DK36" i="3" a="1"/>
  <c r="DL36" i="3" a="1"/>
  <c r="DM36" i="3" a="1"/>
  <c r="DN36" i="3" a="1"/>
  <c r="DO36" i="3" a="1"/>
  <c r="DP36" i="3" a="1"/>
  <c r="DQ36" i="3" a="1"/>
  <c r="DR36" i="3" a="1"/>
  <c r="DS36" i="3" a="1"/>
  <c r="DT36" i="3" a="1"/>
  <c r="DU36" i="3" a="1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AN36" i="3"/>
  <c r="AO36" i="3"/>
  <c r="AP36" i="3"/>
  <c r="AQ36" i="3"/>
  <c r="AR36" i="3"/>
  <c r="AS36" i="3"/>
  <c r="AT36" i="3"/>
  <c r="AU36" i="3"/>
  <c r="AV36" i="3"/>
  <c r="AW36" i="3"/>
  <c r="AX36" i="3"/>
  <c r="AY36" i="3"/>
  <c r="AZ36" i="3"/>
  <c r="BA36" i="3"/>
  <c r="BB36" i="3"/>
  <c r="BC36" i="3"/>
  <c r="BD36" i="3"/>
  <c r="BE36" i="3"/>
  <c r="BF36" i="3"/>
  <c r="BG36" i="3"/>
  <c r="BH36" i="3"/>
  <c r="BI36" i="3"/>
  <c r="BJ36" i="3"/>
  <c r="BK36" i="3"/>
  <c r="BL36" i="3"/>
  <c r="BM36" i="3"/>
  <c r="BN36" i="3"/>
  <c r="BO36" i="3"/>
  <c r="BP36" i="3"/>
  <c r="BQ36" i="3"/>
  <c r="BR36" i="3"/>
  <c r="BS36" i="3"/>
  <c r="BT36" i="3"/>
  <c r="BU36" i="3"/>
  <c r="BV36" i="3"/>
  <c r="BW36" i="3"/>
  <c r="BX36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K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X36" i="3"/>
  <c r="CY36" i="3"/>
  <c r="CZ36" i="3"/>
  <c r="DA36" i="3"/>
  <c r="DB36" i="3"/>
  <c r="DC36" i="3"/>
  <c r="DD36" i="3"/>
  <c r="DE36" i="3"/>
  <c r="DF36" i="3"/>
  <c r="DG36" i="3"/>
  <c r="DH36" i="3"/>
  <c r="DI36" i="3"/>
  <c r="DJ36" i="3"/>
  <c r="DK36" i="3"/>
  <c r="DL36" i="3"/>
  <c r="DM36" i="3"/>
  <c r="DN36" i="3"/>
  <c r="DO36" i="3"/>
  <c r="DP36" i="3"/>
  <c r="DQ36" i="3"/>
  <c r="DR36" i="3"/>
  <c r="DS36" i="3"/>
  <c r="DT36" i="3"/>
  <c r="DU36" i="3"/>
  <c r="AD20" i="3"/>
  <c r="E50" i="3" a="1"/>
  <c r="E50" i="3"/>
  <c r="F50" i="3" a="1"/>
  <c r="F50" i="3"/>
  <c r="G50" i="3" a="1"/>
  <c r="H50" i="3" a="1"/>
  <c r="I50" i="3" a="1"/>
  <c r="J50" i="3" a="1"/>
  <c r="K50" i="3" a="1"/>
  <c r="L50" i="3" a="1"/>
  <c r="M50" i="3" a="1"/>
  <c r="N50" i="3" a="1"/>
  <c r="O50" i="3" a="1"/>
  <c r="P50" i="3" a="1"/>
  <c r="Q50" i="3" a="1"/>
  <c r="R50" i="3" a="1"/>
  <c r="S50" i="3" a="1"/>
  <c r="T50" i="3" a="1"/>
  <c r="U50" i="3" a="1"/>
  <c r="V50" i="3" a="1"/>
  <c r="W50" i="3" a="1"/>
  <c r="X50" i="3" a="1"/>
  <c r="Y50" i="3" a="1"/>
  <c r="Z50" i="3" a="1"/>
  <c r="AA50" i="3" a="1"/>
  <c r="AB50" i="3" a="1"/>
  <c r="AC50" i="3" a="1"/>
  <c r="AD50" i="3" a="1"/>
  <c r="AE50" i="3" a="1"/>
  <c r="AF50" i="3" a="1"/>
  <c r="AG50" i="3" a="1"/>
  <c r="AH50" i="3" a="1"/>
  <c r="AI50" i="3" a="1"/>
  <c r="AJ50" i="3" a="1"/>
  <c r="AK50" i="3" a="1"/>
  <c r="AL50" i="3" a="1"/>
  <c r="AM50" i="3" a="1"/>
  <c r="AN50" i="3" a="1"/>
  <c r="AO50" i="3" a="1"/>
  <c r="AP50" i="3" a="1"/>
  <c r="AQ50" i="3" a="1"/>
  <c r="AR50" i="3" a="1"/>
  <c r="AS50" i="3" a="1"/>
  <c r="AT50" i="3" a="1"/>
  <c r="AU50" i="3" a="1"/>
  <c r="AV50" i="3" a="1"/>
  <c r="AW50" i="3" a="1"/>
  <c r="AX50" i="3" a="1"/>
  <c r="AY50" i="3" a="1"/>
  <c r="AZ50" i="3" a="1"/>
  <c r="BA50" i="3" a="1"/>
  <c r="BB50" i="3" a="1"/>
  <c r="BC50" i="3" a="1"/>
  <c r="BD50" i="3" a="1"/>
  <c r="BE50" i="3" a="1"/>
  <c r="BF50" i="3" a="1"/>
  <c r="BG50" i="3" a="1"/>
  <c r="BH50" i="3" a="1"/>
  <c r="BI50" i="3" a="1"/>
  <c r="BJ50" i="3" a="1"/>
  <c r="BK50" i="3" a="1"/>
  <c r="BL50" i="3" a="1"/>
  <c r="BM50" i="3" a="1"/>
  <c r="BN50" i="3" a="1"/>
  <c r="BO50" i="3" a="1"/>
  <c r="BP50" i="3" a="1"/>
  <c r="BQ50" i="3" a="1"/>
  <c r="BR50" i="3" a="1"/>
  <c r="BS50" i="3" a="1"/>
  <c r="BT50" i="3" a="1"/>
  <c r="BU50" i="3" a="1"/>
  <c r="BV50" i="3" a="1"/>
  <c r="BW50" i="3" a="1"/>
  <c r="BX50" i="3" a="1"/>
  <c r="BY50" i="3" a="1"/>
  <c r="BZ50" i="3" a="1"/>
  <c r="CA50" i="3" a="1"/>
  <c r="CB50" i="3" a="1"/>
  <c r="CC50" i="3" a="1"/>
  <c r="CD50" i="3" a="1"/>
  <c r="CE50" i="3" a="1"/>
  <c r="CF50" i="3" a="1"/>
  <c r="CG50" i="3" a="1"/>
  <c r="CH50" i="3" a="1"/>
  <c r="CI50" i="3" a="1"/>
  <c r="CJ50" i="3" a="1"/>
  <c r="CK50" i="3" a="1"/>
  <c r="CL50" i="3" a="1"/>
  <c r="CM50" i="3" a="1"/>
  <c r="CN50" i="3" a="1"/>
  <c r="CO50" i="3" a="1"/>
  <c r="CP50" i="3" a="1"/>
  <c r="CQ50" i="3" a="1"/>
  <c r="CR50" i="3" a="1"/>
  <c r="CS50" i="3" a="1"/>
  <c r="CT50" i="3" a="1"/>
  <c r="CU50" i="3" a="1"/>
  <c r="CV50" i="3" a="1"/>
  <c r="CW50" i="3" a="1"/>
  <c r="CX50" i="3" a="1"/>
  <c r="CY50" i="3" a="1"/>
  <c r="CZ50" i="3" a="1"/>
  <c r="DA50" i="3" a="1"/>
  <c r="DB50" i="3" a="1"/>
  <c r="DC50" i="3" a="1"/>
  <c r="DD50" i="3" a="1"/>
  <c r="DE50" i="3" a="1"/>
  <c r="DF50" i="3" a="1"/>
  <c r="DG50" i="3" a="1"/>
  <c r="DH50" i="3" a="1"/>
  <c r="DI50" i="3" a="1"/>
  <c r="DJ50" i="3" a="1"/>
  <c r="DK50" i="3" a="1"/>
  <c r="DL50" i="3" a="1"/>
  <c r="DM50" i="3" a="1"/>
  <c r="DN50" i="3" a="1"/>
  <c r="DO50" i="3" a="1"/>
  <c r="DP50" i="3" a="1"/>
  <c r="DQ50" i="3" a="1"/>
  <c r="DR50" i="3" a="1"/>
  <c r="DS50" i="3" a="1"/>
  <c r="DT50" i="3" a="1"/>
  <c r="DU50" i="3" a="1"/>
  <c r="G50" i="3"/>
  <c r="H50" i="3"/>
  <c r="I50" i="3"/>
  <c r="J50" i="3"/>
  <c r="K50" i="3"/>
  <c r="L50" i="3"/>
  <c r="M50" i="3"/>
  <c r="N50" i="3"/>
  <c r="O50" i="3"/>
  <c r="P50" i="3"/>
  <c r="Q50" i="3"/>
  <c r="R50" i="3"/>
  <c r="S50" i="3"/>
  <c r="T50" i="3"/>
  <c r="U50" i="3"/>
  <c r="V50" i="3"/>
  <c r="W50" i="3"/>
  <c r="X50" i="3"/>
  <c r="Y50" i="3"/>
  <c r="Z50" i="3"/>
  <c r="AA50" i="3"/>
  <c r="AB50" i="3"/>
  <c r="AC50" i="3"/>
  <c r="AD50" i="3"/>
  <c r="AE50" i="3"/>
  <c r="AF50" i="3"/>
  <c r="AG50" i="3"/>
  <c r="AH50" i="3"/>
  <c r="AI50" i="3"/>
  <c r="AJ50" i="3"/>
  <c r="AK50" i="3"/>
  <c r="AL50" i="3"/>
  <c r="AM50" i="3"/>
  <c r="AN50" i="3"/>
  <c r="AO50" i="3"/>
  <c r="AP50" i="3"/>
  <c r="AQ50" i="3"/>
  <c r="AR50" i="3"/>
  <c r="AS50" i="3"/>
  <c r="AT50" i="3"/>
  <c r="AU50" i="3"/>
  <c r="AV50" i="3"/>
  <c r="AW50" i="3"/>
  <c r="AX50" i="3"/>
  <c r="AY50" i="3"/>
  <c r="AZ50" i="3"/>
  <c r="BA50" i="3"/>
  <c r="BB50" i="3"/>
  <c r="BC50" i="3"/>
  <c r="BD50" i="3"/>
  <c r="BE50" i="3"/>
  <c r="BF50" i="3"/>
  <c r="BG50" i="3"/>
  <c r="BH50" i="3"/>
  <c r="BI50" i="3"/>
  <c r="BJ50" i="3"/>
  <c r="BK50" i="3"/>
  <c r="BL50" i="3"/>
  <c r="BM50" i="3"/>
  <c r="BN50" i="3"/>
  <c r="BO50" i="3"/>
  <c r="BP50" i="3"/>
  <c r="BQ50" i="3"/>
  <c r="BR50" i="3"/>
  <c r="BS50" i="3"/>
  <c r="BT50" i="3"/>
  <c r="BU50" i="3"/>
  <c r="BV50" i="3"/>
  <c r="BW50" i="3"/>
  <c r="BX50" i="3"/>
  <c r="BY50" i="3"/>
  <c r="BZ50" i="3"/>
  <c r="CA50" i="3"/>
  <c r="CB50" i="3"/>
  <c r="CC50" i="3"/>
  <c r="CD50" i="3"/>
  <c r="CE50" i="3"/>
  <c r="CF50" i="3"/>
  <c r="CG50" i="3"/>
  <c r="CH50" i="3"/>
  <c r="CI50" i="3"/>
  <c r="CJ50" i="3"/>
  <c r="CK50" i="3"/>
  <c r="CL50" i="3"/>
  <c r="CM50" i="3"/>
  <c r="CN50" i="3"/>
  <c r="CO50" i="3"/>
  <c r="CP50" i="3"/>
  <c r="CQ50" i="3"/>
  <c r="CR50" i="3"/>
  <c r="CS50" i="3"/>
  <c r="CT50" i="3"/>
  <c r="CU50" i="3"/>
  <c r="CV50" i="3"/>
  <c r="CW50" i="3"/>
  <c r="CX50" i="3"/>
  <c r="CY50" i="3"/>
  <c r="CZ50" i="3"/>
  <c r="DA50" i="3"/>
  <c r="DB50" i="3"/>
  <c r="DC50" i="3"/>
  <c r="DD50" i="3"/>
  <c r="DE50" i="3"/>
  <c r="DF50" i="3"/>
  <c r="DG50" i="3"/>
  <c r="DH50" i="3"/>
  <c r="DI50" i="3"/>
  <c r="DJ50" i="3"/>
  <c r="DK50" i="3"/>
  <c r="DL50" i="3"/>
  <c r="DM50" i="3"/>
  <c r="DN50" i="3"/>
  <c r="DO50" i="3"/>
  <c r="DP50" i="3"/>
  <c r="DQ50" i="3"/>
  <c r="DR50" i="3"/>
  <c r="DS50" i="3"/>
  <c r="DT50" i="3"/>
  <c r="DU50" i="3"/>
  <c r="AE20" i="3"/>
  <c r="Z20" i="3"/>
  <c r="E37" i="3" a="1"/>
  <c r="E37" i="3"/>
  <c r="F37" i="3" a="1"/>
  <c r="F37" i="3"/>
  <c r="G37" i="3" a="1"/>
  <c r="H37" i="3" a="1"/>
  <c r="I37" i="3" a="1"/>
  <c r="J37" i="3" a="1"/>
  <c r="K37" i="3" a="1"/>
  <c r="L37" i="3" a="1"/>
  <c r="M37" i="3" a="1"/>
  <c r="N37" i="3" a="1"/>
  <c r="O37" i="3" a="1"/>
  <c r="P37" i="3" a="1"/>
  <c r="Q37" i="3" a="1"/>
  <c r="R37" i="3" a="1"/>
  <c r="S37" i="3" a="1"/>
  <c r="T37" i="3" a="1"/>
  <c r="U37" i="3" a="1"/>
  <c r="V37" i="3" a="1"/>
  <c r="W37" i="3" a="1"/>
  <c r="X37" i="3" a="1"/>
  <c r="Y37" i="3" a="1"/>
  <c r="Z37" i="3" a="1"/>
  <c r="AA37" i="3" a="1"/>
  <c r="AB37" i="3" a="1"/>
  <c r="AC37" i="3" a="1"/>
  <c r="AD37" i="3" a="1"/>
  <c r="AE37" i="3" a="1"/>
  <c r="AF37" i="3" a="1"/>
  <c r="AG37" i="3" a="1"/>
  <c r="AH37" i="3" a="1"/>
  <c r="AI37" i="3" a="1"/>
  <c r="AJ37" i="3" a="1"/>
  <c r="AK37" i="3" a="1"/>
  <c r="AL37" i="3" a="1"/>
  <c r="AM37" i="3" a="1"/>
  <c r="AN37" i="3" a="1"/>
  <c r="AO37" i="3" a="1"/>
  <c r="AP37" i="3" a="1"/>
  <c r="AQ37" i="3" a="1"/>
  <c r="AR37" i="3" a="1"/>
  <c r="AS37" i="3" a="1"/>
  <c r="AT37" i="3" a="1"/>
  <c r="AU37" i="3" a="1"/>
  <c r="AV37" i="3" a="1"/>
  <c r="AW37" i="3" a="1"/>
  <c r="AX37" i="3" a="1"/>
  <c r="AY37" i="3" a="1"/>
  <c r="AZ37" i="3" a="1"/>
  <c r="BA37" i="3" a="1"/>
  <c r="BB37" i="3" a="1"/>
  <c r="BC37" i="3" a="1"/>
  <c r="BD37" i="3" a="1"/>
  <c r="BE37" i="3" a="1"/>
  <c r="BF37" i="3" a="1"/>
  <c r="BG37" i="3" a="1"/>
  <c r="BH37" i="3" a="1"/>
  <c r="BI37" i="3" a="1"/>
  <c r="BJ37" i="3" a="1"/>
  <c r="BK37" i="3" a="1"/>
  <c r="BL37" i="3" a="1"/>
  <c r="BM37" i="3" a="1"/>
  <c r="BN37" i="3" a="1"/>
  <c r="BO37" i="3" a="1"/>
  <c r="BP37" i="3" a="1"/>
  <c r="BQ37" i="3" a="1"/>
  <c r="BR37" i="3" a="1"/>
  <c r="BS37" i="3" a="1"/>
  <c r="BT37" i="3" a="1"/>
  <c r="BU37" i="3" a="1"/>
  <c r="BV37" i="3" a="1"/>
  <c r="BW37" i="3" a="1"/>
  <c r="BX37" i="3" a="1"/>
  <c r="BY37" i="3" a="1"/>
  <c r="BZ37" i="3" a="1"/>
  <c r="CA37" i="3" a="1"/>
  <c r="CB37" i="3" a="1"/>
  <c r="CC37" i="3" a="1"/>
  <c r="CD37" i="3" a="1"/>
  <c r="CE37" i="3" a="1"/>
  <c r="CF37" i="3" a="1"/>
  <c r="CG37" i="3" a="1"/>
  <c r="CH37" i="3" a="1"/>
  <c r="CI37" i="3" a="1"/>
  <c r="CJ37" i="3" a="1"/>
  <c r="CK37" i="3" a="1"/>
  <c r="CL37" i="3" a="1"/>
  <c r="CM37" i="3" a="1"/>
  <c r="CN37" i="3" a="1"/>
  <c r="CO37" i="3" a="1"/>
  <c r="CP37" i="3" a="1"/>
  <c r="CQ37" i="3" a="1"/>
  <c r="CR37" i="3" a="1"/>
  <c r="CS37" i="3" a="1"/>
  <c r="CT37" i="3" a="1"/>
  <c r="CU37" i="3" a="1"/>
  <c r="CV37" i="3" a="1"/>
  <c r="CW37" i="3" a="1"/>
  <c r="CX37" i="3" a="1"/>
  <c r="CY37" i="3" a="1"/>
  <c r="CZ37" i="3" a="1"/>
  <c r="DA37" i="3" a="1"/>
  <c r="DB37" i="3" a="1"/>
  <c r="DC37" i="3" a="1"/>
  <c r="DD37" i="3" a="1"/>
  <c r="DE37" i="3" a="1"/>
  <c r="DF37" i="3" a="1"/>
  <c r="DG37" i="3" a="1"/>
  <c r="DH37" i="3" a="1"/>
  <c r="DI37" i="3" a="1"/>
  <c r="DJ37" i="3" a="1"/>
  <c r="DK37" i="3" a="1"/>
  <c r="DL37" i="3" a="1"/>
  <c r="DM37" i="3" a="1"/>
  <c r="DN37" i="3" a="1"/>
  <c r="DO37" i="3" a="1"/>
  <c r="DP37" i="3" a="1"/>
  <c r="DQ37" i="3" a="1"/>
  <c r="DR37" i="3" a="1"/>
  <c r="DS37" i="3" a="1"/>
  <c r="DT37" i="3" a="1"/>
  <c r="DU37" i="3" a="1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AN37" i="3"/>
  <c r="AO37" i="3"/>
  <c r="AP37" i="3"/>
  <c r="AQ37" i="3"/>
  <c r="AR37" i="3"/>
  <c r="AS37" i="3"/>
  <c r="AT37" i="3"/>
  <c r="AU37" i="3"/>
  <c r="AV37" i="3"/>
  <c r="AW37" i="3"/>
  <c r="AX37" i="3"/>
  <c r="AY37" i="3"/>
  <c r="AZ37" i="3"/>
  <c r="BA37" i="3"/>
  <c r="BB37" i="3"/>
  <c r="BC37" i="3"/>
  <c r="BD37" i="3"/>
  <c r="BE37" i="3"/>
  <c r="BF37" i="3"/>
  <c r="BG37" i="3"/>
  <c r="BH37" i="3"/>
  <c r="BI37" i="3"/>
  <c r="BJ37" i="3"/>
  <c r="BK37" i="3"/>
  <c r="BL37" i="3"/>
  <c r="BM37" i="3"/>
  <c r="BN37" i="3"/>
  <c r="BO37" i="3"/>
  <c r="BP37" i="3"/>
  <c r="BQ37" i="3"/>
  <c r="BR37" i="3"/>
  <c r="BS37" i="3"/>
  <c r="BT37" i="3"/>
  <c r="BU37" i="3"/>
  <c r="BV37" i="3"/>
  <c r="BW37" i="3"/>
  <c r="BX37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K37" i="3"/>
  <c r="CL37" i="3"/>
  <c r="CM37" i="3"/>
  <c r="CN37" i="3"/>
  <c r="CO37" i="3"/>
  <c r="CP37" i="3"/>
  <c r="CQ37" i="3"/>
  <c r="CR37" i="3"/>
  <c r="CS37" i="3"/>
  <c r="CT37" i="3"/>
  <c r="CU37" i="3"/>
  <c r="CV37" i="3"/>
  <c r="CW37" i="3"/>
  <c r="CX37" i="3"/>
  <c r="CY37" i="3"/>
  <c r="CZ37" i="3"/>
  <c r="DA37" i="3"/>
  <c r="DB37" i="3"/>
  <c r="DC37" i="3"/>
  <c r="DD37" i="3"/>
  <c r="DE37" i="3"/>
  <c r="DF37" i="3"/>
  <c r="DG37" i="3"/>
  <c r="DH37" i="3"/>
  <c r="DI37" i="3"/>
  <c r="DJ37" i="3"/>
  <c r="DK37" i="3"/>
  <c r="DL37" i="3"/>
  <c r="DM37" i="3"/>
  <c r="DN37" i="3"/>
  <c r="DO37" i="3"/>
  <c r="DP37" i="3"/>
  <c r="DQ37" i="3"/>
  <c r="DR37" i="3"/>
  <c r="DS37" i="3"/>
  <c r="DT37" i="3"/>
  <c r="DU37" i="3"/>
  <c r="AD21" i="3"/>
  <c r="E51" i="3" a="1"/>
  <c r="E51" i="3"/>
  <c r="F51" i="3" a="1"/>
  <c r="F51" i="3"/>
  <c r="G51" i="3" a="1"/>
  <c r="H51" i="3" a="1"/>
  <c r="I51" i="3" a="1"/>
  <c r="J51" i="3" a="1"/>
  <c r="K51" i="3" a="1"/>
  <c r="L51" i="3" a="1"/>
  <c r="M51" i="3" a="1"/>
  <c r="N51" i="3" a="1"/>
  <c r="O51" i="3" a="1"/>
  <c r="P51" i="3" a="1"/>
  <c r="Q51" i="3" a="1"/>
  <c r="R51" i="3" a="1"/>
  <c r="S51" i="3" a="1"/>
  <c r="T51" i="3" a="1"/>
  <c r="U51" i="3" a="1"/>
  <c r="V51" i="3" a="1"/>
  <c r="W51" i="3" a="1"/>
  <c r="X51" i="3" a="1"/>
  <c r="Y51" i="3" a="1"/>
  <c r="Z51" i="3" a="1"/>
  <c r="AA51" i="3" a="1"/>
  <c r="AB51" i="3" a="1"/>
  <c r="AC51" i="3" a="1"/>
  <c r="AD51" i="3" a="1"/>
  <c r="AE51" i="3" a="1"/>
  <c r="AF51" i="3" a="1"/>
  <c r="AG51" i="3" a="1"/>
  <c r="AH51" i="3" a="1"/>
  <c r="AI51" i="3" a="1"/>
  <c r="AJ51" i="3" a="1"/>
  <c r="AK51" i="3" a="1"/>
  <c r="AL51" i="3" a="1"/>
  <c r="AM51" i="3" a="1"/>
  <c r="AN51" i="3" a="1"/>
  <c r="AO51" i="3" a="1"/>
  <c r="AP51" i="3" a="1"/>
  <c r="AQ51" i="3" a="1"/>
  <c r="AR51" i="3" a="1"/>
  <c r="AS51" i="3" a="1"/>
  <c r="AT51" i="3" a="1"/>
  <c r="AU51" i="3" a="1"/>
  <c r="AV51" i="3" a="1"/>
  <c r="AW51" i="3" a="1"/>
  <c r="AX51" i="3" a="1"/>
  <c r="AY51" i="3" a="1"/>
  <c r="AZ51" i="3" a="1"/>
  <c r="BA51" i="3" a="1"/>
  <c r="BB51" i="3" a="1"/>
  <c r="BC51" i="3" a="1"/>
  <c r="BD51" i="3" a="1"/>
  <c r="BE51" i="3" a="1"/>
  <c r="BF51" i="3" a="1"/>
  <c r="BG51" i="3" a="1"/>
  <c r="BH51" i="3" a="1"/>
  <c r="BI51" i="3" a="1"/>
  <c r="BJ51" i="3" a="1"/>
  <c r="BK51" i="3" a="1"/>
  <c r="BL51" i="3" a="1"/>
  <c r="BM51" i="3" a="1"/>
  <c r="BN51" i="3" a="1"/>
  <c r="BO51" i="3" a="1"/>
  <c r="BP51" i="3" a="1"/>
  <c r="BQ51" i="3" a="1"/>
  <c r="BR51" i="3" a="1"/>
  <c r="BS51" i="3" a="1"/>
  <c r="BT51" i="3" a="1"/>
  <c r="BU51" i="3" a="1"/>
  <c r="BV51" i="3" a="1"/>
  <c r="BW51" i="3" a="1"/>
  <c r="BX51" i="3" a="1"/>
  <c r="BY51" i="3" a="1"/>
  <c r="BZ51" i="3" a="1"/>
  <c r="CA51" i="3" a="1"/>
  <c r="CB51" i="3" a="1"/>
  <c r="CC51" i="3" a="1"/>
  <c r="CD51" i="3" a="1"/>
  <c r="CE51" i="3" a="1"/>
  <c r="CF51" i="3" a="1"/>
  <c r="CG51" i="3" a="1"/>
  <c r="CH51" i="3" a="1"/>
  <c r="CI51" i="3" a="1"/>
  <c r="CJ51" i="3" a="1"/>
  <c r="CK51" i="3" a="1"/>
  <c r="CL51" i="3" a="1"/>
  <c r="CM51" i="3" a="1"/>
  <c r="CN51" i="3" a="1"/>
  <c r="CO51" i="3" a="1"/>
  <c r="CP51" i="3" a="1"/>
  <c r="CQ51" i="3" a="1"/>
  <c r="CR51" i="3" a="1"/>
  <c r="CS51" i="3" a="1"/>
  <c r="CT51" i="3" a="1"/>
  <c r="CU51" i="3" a="1"/>
  <c r="CV51" i="3" a="1"/>
  <c r="CW51" i="3" a="1"/>
  <c r="CX51" i="3" a="1"/>
  <c r="CY51" i="3" a="1"/>
  <c r="CZ51" i="3" a="1"/>
  <c r="DA51" i="3" a="1"/>
  <c r="DB51" i="3" a="1"/>
  <c r="DC51" i="3" a="1"/>
  <c r="DD51" i="3" a="1"/>
  <c r="DE51" i="3" a="1"/>
  <c r="DF51" i="3" a="1"/>
  <c r="DG51" i="3" a="1"/>
  <c r="DH51" i="3" a="1"/>
  <c r="DI51" i="3" a="1"/>
  <c r="DJ51" i="3" a="1"/>
  <c r="DK51" i="3" a="1"/>
  <c r="DL51" i="3" a="1"/>
  <c r="DM51" i="3" a="1"/>
  <c r="DN51" i="3" a="1"/>
  <c r="DO51" i="3" a="1"/>
  <c r="DP51" i="3" a="1"/>
  <c r="DQ51" i="3" a="1"/>
  <c r="DR51" i="3" a="1"/>
  <c r="DS51" i="3" a="1"/>
  <c r="DT51" i="3" a="1"/>
  <c r="DU51" i="3" a="1"/>
  <c r="G51" i="3"/>
  <c r="H51" i="3"/>
  <c r="I51" i="3"/>
  <c r="J51" i="3"/>
  <c r="K51" i="3"/>
  <c r="L51" i="3"/>
  <c r="M51" i="3"/>
  <c r="N51" i="3"/>
  <c r="O51" i="3"/>
  <c r="P51" i="3"/>
  <c r="Q51" i="3"/>
  <c r="R51" i="3"/>
  <c r="S51" i="3"/>
  <c r="T51" i="3"/>
  <c r="U51" i="3"/>
  <c r="V51" i="3"/>
  <c r="W51" i="3"/>
  <c r="X51" i="3"/>
  <c r="Y51" i="3"/>
  <c r="Z51" i="3"/>
  <c r="AA51" i="3"/>
  <c r="AB51" i="3"/>
  <c r="AC51" i="3"/>
  <c r="AD51" i="3"/>
  <c r="AE51" i="3"/>
  <c r="AF51" i="3"/>
  <c r="AG51" i="3"/>
  <c r="AH51" i="3"/>
  <c r="AI51" i="3"/>
  <c r="AJ51" i="3"/>
  <c r="AK51" i="3"/>
  <c r="AL51" i="3"/>
  <c r="AM51" i="3"/>
  <c r="AN51" i="3"/>
  <c r="AO51" i="3"/>
  <c r="AP51" i="3"/>
  <c r="AQ51" i="3"/>
  <c r="AR51" i="3"/>
  <c r="AS51" i="3"/>
  <c r="AT51" i="3"/>
  <c r="AU51" i="3"/>
  <c r="AV51" i="3"/>
  <c r="AW51" i="3"/>
  <c r="AX51" i="3"/>
  <c r="AY51" i="3"/>
  <c r="AZ51" i="3"/>
  <c r="BA51" i="3"/>
  <c r="BB51" i="3"/>
  <c r="BC51" i="3"/>
  <c r="BD51" i="3"/>
  <c r="BE51" i="3"/>
  <c r="BF51" i="3"/>
  <c r="BG51" i="3"/>
  <c r="BH51" i="3"/>
  <c r="BI51" i="3"/>
  <c r="BJ51" i="3"/>
  <c r="BK51" i="3"/>
  <c r="BL51" i="3"/>
  <c r="BM51" i="3"/>
  <c r="BN51" i="3"/>
  <c r="BO51" i="3"/>
  <c r="BP51" i="3"/>
  <c r="BQ51" i="3"/>
  <c r="BR51" i="3"/>
  <c r="BS51" i="3"/>
  <c r="BT51" i="3"/>
  <c r="BU51" i="3"/>
  <c r="BV51" i="3"/>
  <c r="BW51" i="3"/>
  <c r="BX51" i="3"/>
  <c r="BY51" i="3"/>
  <c r="BZ51" i="3"/>
  <c r="CA51" i="3"/>
  <c r="CB51" i="3"/>
  <c r="CC51" i="3"/>
  <c r="CD51" i="3"/>
  <c r="CE51" i="3"/>
  <c r="CF51" i="3"/>
  <c r="CG51" i="3"/>
  <c r="CH51" i="3"/>
  <c r="CI51" i="3"/>
  <c r="CJ51" i="3"/>
  <c r="CK51" i="3"/>
  <c r="CL51" i="3"/>
  <c r="CM51" i="3"/>
  <c r="CN51" i="3"/>
  <c r="CO51" i="3"/>
  <c r="CP51" i="3"/>
  <c r="CQ51" i="3"/>
  <c r="CR51" i="3"/>
  <c r="CS51" i="3"/>
  <c r="CT51" i="3"/>
  <c r="CU51" i="3"/>
  <c r="CV51" i="3"/>
  <c r="CW51" i="3"/>
  <c r="CX51" i="3"/>
  <c r="CY51" i="3"/>
  <c r="CZ51" i="3"/>
  <c r="DA51" i="3"/>
  <c r="DB51" i="3"/>
  <c r="DC51" i="3"/>
  <c r="DD51" i="3"/>
  <c r="DE51" i="3"/>
  <c r="DF51" i="3"/>
  <c r="DG51" i="3"/>
  <c r="DH51" i="3"/>
  <c r="DI51" i="3"/>
  <c r="DJ51" i="3"/>
  <c r="DK51" i="3"/>
  <c r="DL51" i="3"/>
  <c r="DM51" i="3"/>
  <c r="DN51" i="3"/>
  <c r="DO51" i="3"/>
  <c r="DP51" i="3"/>
  <c r="DQ51" i="3"/>
  <c r="DR51" i="3"/>
  <c r="DS51" i="3"/>
  <c r="DT51" i="3"/>
  <c r="DU51" i="3"/>
  <c r="AE21" i="3"/>
  <c r="Z21" i="3"/>
  <c r="E38" i="3" a="1"/>
  <c r="E38" i="3"/>
  <c r="F38" i="3" a="1"/>
  <c r="F38" i="3"/>
  <c r="G38" i="3" a="1"/>
  <c r="H38" i="3" a="1"/>
  <c r="I38" i="3" a="1"/>
  <c r="J38" i="3" a="1"/>
  <c r="K38" i="3" a="1"/>
  <c r="L38" i="3" a="1"/>
  <c r="M38" i="3" a="1"/>
  <c r="N38" i="3" a="1"/>
  <c r="O38" i="3" a="1"/>
  <c r="P38" i="3" a="1"/>
  <c r="Q38" i="3" a="1"/>
  <c r="R38" i="3" a="1"/>
  <c r="S38" i="3" a="1"/>
  <c r="T38" i="3" a="1"/>
  <c r="U38" i="3" a="1"/>
  <c r="V38" i="3" a="1"/>
  <c r="W38" i="3" a="1"/>
  <c r="X38" i="3" a="1"/>
  <c r="Y38" i="3" a="1"/>
  <c r="Z38" i="3" a="1"/>
  <c r="AA38" i="3" a="1"/>
  <c r="AB38" i="3" a="1"/>
  <c r="AC38" i="3" a="1"/>
  <c r="AD38" i="3" a="1"/>
  <c r="AE38" i="3" a="1"/>
  <c r="AF38" i="3" a="1"/>
  <c r="AG38" i="3" a="1"/>
  <c r="AH38" i="3" a="1"/>
  <c r="AI38" i="3" a="1"/>
  <c r="AJ38" i="3" a="1"/>
  <c r="AK38" i="3" a="1"/>
  <c r="AL38" i="3" a="1"/>
  <c r="AM38" i="3" a="1"/>
  <c r="AN38" i="3" a="1"/>
  <c r="AO38" i="3" a="1"/>
  <c r="AP38" i="3" a="1"/>
  <c r="AQ38" i="3" a="1"/>
  <c r="AR38" i="3" a="1"/>
  <c r="AS38" i="3" a="1"/>
  <c r="AT38" i="3" a="1"/>
  <c r="AU38" i="3" a="1"/>
  <c r="AV38" i="3" a="1"/>
  <c r="AW38" i="3" a="1"/>
  <c r="AX38" i="3" a="1"/>
  <c r="AY38" i="3" a="1"/>
  <c r="AZ38" i="3" a="1"/>
  <c r="BA38" i="3" a="1"/>
  <c r="BB38" i="3" a="1"/>
  <c r="BC38" i="3" a="1"/>
  <c r="BD38" i="3" a="1"/>
  <c r="BE38" i="3" a="1"/>
  <c r="BF38" i="3" a="1"/>
  <c r="BG38" i="3" a="1"/>
  <c r="BH38" i="3" a="1"/>
  <c r="BI38" i="3" a="1"/>
  <c r="BJ38" i="3" a="1"/>
  <c r="BK38" i="3" a="1"/>
  <c r="BL38" i="3" a="1"/>
  <c r="BM38" i="3" a="1"/>
  <c r="BN38" i="3" a="1"/>
  <c r="BO38" i="3" a="1"/>
  <c r="BP38" i="3" a="1"/>
  <c r="BQ38" i="3" a="1"/>
  <c r="BR38" i="3" a="1"/>
  <c r="BS38" i="3" a="1"/>
  <c r="BT38" i="3" a="1"/>
  <c r="BU38" i="3" a="1"/>
  <c r="BV38" i="3" a="1"/>
  <c r="BW38" i="3" a="1"/>
  <c r="BX38" i="3" a="1"/>
  <c r="BY38" i="3" a="1"/>
  <c r="BZ38" i="3" a="1"/>
  <c r="CA38" i="3" a="1"/>
  <c r="CB38" i="3" a="1"/>
  <c r="CC38" i="3" a="1"/>
  <c r="CD38" i="3" a="1"/>
  <c r="CE38" i="3" a="1"/>
  <c r="CF38" i="3" a="1"/>
  <c r="CG38" i="3" a="1"/>
  <c r="CH38" i="3" a="1"/>
  <c r="CI38" i="3" a="1"/>
  <c r="CJ38" i="3" a="1"/>
  <c r="CK38" i="3" a="1"/>
  <c r="CL38" i="3" a="1"/>
  <c r="CM38" i="3" a="1"/>
  <c r="CN38" i="3" a="1"/>
  <c r="CO38" i="3" a="1"/>
  <c r="CP38" i="3" a="1"/>
  <c r="CQ38" i="3" a="1"/>
  <c r="CR38" i="3" a="1"/>
  <c r="CS38" i="3" a="1"/>
  <c r="CT38" i="3" a="1"/>
  <c r="CU38" i="3" a="1"/>
  <c r="CV38" i="3" a="1"/>
  <c r="CW38" i="3" a="1"/>
  <c r="CX38" i="3" a="1"/>
  <c r="CY38" i="3" a="1"/>
  <c r="CZ38" i="3" a="1"/>
  <c r="DA38" i="3" a="1"/>
  <c r="DB38" i="3" a="1"/>
  <c r="DC38" i="3" a="1"/>
  <c r="DD38" i="3" a="1"/>
  <c r="DE38" i="3" a="1"/>
  <c r="DF38" i="3" a="1"/>
  <c r="DG38" i="3" a="1"/>
  <c r="DH38" i="3" a="1"/>
  <c r="DI38" i="3" a="1"/>
  <c r="DJ38" i="3" a="1"/>
  <c r="DK38" i="3" a="1"/>
  <c r="DL38" i="3" a="1"/>
  <c r="DM38" i="3" a="1"/>
  <c r="DN38" i="3" a="1"/>
  <c r="DO38" i="3" a="1"/>
  <c r="DP38" i="3" a="1"/>
  <c r="DQ38" i="3" a="1"/>
  <c r="DR38" i="3" a="1"/>
  <c r="DS38" i="3" a="1"/>
  <c r="DT38" i="3" a="1"/>
  <c r="DU38" i="3" a="1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AN38" i="3"/>
  <c r="AO38" i="3"/>
  <c r="AP38" i="3"/>
  <c r="AQ38" i="3"/>
  <c r="AR38" i="3"/>
  <c r="AS38" i="3"/>
  <c r="AT38" i="3"/>
  <c r="AU38" i="3"/>
  <c r="AV38" i="3"/>
  <c r="AW38" i="3"/>
  <c r="AX38" i="3"/>
  <c r="AY38" i="3"/>
  <c r="AZ38" i="3"/>
  <c r="BA38" i="3"/>
  <c r="BB38" i="3"/>
  <c r="BC38" i="3"/>
  <c r="BD38" i="3"/>
  <c r="BE38" i="3"/>
  <c r="BF38" i="3"/>
  <c r="BG38" i="3"/>
  <c r="BH38" i="3"/>
  <c r="BI38" i="3"/>
  <c r="BJ38" i="3"/>
  <c r="BK38" i="3"/>
  <c r="BL38" i="3"/>
  <c r="BM38" i="3"/>
  <c r="BN38" i="3"/>
  <c r="BO38" i="3"/>
  <c r="BP38" i="3"/>
  <c r="BQ38" i="3"/>
  <c r="BR38" i="3"/>
  <c r="BS38" i="3"/>
  <c r="BT38" i="3"/>
  <c r="BU38" i="3"/>
  <c r="BV38" i="3"/>
  <c r="BW38" i="3"/>
  <c r="BX38" i="3"/>
  <c r="BY38" i="3"/>
  <c r="BZ38" i="3"/>
  <c r="CA38" i="3"/>
  <c r="CB38" i="3"/>
  <c r="CC38" i="3"/>
  <c r="CD38" i="3"/>
  <c r="CE38" i="3"/>
  <c r="CF38" i="3"/>
  <c r="CG38" i="3"/>
  <c r="CH38" i="3"/>
  <c r="CI38" i="3"/>
  <c r="CJ38" i="3"/>
  <c r="CK38" i="3"/>
  <c r="CL38" i="3"/>
  <c r="CM38" i="3"/>
  <c r="CN38" i="3"/>
  <c r="CO38" i="3"/>
  <c r="CP38" i="3"/>
  <c r="CQ38" i="3"/>
  <c r="CR38" i="3"/>
  <c r="CS38" i="3"/>
  <c r="CT38" i="3"/>
  <c r="CU38" i="3"/>
  <c r="CV38" i="3"/>
  <c r="CW38" i="3"/>
  <c r="CX38" i="3"/>
  <c r="CY38" i="3"/>
  <c r="CZ38" i="3"/>
  <c r="DA38" i="3"/>
  <c r="DB38" i="3"/>
  <c r="DC38" i="3"/>
  <c r="DD38" i="3"/>
  <c r="DE38" i="3"/>
  <c r="DF38" i="3"/>
  <c r="DG38" i="3"/>
  <c r="DH38" i="3"/>
  <c r="DI38" i="3"/>
  <c r="DJ38" i="3"/>
  <c r="DK38" i="3"/>
  <c r="DL38" i="3"/>
  <c r="DM38" i="3"/>
  <c r="DN38" i="3"/>
  <c r="DO38" i="3"/>
  <c r="DP38" i="3"/>
  <c r="DQ38" i="3"/>
  <c r="DR38" i="3"/>
  <c r="DS38" i="3"/>
  <c r="DT38" i="3"/>
  <c r="DU38" i="3"/>
  <c r="AD22" i="3"/>
  <c r="E52" i="3" a="1"/>
  <c r="E52" i="3"/>
  <c r="F52" i="3" a="1"/>
  <c r="F52" i="3"/>
  <c r="G52" i="3" a="1"/>
  <c r="H52" i="3" a="1"/>
  <c r="I52" i="3" a="1"/>
  <c r="J52" i="3" a="1"/>
  <c r="K52" i="3" a="1"/>
  <c r="L52" i="3" a="1"/>
  <c r="M52" i="3" a="1"/>
  <c r="N52" i="3" a="1"/>
  <c r="O52" i="3" a="1"/>
  <c r="P52" i="3" a="1"/>
  <c r="Q52" i="3" a="1"/>
  <c r="R52" i="3" a="1"/>
  <c r="S52" i="3" a="1"/>
  <c r="T52" i="3" a="1"/>
  <c r="U52" i="3" a="1"/>
  <c r="V52" i="3" a="1"/>
  <c r="W52" i="3" a="1"/>
  <c r="X52" i="3" a="1"/>
  <c r="Y52" i="3" a="1"/>
  <c r="Z52" i="3" a="1"/>
  <c r="AA52" i="3" a="1"/>
  <c r="AB52" i="3" a="1"/>
  <c r="AC52" i="3" a="1"/>
  <c r="AD52" i="3" a="1"/>
  <c r="AE52" i="3" a="1"/>
  <c r="AF52" i="3" a="1"/>
  <c r="AG52" i="3" a="1"/>
  <c r="AH52" i="3" a="1"/>
  <c r="AI52" i="3" a="1"/>
  <c r="AJ52" i="3" a="1"/>
  <c r="AK52" i="3" a="1"/>
  <c r="AL52" i="3" a="1"/>
  <c r="AM52" i="3" a="1"/>
  <c r="AN52" i="3" a="1"/>
  <c r="AO52" i="3" a="1"/>
  <c r="AP52" i="3" a="1"/>
  <c r="AQ52" i="3" a="1"/>
  <c r="AR52" i="3" a="1"/>
  <c r="AS52" i="3" a="1"/>
  <c r="AT52" i="3" a="1"/>
  <c r="AU52" i="3" a="1"/>
  <c r="AV52" i="3" a="1"/>
  <c r="AW52" i="3" a="1"/>
  <c r="AX52" i="3" a="1"/>
  <c r="AY52" i="3" a="1"/>
  <c r="AZ52" i="3" a="1"/>
  <c r="BA52" i="3" a="1"/>
  <c r="BB52" i="3" a="1"/>
  <c r="BC52" i="3" a="1"/>
  <c r="BD52" i="3" a="1"/>
  <c r="BE52" i="3" a="1"/>
  <c r="BF52" i="3" a="1"/>
  <c r="BG52" i="3" a="1"/>
  <c r="BH52" i="3" a="1"/>
  <c r="BI52" i="3" a="1"/>
  <c r="BJ52" i="3" a="1"/>
  <c r="BK52" i="3" a="1"/>
  <c r="BL52" i="3" a="1"/>
  <c r="BM52" i="3" a="1"/>
  <c r="BN52" i="3" a="1"/>
  <c r="BO52" i="3" a="1"/>
  <c r="BP52" i="3" a="1"/>
  <c r="BQ52" i="3" a="1"/>
  <c r="BR52" i="3" a="1"/>
  <c r="BS52" i="3" a="1"/>
  <c r="BT52" i="3" a="1"/>
  <c r="BU52" i="3" a="1"/>
  <c r="BV52" i="3" a="1"/>
  <c r="BW52" i="3" a="1"/>
  <c r="BX52" i="3" a="1"/>
  <c r="BY52" i="3" a="1"/>
  <c r="BZ52" i="3" a="1"/>
  <c r="CA52" i="3" a="1"/>
  <c r="CB52" i="3" a="1"/>
  <c r="CC52" i="3" a="1"/>
  <c r="CD52" i="3" a="1"/>
  <c r="CE52" i="3" a="1"/>
  <c r="CF52" i="3" a="1"/>
  <c r="CG52" i="3" a="1"/>
  <c r="CH52" i="3" a="1"/>
  <c r="CI52" i="3" a="1"/>
  <c r="CJ52" i="3" a="1"/>
  <c r="CK52" i="3" a="1"/>
  <c r="CL52" i="3" a="1"/>
  <c r="CM52" i="3" a="1"/>
  <c r="CN52" i="3" a="1"/>
  <c r="CO52" i="3" a="1"/>
  <c r="CP52" i="3" a="1"/>
  <c r="CQ52" i="3" a="1"/>
  <c r="CR52" i="3" a="1"/>
  <c r="CS52" i="3" a="1"/>
  <c r="CT52" i="3" a="1"/>
  <c r="CU52" i="3" a="1"/>
  <c r="CV52" i="3" a="1"/>
  <c r="CW52" i="3" a="1"/>
  <c r="CX52" i="3" a="1"/>
  <c r="CY52" i="3" a="1"/>
  <c r="CZ52" i="3" a="1"/>
  <c r="DA52" i="3" a="1"/>
  <c r="DB52" i="3" a="1"/>
  <c r="DC52" i="3" a="1"/>
  <c r="DD52" i="3" a="1"/>
  <c r="DE52" i="3" a="1"/>
  <c r="DF52" i="3" a="1"/>
  <c r="DG52" i="3" a="1"/>
  <c r="DH52" i="3" a="1"/>
  <c r="DI52" i="3" a="1"/>
  <c r="DJ52" i="3" a="1"/>
  <c r="DK52" i="3" a="1"/>
  <c r="DL52" i="3" a="1"/>
  <c r="DM52" i="3" a="1"/>
  <c r="DN52" i="3" a="1"/>
  <c r="DO52" i="3" a="1"/>
  <c r="DP52" i="3" a="1"/>
  <c r="DQ52" i="3" a="1"/>
  <c r="DR52" i="3" a="1"/>
  <c r="DS52" i="3" a="1"/>
  <c r="DT52" i="3" a="1"/>
  <c r="DU52" i="3" a="1"/>
  <c r="G52" i="3"/>
  <c r="H52" i="3"/>
  <c r="I52" i="3"/>
  <c r="J52" i="3"/>
  <c r="K52" i="3"/>
  <c r="L52" i="3"/>
  <c r="M52" i="3"/>
  <c r="N52" i="3"/>
  <c r="O52" i="3"/>
  <c r="P52" i="3"/>
  <c r="Q52" i="3"/>
  <c r="R52" i="3"/>
  <c r="S52" i="3"/>
  <c r="T52" i="3"/>
  <c r="U52" i="3"/>
  <c r="V52" i="3"/>
  <c r="W52" i="3"/>
  <c r="X52" i="3"/>
  <c r="Y52" i="3"/>
  <c r="Z52" i="3"/>
  <c r="AA52" i="3"/>
  <c r="AB52" i="3"/>
  <c r="AC52" i="3"/>
  <c r="AD52" i="3"/>
  <c r="AE52" i="3"/>
  <c r="AF52" i="3"/>
  <c r="AG52" i="3"/>
  <c r="AH52" i="3"/>
  <c r="AI52" i="3"/>
  <c r="AJ52" i="3"/>
  <c r="AK52" i="3"/>
  <c r="AL52" i="3"/>
  <c r="AM52" i="3"/>
  <c r="AN52" i="3"/>
  <c r="AO52" i="3"/>
  <c r="AP52" i="3"/>
  <c r="AQ52" i="3"/>
  <c r="AR52" i="3"/>
  <c r="AS52" i="3"/>
  <c r="AT52" i="3"/>
  <c r="AU52" i="3"/>
  <c r="AV52" i="3"/>
  <c r="AW52" i="3"/>
  <c r="AX52" i="3"/>
  <c r="AY52" i="3"/>
  <c r="AZ52" i="3"/>
  <c r="BA52" i="3"/>
  <c r="BB52" i="3"/>
  <c r="BC52" i="3"/>
  <c r="BD52" i="3"/>
  <c r="BE52" i="3"/>
  <c r="BF52" i="3"/>
  <c r="BG52" i="3"/>
  <c r="BH52" i="3"/>
  <c r="BI52" i="3"/>
  <c r="BJ52" i="3"/>
  <c r="BK52" i="3"/>
  <c r="BL52" i="3"/>
  <c r="BM52" i="3"/>
  <c r="BN52" i="3"/>
  <c r="BO52" i="3"/>
  <c r="BP52" i="3"/>
  <c r="BQ52" i="3"/>
  <c r="BR52" i="3"/>
  <c r="BS52" i="3"/>
  <c r="BT52" i="3"/>
  <c r="BU52" i="3"/>
  <c r="BV52" i="3"/>
  <c r="BW52" i="3"/>
  <c r="BX52" i="3"/>
  <c r="BY52" i="3"/>
  <c r="BZ52" i="3"/>
  <c r="CA52" i="3"/>
  <c r="CB52" i="3"/>
  <c r="CC52" i="3"/>
  <c r="CD52" i="3"/>
  <c r="CE52" i="3"/>
  <c r="CF52" i="3"/>
  <c r="CG52" i="3"/>
  <c r="CH52" i="3"/>
  <c r="CI52" i="3"/>
  <c r="CJ52" i="3"/>
  <c r="CK52" i="3"/>
  <c r="CL52" i="3"/>
  <c r="CM52" i="3"/>
  <c r="CN52" i="3"/>
  <c r="CO52" i="3"/>
  <c r="CP52" i="3"/>
  <c r="CQ52" i="3"/>
  <c r="CR52" i="3"/>
  <c r="CS52" i="3"/>
  <c r="CT52" i="3"/>
  <c r="CU52" i="3"/>
  <c r="CV52" i="3"/>
  <c r="CW52" i="3"/>
  <c r="CX52" i="3"/>
  <c r="CY52" i="3"/>
  <c r="CZ52" i="3"/>
  <c r="DA52" i="3"/>
  <c r="DB52" i="3"/>
  <c r="DC52" i="3"/>
  <c r="DD52" i="3"/>
  <c r="DE52" i="3"/>
  <c r="DF52" i="3"/>
  <c r="DG52" i="3"/>
  <c r="DH52" i="3"/>
  <c r="DI52" i="3"/>
  <c r="DJ52" i="3"/>
  <c r="DK52" i="3"/>
  <c r="DL52" i="3"/>
  <c r="DM52" i="3"/>
  <c r="DN52" i="3"/>
  <c r="DO52" i="3"/>
  <c r="DP52" i="3"/>
  <c r="DQ52" i="3"/>
  <c r="DR52" i="3"/>
  <c r="DS52" i="3"/>
  <c r="DT52" i="3"/>
  <c r="DU52" i="3"/>
  <c r="AE22" i="3"/>
  <c r="Z22" i="3"/>
  <c r="E39" i="3" a="1"/>
  <c r="E39" i="3"/>
  <c r="F39" i="3" a="1"/>
  <c r="F39" i="3"/>
  <c r="G39" i="3" a="1"/>
  <c r="H39" i="3" a="1"/>
  <c r="I39" i="3" a="1"/>
  <c r="J39" i="3" a="1"/>
  <c r="K39" i="3" a="1"/>
  <c r="L39" i="3" a="1"/>
  <c r="M39" i="3" a="1"/>
  <c r="N39" i="3" a="1"/>
  <c r="O39" i="3" a="1"/>
  <c r="P39" i="3" a="1"/>
  <c r="Q39" i="3" a="1"/>
  <c r="R39" i="3" a="1"/>
  <c r="S39" i="3" a="1"/>
  <c r="T39" i="3" a="1"/>
  <c r="U39" i="3" a="1"/>
  <c r="V39" i="3" a="1"/>
  <c r="W39" i="3" a="1"/>
  <c r="X39" i="3" a="1"/>
  <c r="Y39" i="3" a="1"/>
  <c r="Z39" i="3" a="1"/>
  <c r="AA39" i="3" a="1"/>
  <c r="AB39" i="3" a="1"/>
  <c r="AC39" i="3" a="1"/>
  <c r="AD39" i="3" a="1"/>
  <c r="AE39" i="3" a="1"/>
  <c r="AF39" i="3" a="1"/>
  <c r="AG39" i="3" a="1"/>
  <c r="AH39" i="3" a="1"/>
  <c r="AI39" i="3" a="1"/>
  <c r="AJ39" i="3" a="1"/>
  <c r="AK39" i="3" a="1"/>
  <c r="AL39" i="3" a="1"/>
  <c r="AM39" i="3" a="1"/>
  <c r="AN39" i="3" a="1"/>
  <c r="AO39" i="3" a="1"/>
  <c r="AP39" i="3" a="1"/>
  <c r="AQ39" i="3" a="1"/>
  <c r="AR39" i="3" a="1"/>
  <c r="AS39" i="3" a="1"/>
  <c r="AT39" i="3" a="1"/>
  <c r="AU39" i="3" a="1"/>
  <c r="AV39" i="3" a="1"/>
  <c r="AW39" i="3" a="1"/>
  <c r="AX39" i="3" a="1"/>
  <c r="AY39" i="3" a="1"/>
  <c r="AZ39" i="3" a="1"/>
  <c r="BA39" i="3" a="1"/>
  <c r="BB39" i="3" a="1"/>
  <c r="BC39" i="3" a="1"/>
  <c r="BD39" i="3" a="1"/>
  <c r="BE39" i="3" a="1"/>
  <c r="BF39" i="3" a="1"/>
  <c r="BG39" i="3" a="1"/>
  <c r="BH39" i="3" a="1"/>
  <c r="BI39" i="3" a="1"/>
  <c r="BJ39" i="3" a="1"/>
  <c r="BK39" i="3" a="1"/>
  <c r="BL39" i="3" a="1"/>
  <c r="BM39" i="3" a="1"/>
  <c r="BN39" i="3" a="1"/>
  <c r="BO39" i="3" a="1"/>
  <c r="BP39" i="3" a="1"/>
  <c r="BQ39" i="3" a="1"/>
  <c r="BR39" i="3" a="1"/>
  <c r="BS39" i="3" a="1"/>
  <c r="BT39" i="3" a="1"/>
  <c r="BU39" i="3" a="1"/>
  <c r="BV39" i="3" a="1"/>
  <c r="BW39" i="3" a="1"/>
  <c r="BX39" i="3" a="1"/>
  <c r="BY39" i="3" a="1"/>
  <c r="BZ39" i="3" a="1"/>
  <c r="CA39" i="3" a="1"/>
  <c r="CB39" i="3" a="1"/>
  <c r="CC39" i="3" a="1"/>
  <c r="CD39" i="3" a="1"/>
  <c r="CE39" i="3" a="1"/>
  <c r="CF39" i="3" a="1"/>
  <c r="CG39" i="3" a="1"/>
  <c r="CH39" i="3" a="1"/>
  <c r="CI39" i="3" a="1"/>
  <c r="CJ39" i="3" a="1"/>
  <c r="CK39" i="3" a="1"/>
  <c r="CL39" i="3" a="1"/>
  <c r="CM39" i="3" a="1"/>
  <c r="CN39" i="3" a="1"/>
  <c r="CO39" i="3" a="1"/>
  <c r="CP39" i="3" a="1"/>
  <c r="CQ39" i="3" a="1"/>
  <c r="CR39" i="3" a="1"/>
  <c r="CS39" i="3" a="1"/>
  <c r="CT39" i="3" a="1"/>
  <c r="CU39" i="3" a="1"/>
  <c r="CV39" i="3" a="1"/>
  <c r="CW39" i="3" a="1"/>
  <c r="CX39" i="3" a="1"/>
  <c r="CY39" i="3" a="1"/>
  <c r="CZ39" i="3" a="1"/>
  <c r="DA39" i="3" a="1"/>
  <c r="DB39" i="3" a="1"/>
  <c r="DC39" i="3" a="1"/>
  <c r="DD39" i="3" a="1"/>
  <c r="DE39" i="3" a="1"/>
  <c r="DF39" i="3" a="1"/>
  <c r="DG39" i="3" a="1"/>
  <c r="DH39" i="3" a="1"/>
  <c r="DI39" i="3" a="1"/>
  <c r="DJ39" i="3" a="1"/>
  <c r="DK39" i="3" a="1"/>
  <c r="DL39" i="3" a="1"/>
  <c r="DM39" i="3" a="1"/>
  <c r="DN39" i="3" a="1"/>
  <c r="DO39" i="3" a="1"/>
  <c r="DP39" i="3" a="1"/>
  <c r="DQ39" i="3" a="1"/>
  <c r="DR39" i="3" a="1"/>
  <c r="DS39" i="3" a="1"/>
  <c r="DT39" i="3" a="1"/>
  <c r="DU39" i="3" a="1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AN39" i="3"/>
  <c r="AO39" i="3"/>
  <c r="AP39" i="3"/>
  <c r="AQ39" i="3"/>
  <c r="AR39" i="3"/>
  <c r="AS39" i="3"/>
  <c r="AT39" i="3"/>
  <c r="AU39" i="3"/>
  <c r="AV39" i="3"/>
  <c r="AW39" i="3"/>
  <c r="AX39" i="3"/>
  <c r="AY39" i="3"/>
  <c r="AZ39" i="3"/>
  <c r="BA39" i="3"/>
  <c r="BB39" i="3"/>
  <c r="BC39" i="3"/>
  <c r="BD39" i="3"/>
  <c r="BE39" i="3"/>
  <c r="BF39" i="3"/>
  <c r="BG39" i="3"/>
  <c r="BH39" i="3"/>
  <c r="BI39" i="3"/>
  <c r="BJ39" i="3"/>
  <c r="BK39" i="3"/>
  <c r="BL39" i="3"/>
  <c r="BM39" i="3"/>
  <c r="BN39" i="3"/>
  <c r="BO39" i="3"/>
  <c r="BP39" i="3"/>
  <c r="BQ39" i="3"/>
  <c r="BR39" i="3"/>
  <c r="BS39" i="3"/>
  <c r="BT39" i="3"/>
  <c r="BU39" i="3"/>
  <c r="BV39" i="3"/>
  <c r="BW39" i="3"/>
  <c r="BX39" i="3"/>
  <c r="BY39" i="3"/>
  <c r="BZ39" i="3"/>
  <c r="CA39" i="3"/>
  <c r="CB39" i="3"/>
  <c r="CC39" i="3"/>
  <c r="CD39" i="3"/>
  <c r="CE39" i="3"/>
  <c r="CF39" i="3"/>
  <c r="CG39" i="3"/>
  <c r="CH39" i="3"/>
  <c r="CI39" i="3"/>
  <c r="CJ39" i="3"/>
  <c r="CK39" i="3"/>
  <c r="CL39" i="3"/>
  <c r="CM39" i="3"/>
  <c r="CN39" i="3"/>
  <c r="CO39" i="3"/>
  <c r="CP39" i="3"/>
  <c r="CQ39" i="3"/>
  <c r="CR39" i="3"/>
  <c r="CS39" i="3"/>
  <c r="CT39" i="3"/>
  <c r="CU39" i="3"/>
  <c r="CV39" i="3"/>
  <c r="CW39" i="3"/>
  <c r="CX39" i="3"/>
  <c r="CY39" i="3"/>
  <c r="CZ39" i="3"/>
  <c r="DA39" i="3"/>
  <c r="DB39" i="3"/>
  <c r="DC39" i="3"/>
  <c r="DD39" i="3"/>
  <c r="DE39" i="3"/>
  <c r="DF39" i="3"/>
  <c r="DG39" i="3"/>
  <c r="DH39" i="3"/>
  <c r="DI39" i="3"/>
  <c r="DJ39" i="3"/>
  <c r="DK39" i="3"/>
  <c r="DL39" i="3"/>
  <c r="DM39" i="3"/>
  <c r="DN39" i="3"/>
  <c r="DO39" i="3"/>
  <c r="DP39" i="3"/>
  <c r="DQ39" i="3"/>
  <c r="DR39" i="3"/>
  <c r="DS39" i="3"/>
  <c r="DT39" i="3"/>
  <c r="DU39" i="3"/>
  <c r="AD23" i="3"/>
  <c r="E53" i="3" a="1"/>
  <c r="E53" i="3"/>
  <c r="F53" i="3" a="1"/>
  <c r="F53" i="3"/>
  <c r="G53" i="3" a="1"/>
  <c r="H53" i="3" a="1"/>
  <c r="I53" i="3" a="1"/>
  <c r="J53" i="3" a="1"/>
  <c r="K53" i="3" a="1"/>
  <c r="L53" i="3" a="1"/>
  <c r="M53" i="3" a="1"/>
  <c r="N53" i="3" a="1"/>
  <c r="O53" i="3" a="1"/>
  <c r="P53" i="3" a="1"/>
  <c r="Q53" i="3" a="1"/>
  <c r="R53" i="3" a="1"/>
  <c r="S53" i="3" a="1"/>
  <c r="T53" i="3" a="1"/>
  <c r="U53" i="3" a="1"/>
  <c r="V53" i="3" a="1"/>
  <c r="W53" i="3" a="1"/>
  <c r="X53" i="3" a="1"/>
  <c r="Y53" i="3" a="1"/>
  <c r="Z53" i="3" a="1"/>
  <c r="AA53" i="3" a="1"/>
  <c r="AB53" i="3" a="1"/>
  <c r="AC53" i="3" a="1"/>
  <c r="AD53" i="3" a="1"/>
  <c r="AE53" i="3" a="1"/>
  <c r="AF53" i="3" a="1"/>
  <c r="AG53" i="3" a="1"/>
  <c r="AH53" i="3" a="1"/>
  <c r="AI53" i="3" a="1"/>
  <c r="AJ53" i="3" a="1"/>
  <c r="AK53" i="3" a="1"/>
  <c r="AL53" i="3" a="1"/>
  <c r="AM53" i="3" a="1"/>
  <c r="AN53" i="3" a="1"/>
  <c r="AO53" i="3" a="1"/>
  <c r="AP53" i="3" a="1"/>
  <c r="AQ53" i="3" a="1"/>
  <c r="AR53" i="3" a="1"/>
  <c r="AS53" i="3" a="1"/>
  <c r="AT53" i="3" a="1"/>
  <c r="AU53" i="3" a="1"/>
  <c r="AV53" i="3" a="1"/>
  <c r="AW53" i="3" a="1"/>
  <c r="AX53" i="3" a="1"/>
  <c r="AY53" i="3" a="1"/>
  <c r="AZ53" i="3" a="1"/>
  <c r="BA53" i="3" a="1"/>
  <c r="BB53" i="3" a="1"/>
  <c r="BC53" i="3" a="1"/>
  <c r="BD53" i="3" a="1"/>
  <c r="BE53" i="3" a="1"/>
  <c r="BF53" i="3" a="1"/>
  <c r="BG53" i="3" a="1"/>
  <c r="BH53" i="3" a="1"/>
  <c r="BI53" i="3" a="1"/>
  <c r="BJ53" i="3" a="1"/>
  <c r="BK53" i="3" a="1"/>
  <c r="BL53" i="3" a="1"/>
  <c r="BM53" i="3" a="1"/>
  <c r="BN53" i="3" a="1"/>
  <c r="BO53" i="3" a="1"/>
  <c r="BP53" i="3" a="1"/>
  <c r="BQ53" i="3" a="1"/>
  <c r="BR53" i="3" a="1"/>
  <c r="BS53" i="3" a="1"/>
  <c r="BT53" i="3" a="1"/>
  <c r="BU53" i="3" a="1"/>
  <c r="BV53" i="3" a="1"/>
  <c r="BW53" i="3" a="1"/>
  <c r="BX53" i="3" a="1"/>
  <c r="BY53" i="3" a="1"/>
  <c r="BZ53" i="3" a="1"/>
  <c r="CA53" i="3" a="1"/>
  <c r="CB53" i="3" a="1"/>
  <c r="CC53" i="3" a="1"/>
  <c r="CD53" i="3" a="1"/>
  <c r="CE53" i="3" a="1"/>
  <c r="CF53" i="3" a="1"/>
  <c r="CG53" i="3" a="1"/>
  <c r="CH53" i="3" a="1"/>
  <c r="CI53" i="3" a="1"/>
  <c r="CJ53" i="3" a="1"/>
  <c r="CK53" i="3" a="1"/>
  <c r="CL53" i="3" a="1"/>
  <c r="CM53" i="3" a="1"/>
  <c r="CN53" i="3" a="1"/>
  <c r="CO53" i="3" a="1"/>
  <c r="CP53" i="3" a="1"/>
  <c r="CQ53" i="3" a="1"/>
  <c r="CR53" i="3" a="1"/>
  <c r="CS53" i="3" a="1"/>
  <c r="CT53" i="3" a="1"/>
  <c r="CU53" i="3" a="1"/>
  <c r="CV53" i="3" a="1"/>
  <c r="CW53" i="3" a="1"/>
  <c r="CX53" i="3" a="1"/>
  <c r="CY53" i="3" a="1"/>
  <c r="CZ53" i="3" a="1"/>
  <c r="DA53" i="3" a="1"/>
  <c r="DB53" i="3" a="1"/>
  <c r="DC53" i="3" a="1"/>
  <c r="DD53" i="3" a="1"/>
  <c r="DE53" i="3" a="1"/>
  <c r="DF53" i="3" a="1"/>
  <c r="DG53" i="3" a="1"/>
  <c r="DH53" i="3" a="1"/>
  <c r="DI53" i="3" a="1"/>
  <c r="DJ53" i="3" a="1"/>
  <c r="DK53" i="3" a="1"/>
  <c r="DL53" i="3" a="1"/>
  <c r="DM53" i="3" a="1"/>
  <c r="DN53" i="3" a="1"/>
  <c r="DO53" i="3" a="1"/>
  <c r="DP53" i="3" a="1"/>
  <c r="DQ53" i="3" a="1"/>
  <c r="DR53" i="3" a="1"/>
  <c r="DS53" i="3" a="1"/>
  <c r="DT53" i="3" a="1"/>
  <c r="DU53" i="3" a="1"/>
  <c r="G53" i="3"/>
  <c r="H53" i="3"/>
  <c r="I53" i="3"/>
  <c r="J53" i="3"/>
  <c r="K53" i="3"/>
  <c r="L53" i="3"/>
  <c r="M53" i="3"/>
  <c r="N53" i="3"/>
  <c r="O53" i="3"/>
  <c r="P53" i="3"/>
  <c r="Q53" i="3"/>
  <c r="R53" i="3"/>
  <c r="S53" i="3"/>
  <c r="T53" i="3"/>
  <c r="U53" i="3"/>
  <c r="V53" i="3"/>
  <c r="W53" i="3"/>
  <c r="X53" i="3"/>
  <c r="Y53" i="3"/>
  <c r="Z53" i="3"/>
  <c r="AA53" i="3"/>
  <c r="AB53" i="3"/>
  <c r="AC53" i="3"/>
  <c r="AD53" i="3"/>
  <c r="AE53" i="3"/>
  <c r="AF53" i="3"/>
  <c r="AG53" i="3"/>
  <c r="AH53" i="3"/>
  <c r="AI53" i="3"/>
  <c r="AJ53" i="3"/>
  <c r="AK53" i="3"/>
  <c r="AL53" i="3"/>
  <c r="AM53" i="3"/>
  <c r="AN53" i="3"/>
  <c r="AO53" i="3"/>
  <c r="AP53" i="3"/>
  <c r="AQ53" i="3"/>
  <c r="AR53" i="3"/>
  <c r="AS53" i="3"/>
  <c r="AT53" i="3"/>
  <c r="AU53" i="3"/>
  <c r="AV53" i="3"/>
  <c r="AW53" i="3"/>
  <c r="AX53" i="3"/>
  <c r="AY53" i="3"/>
  <c r="AZ53" i="3"/>
  <c r="BA53" i="3"/>
  <c r="BB53" i="3"/>
  <c r="BC53" i="3"/>
  <c r="BD53" i="3"/>
  <c r="BE53" i="3"/>
  <c r="BF53" i="3"/>
  <c r="BG53" i="3"/>
  <c r="BH53" i="3"/>
  <c r="BI53" i="3"/>
  <c r="BJ53" i="3"/>
  <c r="BK53" i="3"/>
  <c r="BL53" i="3"/>
  <c r="BM53" i="3"/>
  <c r="BN53" i="3"/>
  <c r="BO53" i="3"/>
  <c r="BP53" i="3"/>
  <c r="BQ53" i="3"/>
  <c r="BR53" i="3"/>
  <c r="BS53" i="3"/>
  <c r="BT53" i="3"/>
  <c r="BU53" i="3"/>
  <c r="BV53" i="3"/>
  <c r="BW53" i="3"/>
  <c r="BX53" i="3"/>
  <c r="BY53" i="3"/>
  <c r="BZ53" i="3"/>
  <c r="CA53" i="3"/>
  <c r="CB53" i="3"/>
  <c r="CC53" i="3"/>
  <c r="CD53" i="3"/>
  <c r="CE53" i="3"/>
  <c r="CF53" i="3"/>
  <c r="CG53" i="3"/>
  <c r="CH53" i="3"/>
  <c r="CI53" i="3"/>
  <c r="CJ53" i="3"/>
  <c r="CK53" i="3"/>
  <c r="CL53" i="3"/>
  <c r="CM53" i="3"/>
  <c r="CN53" i="3"/>
  <c r="CO53" i="3"/>
  <c r="CP53" i="3"/>
  <c r="CQ53" i="3"/>
  <c r="CR53" i="3"/>
  <c r="CS53" i="3"/>
  <c r="CT53" i="3"/>
  <c r="CU53" i="3"/>
  <c r="CV53" i="3"/>
  <c r="CW53" i="3"/>
  <c r="CX53" i="3"/>
  <c r="CY53" i="3"/>
  <c r="CZ53" i="3"/>
  <c r="DA53" i="3"/>
  <c r="DB53" i="3"/>
  <c r="DC53" i="3"/>
  <c r="DD53" i="3"/>
  <c r="DE53" i="3"/>
  <c r="DF53" i="3"/>
  <c r="DG53" i="3"/>
  <c r="DH53" i="3"/>
  <c r="DI53" i="3"/>
  <c r="DJ53" i="3"/>
  <c r="DK53" i="3"/>
  <c r="DL53" i="3"/>
  <c r="DM53" i="3"/>
  <c r="DN53" i="3"/>
  <c r="DO53" i="3"/>
  <c r="DP53" i="3"/>
  <c r="DQ53" i="3"/>
  <c r="DR53" i="3"/>
  <c r="DS53" i="3"/>
  <c r="DT53" i="3"/>
  <c r="DU53" i="3"/>
  <c r="AE23" i="3"/>
  <c r="Z23" i="3"/>
  <c r="E40" i="3" a="1"/>
  <c r="E40" i="3"/>
  <c r="F40" i="3" a="1"/>
  <c r="F40" i="3"/>
  <c r="G40" i="3" a="1"/>
  <c r="H40" i="3" a="1"/>
  <c r="I40" i="3" a="1"/>
  <c r="J40" i="3" a="1"/>
  <c r="K40" i="3" a="1"/>
  <c r="L40" i="3" a="1"/>
  <c r="M40" i="3" a="1"/>
  <c r="N40" i="3" a="1"/>
  <c r="O40" i="3" a="1"/>
  <c r="P40" i="3" a="1"/>
  <c r="Q40" i="3" a="1"/>
  <c r="R40" i="3" a="1"/>
  <c r="S40" i="3" a="1"/>
  <c r="T40" i="3" a="1"/>
  <c r="U40" i="3" a="1"/>
  <c r="V40" i="3" a="1"/>
  <c r="W40" i="3" a="1"/>
  <c r="X40" i="3" a="1"/>
  <c r="Y40" i="3" a="1"/>
  <c r="Z40" i="3" a="1"/>
  <c r="AA40" i="3" a="1"/>
  <c r="AB40" i="3" a="1"/>
  <c r="AC40" i="3" a="1"/>
  <c r="AD40" i="3" a="1"/>
  <c r="AE40" i="3" a="1"/>
  <c r="AF40" i="3" a="1"/>
  <c r="AG40" i="3" a="1"/>
  <c r="AH40" i="3" a="1"/>
  <c r="AI40" i="3" a="1"/>
  <c r="AJ40" i="3" a="1"/>
  <c r="AK40" i="3" a="1"/>
  <c r="AL40" i="3" a="1"/>
  <c r="AM40" i="3" a="1"/>
  <c r="AN40" i="3" a="1"/>
  <c r="AO40" i="3" a="1"/>
  <c r="AP40" i="3" a="1"/>
  <c r="AQ40" i="3" a="1"/>
  <c r="AR40" i="3" a="1"/>
  <c r="AS40" i="3" a="1"/>
  <c r="AT40" i="3" a="1"/>
  <c r="AU40" i="3" a="1"/>
  <c r="AV40" i="3" a="1"/>
  <c r="AW40" i="3" a="1"/>
  <c r="AX40" i="3" a="1"/>
  <c r="AY40" i="3" a="1"/>
  <c r="AZ40" i="3" a="1"/>
  <c r="BA40" i="3" a="1"/>
  <c r="BB40" i="3" a="1"/>
  <c r="BC40" i="3" a="1"/>
  <c r="BD40" i="3" a="1"/>
  <c r="BE40" i="3" a="1"/>
  <c r="BF40" i="3" a="1"/>
  <c r="BG40" i="3" a="1"/>
  <c r="BH40" i="3" a="1"/>
  <c r="BI40" i="3" a="1"/>
  <c r="BJ40" i="3" a="1"/>
  <c r="BK40" i="3" a="1"/>
  <c r="BL40" i="3" a="1"/>
  <c r="BM40" i="3" a="1"/>
  <c r="BN40" i="3" a="1"/>
  <c r="BO40" i="3" a="1"/>
  <c r="BP40" i="3" a="1"/>
  <c r="BQ40" i="3" a="1"/>
  <c r="BR40" i="3" a="1"/>
  <c r="BS40" i="3" a="1"/>
  <c r="BT40" i="3" a="1"/>
  <c r="BU40" i="3" a="1"/>
  <c r="BV40" i="3" a="1"/>
  <c r="BW40" i="3" a="1"/>
  <c r="BX40" i="3" a="1"/>
  <c r="BY40" i="3" a="1"/>
  <c r="BZ40" i="3" a="1"/>
  <c r="CA40" i="3" a="1"/>
  <c r="CB40" i="3" a="1"/>
  <c r="CC40" i="3" a="1"/>
  <c r="CD40" i="3" a="1"/>
  <c r="CE40" i="3" a="1"/>
  <c r="CF40" i="3" a="1"/>
  <c r="CG40" i="3" a="1"/>
  <c r="CH40" i="3" a="1"/>
  <c r="CI40" i="3" a="1"/>
  <c r="CJ40" i="3" a="1"/>
  <c r="CK40" i="3" a="1"/>
  <c r="CL40" i="3" a="1"/>
  <c r="CM40" i="3" a="1"/>
  <c r="CN40" i="3" a="1"/>
  <c r="CO40" i="3" a="1"/>
  <c r="CP40" i="3" a="1"/>
  <c r="CQ40" i="3" a="1"/>
  <c r="CR40" i="3" a="1"/>
  <c r="CS40" i="3" a="1"/>
  <c r="CT40" i="3" a="1"/>
  <c r="CU40" i="3" a="1"/>
  <c r="CV40" i="3" a="1"/>
  <c r="CW40" i="3" a="1"/>
  <c r="CX40" i="3" a="1"/>
  <c r="CY40" i="3" a="1"/>
  <c r="CZ40" i="3" a="1"/>
  <c r="DA40" i="3" a="1"/>
  <c r="DB40" i="3" a="1"/>
  <c r="DC40" i="3" a="1"/>
  <c r="DD40" i="3" a="1"/>
  <c r="DE40" i="3" a="1"/>
  <c r="DF40" i="3" a="1"/>
  <c r="DG40" i="3" a="1"/>
  <c r="DH40" i="3" a="1"/>
  <c r="DI40" i="3" a="1"/>
  <c r="DJ40" i="3" a="1"/>
  <c r="DK40" i="3" a="1"/>
  <c r="DL40" i="3" a="1"/>
  <c r="DM40" i="3" a="1"/>
  <c r="DN40" i="3" a="1"/>
  <c r="DO40" i="3" a="1"/>
  <c r="DP40" i="3" a="1"/>
  <c r="DQ40" i="3" a="1"/>
  <c r="DR40" i="3" a="1"/>
  <c r="DS40" i="3" a="1"/>
  <c r="DT40" i="3" a="1"/>
  <c r="DU40" i="3" a="1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I40" i="3"/>
  <c r="AJ40" i="3"/>
  <c r="AK40" i="3"/>
  <c r="AL40" i="3"/>
  <c r="AM40" i="3"/>
  <c r="AN40" i="3"/>
  <c r="AO40" i="3"/>
  <c r="AP40" i="3"/>
  <c r="AQ40" i="3"/>
  <c r="AR40" i="3"/>
  <c r="AS40" i="3"/>
  <c r="AT40" i="3"/>
  <c r="AU40" i="3"/>
  <c r="AV40" i="3"/>
  <c r="AW40" i="3"/>
  <c r="AX40" i="3"/>
  <c r="AY40" i="3"/>
  <c r="AZ40" i="3"/>
  <c r="BA40" i="3"/>
  <c r="BB40" i="3"/>
  <c r="BC40" i="3"/>
  <c r="BD40" i="3"/>
  <c r="BE40" i="3"/>
  <c r="BF40" i="3"/>
  <c r="BG40" i="3"/>
  <c r="BH40" i="3"/>
  <c r="BI40" i="3"/>
  <c r="BJ40" i="3"/>
  <c r="BK40" i="3"/>
  <c r="BL40" i="3"/>
  <c r="BM40" i="3"/>
  <c r="BN40" i="3"/>
  <c r="BO40" i="3"/>
  <c r="BP40" i="3"/>
  <c r="BQ40" i="3"/>
  <c r="BR40" i="3"/>
  <c r="BS40" i="3"/>
  <c r="BT40" i="3"/>
  <c r="BU40" i="3"/>
  <c r="BV40" i="3"/>
  <c r="BW40" i="3"/>
  <c r="BX40" i="3"/>
  <c r="BY40" i="3"/>
  <c r="BZ40" i="3"/>
  <c r="CA40" i="3"/>
  <c r="CB40" i="3"/>
  <c r="CC40" i="3"/>
  <c r="CD40" i="3"/>
  <c r="CE40" i="3"/>
  <c r="CF40" i="3"/>
  <c r="CG40" i="3"/>
  <c r="CH40" i="3"/>
  <c r="CI40" i="3"/>
  <c r="CJ40" i="3"/>
  <c r="CK40" i="3"/>
  <c r="CL40" i="3"/>
  <c r="CM40" i="3"/>
  <c r="CN40" i="3"/>
  <c r="CO40" i="3"/>
  <c r="CP40" i="3"/>
  <c r="CQ40" i="3"/>
  <c r="CR40" i="3"/>
  <c r="CS40" i="3"/>
  <c r="CT40" i="3"/>
  <c r="CU40" i="3"/>
  <c r="CV40" i="3"/>
  <c r="CW40" i="3"/>
  <c r="CX40" i="3"/>
  <c r="CY40" i="3"/>
  <c r="CZ40" i="3"/>
  <c r="DA40" i="3"/>
  <c r="DB40" i="3"/>
  <c r="DC40" i="3"/>
  <c r="DD40" i="3"/>
  <c r="DE40" i="3"/>
  <c r="DF40" i="3"/>
  <c r="DG40" i="3"/>
  <c r="DH40" i="3"/>
  <c r="DI40" i="3"/>
  <c r="DJ40" i="3"/>
  <c r="DK40" i="3"/>
  <c r="DL40" i="3"/>
  <c r="DM40" i="3"/>
  <c r="DN40" i="3"/>
  <c r="DO40" i="3"/>
  <c r="DP40" i="3"/>
  <c r="DQ40" i="3"/>
  <c r="DR40" i="3"/>
  <c r="DS40" i="3"/>
  <c r="DT40" i="3"/>
  <c r="DU40" i="3"/>
  <c r="AD24" i="3"/>
  <c r="E54" i="3" a="1"/>
  <c r="E54" i="3"/>
  <c r="F54" i="3" a="1"/>
  <c r="F54" i="3"/>
  <c r="G54" i="3" a="1"/>
  <c r="H54" i="3" a="1"/>
  <c r="I54" i="3" a="1"/>
  <c r="J54" i="3" a="1"/>
  <c r="K54" i="3" a="1"/>
  <c r="L54" i="3" a="1"/>
  <c r="M54" i="3" a="1"/>
  <c r="N54" i="3" a="1"/>
  <c r="O54" i="3" a="1"/>
  <c r="P54" i="3" a="1"/>
  <c r="Q54" i="3" a="1"/>
  <c r="R54" i="3" a="1"/>
  <c r="S54" i="3" a="1"/>
  <c r="T54" i="3" a="1"/>
  <c r="U54" i="3" a="1"/>
  <c r="V54" i="3" a="1"/>
  <c r="W54" i="3" a="1"/>
  <c r="X54" i="3" a="1"/>
  <c r="Y54" i="3" a="1"/>
  <c r="Z54" i="3" a="1"/>
  <c r="AA54" i="3" a="1"/>
  <c r="AB54" i="3" a="1"/>
  <c r="AC54" i="3" a="1"/>
  <c r="AD54" i="3" a="1"/>
  <c r="AE54" i="3" a="1"/>
  <c r="AF54" i="3" a="1"/>
  <c r="AG54" i="3" a="1"/>
  <c r="AH54" i="3" a="1"/>
  <c r="AI54" i="3" a="1"/>
  <c r="AJ54" i="3" a="1"/>
  <c r="AK54" i="3" a="1"/>
  <c r="AL54" i="3" a="1"/>
  <c r="AM54" i="3" a="1"/>
  <c r="AN54" i="3" a="1"/>
  <c r="AO54" i="3" a="1"/>
  <c r="AP54" i="3" a="1"/>
  <c r="AQ54" i="3" a="1"/>
  <c r="AR54" i="3" a="1"/>
  <c r="AS54" i="3" a="1"/>
  <c r="AT54" i="3" a="1"/>
  <c r="AU54" i="3" a="1"/>
  <c r="AV54" i="3" a="1"/>
  <c r="AW54" i="3" a="1"/>
  <c r="AX54" i="3" a="1"/>
  <c r="AY54" i="3" a="1"/>
  <c r="AZ54" i="3" a="1"/>
  <c r="BA54" i="3" a="1"/>
  <c r="BB54" i="3" a="1"/>
  <c r="BC54" i="3" a="1"/>
  <c r="BD54" i="3" a="1"/>
  <c r="BE54" i="3" a="1"/>
  <c r="BF54" i="3" a="1"/>
  <c r="BG54" i="3" a="1"/>
  <c r="BH54" i="3" a="1"/>
  <c r="BI54" i="3" a="1"/>
  <c r="BJ54" i="3" a="1"/>
  <c r="BK54" i="3" a="1"/>
  <c r="BL54" i="3" a="1"/>
  <c r="BM54" i="3" a="1"/>
  <c r="BN54" i="3" a="1"/>
  <c r="BO54" i="3" a="1"/>
  <c r="BP54" i="3" a="1"/>
  <c r="BQ54" i="3" a="1"/>
  <c r="BR54" i="3" a="1"/>
  <c r="BS54" i="3" a="1"/>
  <c r="BT54" i="3" a="1"/>
  <c r="BU54" i="3" a="1"/>
  <c r="BV54" i="3" a="1"/>
  <c r="BW54" i="3" a="1"/>
  <c r="BX54" i="3" a="1"/>
  <c r="BY54" i="3" a="1"/>
  <c r="BZ54" i="3" a="1"/>
  <c r="CA54" i="3" a="1"/>
  <c r="CB54" i="3" a="1"/>
  <c r="CC54" i="3" a="1"/>
  <c r="CD54" i="3" a="1"/>
  <c r="CE54" i="3" a="1"/>
  <c r="CF54" i="3" a="1"/>
  <c r="CG54" i="3" a="1"/>
  <c r="CH54" i="3" a="1"/>
  <c r="CI54" i="3" a="1"/>
  <c r="CJ54" i="3" a="1"/>
  <c r="CK54" i="3" a="1"/>
  <c r="CL54" i="3" a="1"/>
  <c r="CM54" i="3" a="1"/>
  <c r="CN54" i="3" a="1"/>
  <c r="CO54" i="3" a="1"/>
  <c r="CP54" i="3" a="1"/>
  <c r="CQ54" i="3" a="1"/>
  <c r="CR54" i="3" a="1"/>
  <c r="CS54" i="3" a="1"/>
  <c r="CT54" i="3" a="1"/>
  <c r="CU54" i="3" a="1"/>
  <c r="CV54" i="3" a="1"/>
  <c r="CW54" i="3" a="1"/>
  <c r="CX54" i="3" a="1"/>
  <c r="CY54" i="3" a="1"/>
  <c r="CZ54" i="3" a="1"/>
  <c r="DA54" i="3" a="1"/>
  <c r="DB54" i="3" a="1"/>
  <c r="DC54" i="3" a="1"/>
  <c r="DD54" i="3" a="1"/>
  <c r="DE54" i="3" a="1"/>
  <c r="DF54" i="3" a="1"/>
  <c r="DG54" i="3" a="1"/>
  <c r="DH54" i="3" a="1"/>
  <c r="DI54" i="3" a="1"/>
  <c r="DJ54" i="3" a="1"/>
  <c r="DK54" i="3" a="1"/>
  <c r="DL54" i="3" a="1"/>
  <c r="DM54" i="3" a="1"/>
  <c r="DN54" i="3" a="1"/>
  <c r="DO54" i="3" a="1"/>
  <c r="DP54" i="3" a="1"/>
  <c r="DQ54" i="3" a="1"/>
  <c r="DR54" i="3" a="1"/>
  <c r="DS54" i="3" a="1"/>
  <c r="DT54" i="3" a="1"/>
  <c r="DU54" i="3" a="1"/>
  <c r="G54" i="3"/>
  <c r="H54" i="3"/>
  <c r="I54" i="3"/>
  <c r="J54" i="3"/>
  <c r="K54" i="3"/>
  <c r="L54" i="3"/>
  <c r="M54" i="3"/>
  <c r="N54" i="3"/>
  <c r="O54" i="3"/>
  <c r="P54" i="3"/>
  <c r="Q54" i="3"/>
  <c r="R54" i="3"/>
  <c r="S54" i="3"/>
  <c r="T54" i="3"/>
  <c r="U54" i="3"/>
  <c r="V54" i="3"/>
  <c r="W54" i="3"/>
  <c r="X54" i="3"/>
  <c r="Y54" i="3"/>
  <c r="Z54" i="3"/>
  <c r="AA54" i="3"/>
  <c r="AB54" i="3"/>
  <c r="AC54" i="3"/>
  <c r="AD54" i="3"/>
  <c r="AE54" i="3"/>
  <c r="AF54" i="3"/>
  <c r="AG54" i="3"/>
  <c r="AH54" i="3"/>
  <c r="AI54" i="3"/>
  <c r="AJ54" i="3"/>
  <c r="AK54" i="3"/>
  <c r="AL54" i="3"/>
  <c r="AM54" i="3"/>
  <c r="AN54" i="3"/>
  <c r="AO54" i="3"/>
  <c r="AP54" i="3"/>
  <c r="AQ54" i="3"/>
  <c r="AR54" i="3"/>
  <c r="AS54" i="3"/>
  <c r="AT54" i="3"/>
  <c r="AU54" i="3"/>
  <c r="AV54" i="3"/>
  <c r="AW54" i="3"/>
  <c r="AX54" i="3"/>
  <c r="AY54" i="3"/>
  <c r="AZ54" i="3"/>
  <c r="BA54" i="3"/>
  <c r="BB54" i="3"/>
  <c r="BC54" i="3"/>
  <c r="BD54" i="3"/>
  <c r="BE54" i="3"/>
  <c r="BF54" i="3"/>
  <c r="BG54" i="3"/>
  <c r="BH54" i="3"/>
  <c r="BI54" i="3"/>
  <c r="BJ54" i="3"/>
  <c r="BK54" i="3"/>
  <c r="BL54" i="3"/>
  <c r="BM54" i="3"/>
  <c r="BN54" i="3"/>
  <c r="BO54" i="3"/>
  <c r="BP54" i="3"/>
  <c r="BQ54" i="3"/>
  <c r="BR54" i="3"/>
  <c r="BS54" i="3"/>
  <c r="BT54" i="3"/>
  <c r="BU54" i="3"/>
  <c r="BV54" i="3"/>
  <c r="BW54" i="3"/>
  <c r="BX54" i="3"/>
  <c r="BY54" i="3"/>
  <c r="BZ54" i="3"/>
  <c r="CA54" i="3"/>
  <c r="CB54" i="3"/>
  <c r="CC54" i="3"/>
  <c r="CD54" i="3"/>
  <c r="CE54" i="3"/>
  <c r="CF54" i="3"/>
  <c r="CG54" i="3"/>
  <c r="CH54" i="3"/>
  <c r="CI54" i="3"/>
  <c r="CJ54" i="3"/>
  <c r="CK54" i="3"/>
  <c r="CL54" i="3"/>
  <c r="CM54" i="3"/>
  <c r="CN54" i="3"/>
  <c r="CO54" i="3"/>
  <c r="CP54" i="3"/>
  <c r="CQ54" i="3"/>
  <c r="CR54" i="3"/>
  <c r="CS54" i="3"/>
  <c r="CT54" i="3"/>
  <c r="CU54" i="3"/>
  <c r="CV54" i="3"/>
  <c r="CW54" i="3"/>
  <c r="CX54" i="3"/>
  <c r="CY54" i="3"/>
  <c r="CZ54" i="3"/>
  <c r="DA54" i="3"/>
  <c r="DB54" i="3"/>
  <c r="DC54" i="3"/>
  <c r="DD54" i="3"/>
  <c r="DE54" i="3"/>
  <c r="DF54" i="3"/>
  <c r="DG54" i="3"/>
  <c r="DH54" i="3"/>
  <c r="DI54" i="3"/>
  <c r="DJ54" i="3"/>
  <c r="DK54" i="3"/>
  <c r="DL54" i="3"/>
  <c r="DM54" i="3"/>
  <c r="DN54" i="3"/>
  <c r="DO54" i="3"/>
  <c r="DP54" i="3"/>
  <c r="DQ54" i="3"/>
  <c r="DR54" i="3"/>
  <c r="DS54" i="3"/>
  <c r="DT54" i="3"/>
  <c r="DU54" i="3"/>
  <c r="AE24" i="3"/>
  <c r="Z24" i="3"/>
  <c r="E41" i="3" a="1"/>
  <c r="E41" i="3"/>
  <c r="F41" i="3" a="1"/>
  <c r="F41" i="3"/>
  <c r="G41" i="3" a="1"/>
  <c r="H41" i="3" a="1"/>
  <c r="I41" i="3" a="1"/>
  <c r="J41" i="3" a="1"/>
  <c r="K41" i="3" a="1"/>
  <c r="L41" i="3" a="1"/>
  <c r="M41" i="3" a="1"/>
  <c r="N41" i="3" a="1"/>
  <c r="O41" i="3" a="1"/>
  <c r="P41" i="3" a="1"/>
  <c r="Q41" i="3" a="1"/>
  <c r="R41" i="3" a="1"/>
  <c r="S41" i="3" a="1"/>
  <c r="T41" i="3" a="1"/>
  <c r="U41" i="3" a="1"/>
  <c r="V41" i="3" a="1"/>
  <c r="W41" i="3" a="1"/>
  <c r="X41" i="3" a="1"/>
  <c r="Y41" i="3" a="1"/>
  <c r="Z41" i="3" a="1"/>
  <c r="AA41" i="3" a="1"/>
  <c r="AB41" i="3" a="1"/>
  <c r="AC41" i="3" a="1"/>
  <c r="AD41" i="3" a="1"/>
  <c r="AE41" i="3" a="1"/>
  <c r="AF41" i="3" a="1"/>
  <c r="AG41" i="3" a="1"/>
  <c r="AH41" i="3" a="1"/>
  <c r="AI41" i="3" a="1"/>
  <c r="AJ41" i="3" a="1"/>
  <c r="AK41" i="3" a="1"/>
  <c r="AL41" i="3" a="1"/>
  <c r="AM41" i="3" a="1"/>
  <c r="AN41" i="3" a="1"/>
  <c r="AO41" i="3" a="1"/>
  <c r="AP41" i="3" a="1"/>
  <c r="AQ41" i="3" a="1"/>
  <c r="AR41" i="3" a="1"/>
  <c r="AS41" i="3" a="1"/>
  <c r="AT41" i="3" a="1"/>
  <c r="AU41" i="3" a="1"/>
  <c r="AV41" i="3" a="1"/>
  <c r="AW41" i="3" a="1"/>
  <c r="AX41" i="3" a="1"/>
  <c r="AY41" i="3" a="1"/>
  <c r="AZ41" i="3" a="1"/>
  <c r="BA41" i="3" a="1"/>
  <c r="BB41" i="3" a="1"/>
  <c r="BC41" i="3" a="1"/>
  <c r="BD41" i="3" a="1"/>
  <c r="BE41" i="3" a="1"/>
  <c r="BF41" i="3" a="1"/>
  <c r="BG41" i="3" a="1"/>
  <c r="BH41" i="3" a="1"/>
  <c r="BI41" i="3" a="1"/>
  <c r="BJ41" i="3" a="1"/>
  <c r="BK41" i="3" a="1"/>
  <c r="BL41" i="3" a="1"/>
  <c r="BM41" i="3" a="1"/>
  <c r="BN41" i="3" a="1"/>
  <c r="BO41" i="3" a="1"/>
  <c r="BP41" i="3" a="1"/>
  <c r="BQ41" i="3" a="1"/>
  <c r="BR41" i="3" a="1"/>
  <c r="BS41" i="3" a="1"/>
  <c r="BT41" i="3" a="1"/>
  <c r="BU41" i="3" a="1"/>
  <c r="BV41" i="3" a="1"/>
  <c r="BW41" i="3" a="1"/>
  <c r="BX41" i="3" a="1"/>
  <c r="BY41" i="3" a="1"/>
  <c r="BZ41" i="3" a="1"/>
  <c r="CA41" i="3" a="1"/>
  <c r="CB41" i="3" a="1"/>
  <c r="CC41" i="3" a="1"/>
  <c r="CD41" i="3" a="1"/>
  <c r="CE41" i="3" a="1"/>
  <c r="CF41" i="3" a="1"/>
  <c r="CG41" i="3" a="1"/>
  <c r="CH41" i="3" a="1"/>
  <c r="CI41" i="3" a="1"/>
  <c r="CJ41" i="3" a="1"/>
  <c r="CK41" i="3" a="1"/>
  <c r="CL41" i="3" a="1"/>
  <c r="CM41" i="3" a="1"/>
  <c r="CN41" i="3" a="1"/>
  <c r="CO41" i="3" a="1"/>
  <c r="CP41" i="3" a="1"/>
  <c r="CQ41" i="3" a="1"/>
  <c r="CR41" i="3" a="1"/>
  <c r="CS41" i="3" a="1"/>
  <c r="CT41" i="3" a="1"/>
  <c r="CU41" i="3" a="1"/>
  <c r="CV41" i="3" a="1"/>
  <c r="CW41" i="3" a="1"/>
  <c r="CX41" i="3" a="1"/>
  <c r="CY41" i="3" a="1"/>
  <c r="CZ41" i="3" a="1"/>
  <c r="DA41" i="3" a="1"/>
  <c r="DB41" i="3" a="1"/>
  <c r="DC41" i="3" a="1"/>
  <c r="DD41" i="3" a="1"/>
  <c r="DE41" i="3" a="1"/>
  <c r="DF41" i="3" a="1"/>
  <c r="DG41" i="3" a="1"/>
  <c r="DH41" i="3" a="1"/>
  <c r="DI41" i="3" a="1"/>
  <c r="DJ41" i="3" a="1"/>
  <c r="DK41" i="3" a="1"/>
  <c r="DL41" i="3" a="1"/>
  <c r="DM41" i="3" a="1"/>
  <c r="DN41" i="3" a="1"/>
  <c r="DO41" i="3" a="1"/>
  <c r="DP41" i="3" a="1"/>
  <c r="DQ41" i="3" a="1"/>
  <c r="DR41" i="3" a="1"/>
  <c r="DS41" i="3" a="1"/>
  <c r="DT41" i="3" a="1"/>
  <c r="DU41" i="3" a="1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I41" i="3"/>
  <c r="AJ41" i="3"/>
  <c r="AK41" i="3"/>
  <c r="AL41" i="3"/>
  <c r="AM41" i="3"/>
  <c r="AN41" i="3"/>
  <c r="AO41" i="3"/>
  <c r="AP41" i="3"/>
  <c r="AQ41" i="3"/>
  <c r="AR41" i="3"/>
  <c r="AS41" i="3"/>
  <c r="AT41" i="3"/>
  <c r="AU41" i="3"/>
  <c r="AV41" i="3"/>
  <c r="AW41" i="3"/>
  <c r="AX41" i="3"/>
  <c r="AY41" i="3"/>
  <c r="AZ41" i="3"/>
  <c r="BA41" i="3"/>
  <c r="BB41" i="3"/>
  <c r="BC41" i="3"/>
  <c r="BD41" i="3"/>
  <c r="BE41" i="3"/>
  <c r="BF41" i="3"/>
  <c r="BG41" i="3"/>
  <c r="BH41" i="3"/>
  <c r="BI41" i="3"/>
  <c r="BJ41" i="3"/>
  <c r="BK41" i="3"/>
  <c r="BL41" i="3"/>
  <c r="BM41" i="3"/>
  <c r="BN41" i="3"/>
  <c r="BO41" i="3"/>
  <c r="BP41" i="3"/>
  <c r="BQ41" i="3"/>
  <c r="BR41" i="3"/>
  <c r="BS41" i="3"/>
  <c r="BT41" i="3"/>
  <c r="BU41" i="3"/>
  <c r="BV41" i="3"/>
  <c r="BW41" i="3"/>
  <c r="BX41" i="3"/>
  <c r="BY41" i="3"/>
  <c r="BZ41" i="3"/>
  <c r="CA41" i="3"/>
  <c r="CB41" i="3"/>
  <c r="CC41" i="3"/>
  <c r="CD41" i="3"/>
  <c r="CE41" i="3"/>
  <c r="CF41" i="3"/>
  <c r="CG41" i="3"/>
  <c r="CH41" i="3"/>
  <c r="CI41" i="3"/>
  <c r="CJ41" i="3"/>
  <c r="CK41" i="3"/>
  <c r="CL41" i="3"/>
  <c r="CM41" i="3"/>
  <c r="CN41" i="3"/>
  <c r="CO41" i="3"/>
  <c r="CP41" i="3"/>
  <c r="CQ41" i="3"/>
  <c r="CR41" i="3"/>
  <c r="CS41" i="3"/>
  <c r="CT41" i="3"/>
  <c r="CU41" i="3"/>
  <c r="CV41" i="3"/>
  <c r="CW41" i="3"/>
  <c r="CX41" i="3"/>
  <c r="CY41" i="3"/>
  <c r="CZ41" i="3"/>
  <c r="DA41" i="3"/>
  <c r="DB41" i="3"/>
  <c r="DC41" i="3"/>
  <c r="DD41" i="3"/>
  <c r="DE41" i="3"/>
  <c r="DF41" i="3"/>
  <c r="DG41" i="3"/>
  <c r="DH41" i="3"/>
  <c r="DI41" i="3"/>
  <c r="DJ41" i="3"/>
  <c r="DK41" i="3"/>
  <c r="DL41" i="3"/>
  <c r="DM41" i="3"/>
  <c r="DN41" i="3"/>
  <c r="DO41" i="3"/>
  <c r="DP41" i="3"/>
  <c r="DQ41" i="3"/>
  <c r="DR41" i="3"/>
  <c r="DS41" i="3"/>
  <c r="DT41" i="3"/>
  <c r="DU41" i="3"/>
  <c r="AD25" i="3"/>
  <c r="E55" i="3" a="1"/>
  <c r="E55" i="3"/>
  <c r="F55" i="3" a="1"/>
  <c r="F55" i="3"/>
  <c r="G55" i="3" a="1"/>
  <c r="H55" i="3" a="1"/>
  <c r="I55" i="3" a="1"/>
  <c r="J55" i="3" a="1"/>
  <c r="K55" i="3" a="1"/>
  <c r="L55" i="3" a="1"/>
  <c r="M55" i="3" a="1"/>
  <c r="N55" i="3" a="1"/>
  <c r="O55" i="3" a="1"/>
  <c r="P55" i="3" a="1"/>
  <c r="Q55" i="3" a="1"/>
  <c r="R55" i="3" a="1"/>
  <c r="S55" i="3" a="1"/>
  <c r="T55" i="3" a="1"/>
  <c r="U55" i="3" a="1"/>
  <c r="V55" i="3" a="1"/>
  <c r="W55" i="3" a="1"/>
  <c r="X55" i="3" a="1"/>
  <c r="Y55" i="3" a="1"/>
  <c r="Z55" i="3" a="1"/>
  <c r="AA55" i="3" a="1"/>
  <c r="AB55" i="3" a="1"/>
  <c r="AC55" i="3" a="1"/>
  <c r="AD55" i="3" a="1"/>
  <c r="AE55" i="3" a="1"/>
  <c r="AF55" i="3" a="1"/>
  <c r="AG55" i="3" a="1"/>
  <c r="AH55" i="3" a="1"/>
  <c r="AI55" i="3" a="1"/>
  <c r="AJ55" i="3" a="1"/>
  <c r="AK55" i="3" a="1"/>
  <c r="AL55" i="3" a="1"/>
  <c r="AM55" i="3" a="1"/>
  <c r="AN55" i="3" a="1"/>
  <c r="AO55" i="3" a="1"/>
  <c r="AP55" i="3" a="1"/>
  <c r="AQ55" i="3" a="1"/>
  <c r="AR55" i="3" a="1"/>
  <c r="AS55" i="3" a="1"/>
  <c r="AT55" i="3" a="1"/>
  <c r="AU55" i="3" a="1"/>
  <c r="AV55" i="3" a="1"/>
  <c r="AW55" i="3" a="1"/>
  <c r="AX55" i="3" a="1"/>
  <c r="AY55" i="3" a="1"/>
  <c r="AZ55" i="3" a="1"/>
  <c r="BA55" i="3" a="1"/>
  <c r="BB55" i="3" a="1"/>
  <c r="BC55" i="3" a="1"/>
  <c r="BD55" i="3" a="1"/>
  <c r="BE55" i="3" a="1"/>
  <c r="BF55" i="3" a="1"/>
  <c r="BG55" i="3" a="1"/>
  <c r="BH55" i="3" a="1"/>
  <c r="BI55" i="3" a="1"/>
  <c r="BJ55" i="3" a="1"/>
  <c r="BK55" i="3" a="1"/>
  <c r="BL55" i="3" a="1"/>
  <c r="BM55" i="3" a="1"/>
  <c r="BN55" i="3" a="1"/>
  <c r="BO55" i="3" a="1"/>
  <c r="BP55" i="3" a="1"/>
  <c r="BQ55" i="3" a="1"/>
  <c r="BR55" i="3" a="1"/>
  <c r="BS55" i="3" a="1"/>
  <c r="BT55" i="3" a="1"/>
  <c r="BU55" i="3" a="1"/>
  <c r="BV55" i="3" a="1"/>
  <c r="BW55" i="3" a="1"/>
  <c r="BX55" i="3" a="1"/>
  <c r="BY55" i="3" a="1"/>
  <c r="BZ55" i="3" a="1"/>
  <c r="CA55" i="3" a="1"/>
  <c r="CB55" i="3" a="1"/>
  <c r="CC55" i="3" a="1"/>
  <c r="CD55" i="3" a="1"/>
  <c r="CE55" i="3" a="1"/>
  <c r="CF55" i="3" a="1"/>
  <c r="CG55" i="3" a="1"/>
  <c r="CH55" i="3" a="1"/>
  <c r="CI55" i="3" a="1"/>
  <c r="CJ55" i="3" a="1"/>
  <c r="CK55" i="3" a="1"/>
  <c r="CL55" i="3" a="1"/>
  <c r="CM55" i="3" a="1"/>
  <c r="CN55" i="3" a="1"/>
  <c r="CO55" i="3" a="1"/>
  <c r="CP55" i="3" a="1"/>
  <c r="CQ55" i="3" a="1"/>
  <c r="CR55" i="3" a="1"/>
  <c r="CS55" i="3" a="1"/>
  <c r="CT55" i="3" a="1"/>
  <c r="CU55" i="3" a="1"/>
  <c r="CV55" i="3" a="1"/>
  <c r="CW55" i="3" a="1"/>
  <c r="CX55" i="3" a="1"/>
  <c r="CY55" i="3" a="1"/>
  <c r="CZ55" i="3" a="1"/>
  <c r="DA55" i="3" a="1"/>
  <c r="DB55" i="3" a="1"/>
  <c r="DC55" i="3" a="1"/>
  <c r="DD55" i="3" a="1"/>
  <c r="DE55" i="3" a="1"/>
  <c r="DF55" i="3" a="1"/>
  <c r="DG55" i="3" a="1"/>
  <c r="DH55" i="3" a="1"/>
  <c r="DI55" i="3" a="1"/>
  <c r="DJ55" i="3" a="1"/>
  <c r="DK55" i="3" a="1"/>
  <c r="DL55" i="3" a="1"/>
  <c r="DM55" i="3" a="1"/>
  <c r="DN55" i="3" a="1"/>
  <c r="DO55" i="3" a="1"/>
  <c r="DP55" i="3" a="1"/>
  <c r="DQ55" i="3" a="1"/>
  <c r="DR55" i="3" a="1"/>
  <c r="DS55" i="3" a="1"/>
  <c r="DT55" i="3" a="1"/>
  <c r="DU55" i="3" a="1"/>
  <c r="G55" i="3"/>
  <c r="H55" i="3"/>
  <c r="I55" i="3"/>
  <c r="J55" i="3"/>
  <c r="K55" i="3"/>
  <c r="L55" i="3"/>
  <c r="M55" i="3"/>
  <c r="N55" i="3"/>
  <c r="O55" i="3"/>
  <c r="P55" i="3"/>
  <c r="Q55" i="3"/>
  <c r="R55" i="3"/>
  <c r="S55" i="3"/>
  <c r="T55" i="3"/>
  <c r="U55" i="3"/>
  <c r="V55" i="3"/>
  <c r="W55" i="3"/>
  <c r="X55" i="3"/>
  <c r="Y55" i="3"/>
  <c r="Z55" i="3"/>
  <c r="AA55" i="3"/>
  <c r="AB55" i="3"/>
  <c r="AC55" i="3"/>
  <c r="AD55" i="3"/>
  <c r="AE55" i="3"/>
  <c r="AF55" i="3"/>
  <c r="AG55" i="3"/>
  <c r="AH55" i="3"/>
  <c r="AI55" i="3"/>
  <c r="AJ55" i="3"/>
  <c r="AK55" i="3"/>
  <c r="AL55" i="3"/>
  <c r="AM55" i="3"/>
  <c r="AN55" i="3"/>
  <c r="AO55" i="3"/>
  <c r="AP55" i="3"/>
  <c r="AQ55" i="3"/>
  <c r="AR55" i="3"/>
  <c r="AS55" i="3"/>
  <c r="AT55" i="3"/>
  <c r="AU55" i="3"/>
  <c r="AV55" i="3"/>
  <c r="AW55" i="3"/>
  <c r="AX55" i="3"/>
  <c r="AY55" i="3"/>
  <c r="AZ55" i="3"/>
  <c r="BA55" i="3"/>
  <c r="BB55" i="3"/>
  <c r="BC55" i="3"/>
  <c r="BD55" i="3"/>
  <c r="BE55" i="3"/>
  <c r="BF55" i="3"/>
  <c r="BG55" i="3"/>
  <c r="BH55" i="3"/>
  <c r="BI55" i="3"/>
  <c r="BJ55" i="3"/>
  <c r="BK55" i="3"/>
  <c r="BL55" i="3"/>
  <c r="BM55" i="3"/>
  <c r="BN55" i="3"/>
  <c r="BO55" i="3"/>
  <c r="BP55" i="3"/>
  <c r="BQ55" i="3"/>
  <c r="BR55" i="3"/>
  <c r="BS55" i="3"/>
  <c r="BT55" i="3"/>
  <c r="BU55" i="3"/>
  <c r="BV55" i="3"/>
  <c r="BW55" i="3"/>
  <c r="BX55" i="3"/>
  <c r="BY55" i="3"/>
  <c r="BZ55" i="3"/>
  <c r="CA55" i="3"/>
  <c r="CB55" i="3"/>
  <c r="CC55" i="3"/>
  <c r="CD55" i="3"/>
  <c r="CE55" i="3"/>
  <c r="CF55" i="3"/>
  <c r="CG55" i="3"/>
  <c r="CH55" i="3"/>
  <c r="CI55" i="3"/>
  <c r="CJ55" i="3"/>
  <c r="CK55" i="3"/>
  <c r="CL55" i="3"/>
  <c r="CM55" i="3"/>
  <c r="CN55" i="3"/>
  <c r="CO55" i="3"/>
  <c r="CP55" i="3"/>
  <c r="CQ55" i="3"/>
  <c r="CR55" i="3"/>
  <c r="CS55" i="3"/>
  <c r="CT55" i="3"/>
  <c r="CU55" i="3"/>
  <c r="CV55" i="3"/>
  <c r="CW55" i="3"/>
  <c r="CX55" i="3"/>
  <c r="CY55" i="3"/>
  <c r="CZ55" i="3"/>
  <c r="DA55" i="3"/>
  <c r="DB55" i="3"/>
  <c r="DC55" i="3"/>
  <c r="DD55" i="3"/>
  <c r="DE55" i="3"/>
  <c r="DF55" i="3"/>
  <c r="DG55" i="3"/>
  <c r="DH55" i="3"/>
  <c r="DI55" i="3"/>
  <c r="DJ55" i="3"/>
  <c r="DK55" i="3"/>
  <c r="DL55" i="3"/>
  <c r="DM55" i="3"/>
  <c r="DN55" i="3"/>
  <c r="DO55" i="3"/>
  <c r="DP55" i="3"/>
  <c r="DQ55" i="3"/>
  <c r="DR55" i="3"/>
  <c r="DS55" i="3"/>
  <c r="DT55" i="3"/>
  <c r="DU55" i="3"/>
  <c r="AE25" i="3"/>
  <c r="Z25" i="3"/>
  <c r="E42" i="3" a="1"/>
  <c r="E42" i="3"/>
  <c r="F42" i="3" a="1"/>
  <c r="F42" i="3"/>
  <c r="G42" i="3" a="1"/>
  <c r="H42" i="3" a="1"/>
  <c r="I42" i="3" a="1"/>
  <c r="J42" i="3" a="1"/>
  <c r="K42" i="3" a="1"/>
  <c r="L42" i="3" a="1"/>
  <c r="M42" i="3" a="1"/>
  <c r="N42" i="3" a="1"/>
  <c r="O42" i="3" a="1"/>
  <c r="P42" i="3" a="1"/>
  <c r="Q42" i="3" a="1"/>
  <c r="R42" i="3" a="1"/>
  <c r="S42" i="3" a="1"/>
  <c r="T42" i="3" a="1"/>
  <c r="U42" i="3" a="1"/>
  <c r="V42" i="3" a="1"/>
  <c r="W42" i="3" a="1"/>
  <c r="X42" i="3" a="1"/>
  <c r="Y42" i="3" a="1"/>
  <c r="Z42" i="3" a="1"/>
  <c r="AA42" i="3" a="1"/>
  <c r="AB42" i="3" a="1"/>
  <c r="AC42" i="3" a="1"/>
  <c r="AD42" i="3" a="1"/>
  <c r="AE42" i="3" a="1"/>
  <c r="AF42" i="3" a="1"/>
  <c r="AG42" i="3" a="1"/>
  <c r="AH42" i="3" a="1"/>
  <c r="AI42" i="3" a="1"/>
  <c r="AJ42" i="3" a="1"/>
  <c r="AK42" i="3" a="1"/>
  <c r="AL42" i="3" a="1"/>
  <c r="AM42" i="3" a="1"/>
  <c r="AN42" i="3" a="1"/>
  <c r="AO42" i="3" a="1"/>
  <c r="AP42" i="3" a="1"/>
  <c r="AQ42" i="3" a="1"/>
  <c r="AR42" i="3" a="1"/>
  <c r="AS42" i="3" a="1"/>
  <c r="AT42" i="3" a="1"/>
  <c r="AU42" i="3" a="1"/>
  <c r="AV42" i="3" a="1"/>
  <c r="AW42" i="3" a="1"/>
  <c r="AX42" i="3" a="1"/>
  <c r="AY42" i="3" a="1"/>
  <c r="AZ42" i="3" a="1"/>
  <c r="BA42" i="3" a="1"/>
  <c r="BB42" i="3" a="1"/>
  <c r="BC42" i="3" a="1"/>
  <c r="BD42" i="3" a="1"/>
  <c r="BE42" i="3" a="1"/>
  <c r="BF42" i="3" a="1"/>
  <c r="BG42" i="3" a="1"/>
  <c r="BH42" i="3" a="1"/>
  <c r="BI42" i="3" a="1"/>
  <c r="BJ42" i="3" a="1"/>
  <c r="BK42" i="3" a="1"/>
  <c r="BL42" i="3" a="1"/>
  <c r="BM42" i="3" a="1"/>
  <c r="BN42" i="3" a="1"/>
  <c r="BO42" i="3" a="1"/>
  <c r="BP42" i="3" a="1"/>
  <c r="BQ42" i="3" a="1"/>
  <c r="BR42" i="3" a="1"/>
  <c r="BS42" i="3" a="1"/>
  <c r="BT42" i="3" a="1"/>
  <c r="BU42" i="3" a="1"/>
  <c r="BV42" i="3" a="1"/>
  <c r="BW42" i="3" a="1"/>
  <c r="BX42" i="3" a="1"/>
  <c r="BY42" i="3" a="1"/>
  <c r="BZ42" i="3" a="1"/>
  <c r="CA42" i="3" a="1"/>
  <c r="CB42" i="3" a="1"/>
  <c r="CC42" i="3" a="1"/>
  <c r="CD42" i="3" a="1"/>
  <c r="CE42" i="3" a="1"/>
  <c r="CF42" i="3" a="1"/>
  <c r="CG42" i="3" a="1"/>
  <c r="CH42" i="3" a="1"/>
  <c r="CI42" i="3" a="1"/>
  <c r="CJ42" i="3" a="1"/>
  <c r="CK42" i="3" a="1"/>
  <c r="CL42" i="3" a="1"/>
  <c r="CM42" i="3" a="1"/>
  <c r="CN42" i="3" a="1"/>
  <c r="CO42" i="3" a="1"/>
  <c r="CP42" i="3" a="1"/>
  <c r="CQ42" i="3" a="1"/>
  <c r="CR42" i="3" a="1"/>
  <c r="CS42" i="3" a="1"/>
  <c r="CT42" i="3" a="1"/>
  <c r="CU42" i="3" a="1"/>
  <c r="CV42" i="3" a="1"/>
  <c r="CW42" i="3" a="1"/>
  <c r="CX42" i="3" a="1"/>
  <c r="CY42" i="3" a="1"/>
  <c r="CZ42" i="3" a="1"/>
  <c r="DA42" i="3" a="1"/>
  <c r="DB42" i="3" a="1"/>
  <c r="DC42" i="3" a="1"/>
  <c r="DD42" i="3" a="1"/>
  <c r="DE42" i="3" a="1"/>
  <c r="DF42" i="3" a="1"/>
  <c r="DG42" i="3" a="1"/>
  <c r="DH42" i="3" a="1"/>
  <c r="DI42" i="3" a="1"/>
  <c r="DJ42" i="3" a="1"/>
  <c r="DK42" i="3" a="1"/>
  <c r="DL42" i="3" a="1"/>
  <c r="DM42" i="3" a="1"/>
  <c r="DN42" i="3" a="1"/>
  <c r="DO42" i="3" a="1"/>
  <c r="DP42" i="3" a="1"/>
  <c r="DQ42" i="3" a="1"/>
  <c r="DR42" i="3" a="1"/>
  <c r="DS42" i="3" a="1"/>
  <c r="DT42" i="3" a="1"/>
  <c r="DU42" i="3" a="1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I42" i="3"/>
  <c r="AJ42" i="3"/>
  <c r="AK42" i="3"/>
  <c r="AL42" i="3"/>
  <c r="AM42" i="3"/>
  <c r="AN42" i="3"/>
  <c r="AO42" i="3"/>
  <c r="AP42" i="3"/>
  <c r="AQ42" i="3"/>
  <c r="AR42" i="3"/>
  <c r="AS42" i="3"/>
  <c r="AT42" i="3"/>
  <c r="AU42" i="3"/>
  <c r="AV42" i="3"/>
  <c r="AW42" i="3"/>
  <c r="AX42" i="3"/>
  <c r="AY42" i="3"/>
  <c r="AZ42" i="3"/>
  <c r="BA42" i="3"/>
  <c r="BB42" i="3"/>
  <c r="BC42" i="3"/>
  <c r="BD42" i="3"/>
  <c r="BE42" i="3"/>
  <c r="BF42" i="3"/>
  <c r="BG42" i="3"/>
  <c r="BH42" i="3"/>
  <c r="BI42" i="3"/>
  <c r="BJ42" i="3"/>
  <c r="BK42" i="3"/>
  <c r="BL42" i="3"/>
  <c r="BM42" i="3"/>
  <c r="BN42" i="3"/>
  <c r="BO42" i="3"/>
  <c r="BP42" i="3"/>
  <c r="BQ42" i="3"/>
  <c r="BR42" i="3"/>
  <c r="BS42" i="3"/>
  <c r="BT42" i="3"/>
  <c r="BU42" i="3"/>
  <c r="BV42" i="3"/>
  <c r="BW42" i="3"/>
  <c r="BX42" i="3"/>
  <c r="BY42" i="3"/>
  <c r="BZ42" i="3"/>
  <c r="CA42" i="3"/>
  <c r="CB42" i="3"/>
  <c r="CC42" i="3"/>
  <c r="CD42" i="3"/>
  <c r="CE42" i="3"/>
  <c r="CF42" i="3"/>
  <c r="CG42" i="3"/>
  <c r="CH42" i="3"/>
  <c r="CI42" i="3"/>
  <c r="CJ42" i="3"/>
  <c r="CK42" i="3"/>
  <c r="CL42" i="3"/>
  <c r="CM42" i="3"/>
  <c r="CN42" i="3"/>
  <c r="CO42" i="3"/>
  <c r="CP42" i="3"/>
  <c r="CQ42" i="3"/>
  <c r="CR42" i="3"/>
  <c r="CS42" i="3"/>
  <c r="CT42" i="3"/>
  <c r="CU42" i="3"/>
  <c r="CV42" i="3"/>
  <c r="CW42" i="3"/>
  <c r="CX42" i="3"/>
  <c r="CY42" i="3"/>
  <c r="CZ42" i="3"/>
  <c r="DA42" i="3"/>
  <c r="DB42" i="3"/>
  <c r="DC42" i="3"/>
  <c r="DD42" i="3"/>
  <c r="DE42" i="3"/>
  <c r="DF42" i="3"/>
  <c r="DG42" i="3"/>
  <c r="DH42" i="3"/>
  <c r="DI42" i="3"/>
  <c r="DJ42" i="3"/>
  <c r="DK42" i="3"/>
  <c r="DL42" i="3"/>
  <c r="DM42" i="3"/>
  <c r="DN42" i="3"/>
  <c r="DO42" i="3"/>
  <c r="DP42" i="3"/>
  <c r="DQ42" i="3"/>
  <c r="DR42" i="3"/>
  <c r="DS42" i="3"/>
  <c r="DT42" i="3"/>
  <c r="DU42" i="3"/>
  <c r="AD26" i="3"/>
  <c r="E56" i="3" a="1"/>
  <c r="E56" i="3"/>
  <c r="F56" i="3" a="1"/>
  <c r="F56" i="3"/>
  <c r="G56" i="3" a="1"/>
  <c r="H56" i="3" a="1"/>
  <c r="I56" i="3" a="1"/>
  <c r="J56" i="3" a="1"/>
  <c r="K56" i="3" a="1"/>
  <c r="L56" i="3" a="1"/>
  <c r="M56" i="3" a="1"/>
  <c r="N56" i="3" a="1"/>
  <c r="O56" i="3" a="1"/>
  <c r="P56" i="3" a="1"/>
  <c r="Q56" i="3" a="1"/>
  <c r="R56" i="3" a="1"/>
  <c r="S56" i="3" a="1"/>
  <c r="T56" i="3" a="1"/>
  <c r="U56" i="3" a="1"/>
  <c r="V56" i="3" a="1"/>
  <c r="W56" i="3" a="1"/>
  <c r="X56" i="3" a="1"/>
  <c r="Y56" i="3" a="1"/>
  <c r="Z56" i="3" a="1"/>
  <c r="AA56" i="3" a="1"/>
  <c r="AB56" i="3" a="1"/>
  <c r="AC56" i="3" a="1"/>
  <c r="AD56" i="3" a="1"/>
  <c r="AE56" i="3" a="1"/>
  <c r="AF56" i="3" a="1"/>
  <c r="AG56" i="3" a="1"/>
  <c r="AH56" i="3" a="1"/>
  <c r="AI56" i="3" a="1"/>
  <c r="AJ56" i="3" a="1"/>
  <c r="AK56" i="3" a="1"/>
  <c r="AL56" i="3" a="1"/>
  <c r="AM56" i="3" a="1"/>
  <c r="AN56" i="3" a="1"/>
  <c r="AO56" i="3" a="1"/>
  <c r="AP56" i="3" a="1"/>
  <c r="AQ56" i="3" a="1"/>
  <c r="AR56" i="3" a="1"/>
  <c r="AS56" i="3" a="1"/>
  <c r="AT56" i="3" a="1"/>
  <c r="AU56" i="3" a="1"/>
  <c r="AV56" i="3" a="1"/>
  <c r="AW56" i="3" a="1"/>
  <c r="AX56" i="3" a="1"/>
  <c r="AY56" i="3" a="1"/>
  <c r="AZ56" i="3" a="1"/>
  <c r="BA56" i="3" a="1"/>
  <c r="BB56" i="3" a="1"/>
  <c r="BC56" i="3" a="1"/>
  <c r="BD56" i="3" a="1"/>
  <c r="BE56" i="3" a="1"/>
  <c r="BF56" i="3" a="1"/>
  <c r="BG56" i="3" a="1"/>
  <c r="BH56" i="3" a="1"/>
  <c r="BI56" i="3" a="1"/>
  <c r="BJ56" i="3" a="1"/>
  <c r="BK56" i="3" a="1"/>
  <c r="BL56" i="3" a="1"/>
  <c r="BM56" i="3" a="1"/>
  <c r="BN56" i="3" a="1"/>
  <c r="BO56" i="3" a="1"/>
  <c r="BP56" i="3" a="1"/>
  <c r="BQ56" i="3" a="1"/>
  <c r="BR56" i="3" a="1"/>
  <c r="BS56" i="3" a="1"/>
  <c r="BT56" i="3" a="1"/>
  <c r="BU56" i="3" a="1"/>
  <c r="BV56" i="3" a="1"/>
  <c r="BW56" i="3" a="1"/>
  <c r="BX56" i="3" a="1"/>
  <c r="BY56" i="3" a="1"/>
  <c r="BZ56" i="3" a="1"/>
  <c r="CA56" i="3" a="1"/>
  <c r="CB56" i="3" a="1"/>
  <c r="CC56" i="3" a="1"/>
  <c r="CD56" i="3" a="1"/>
  <c r="CE56" i="3" a="1"/>
  <c r="CF56" i="3" a="1"/>
  <c r="CG56" i="3" a="1"/>
  <c r="CH56" i="3" a="1"/>
  <c r="CI56" i="3" a="1"/>
  <c r="CJ56" i="3" a="1"/>
  <c r="CK56" i="3" a="1"/>
  <c r="CL56" i="3" a="1"/>
  <c r="CM56" i="3" a="1"/>
  <c r="CN56" i="3" a="1"/>
  <c r="CO56" i="3" a="1"/>
  <c r="CP56" i="3" a="1"/>
  <c r="CQ56" i="3" a="1"/>
  <c r="CR56" i="3" a="1"/>
  <c r="CS56" i="3" a="1"/>
  <c r="CT56" i="3" a="1"/>
  <c r="CU56" i="3" a="1"/>
  <c r="CV56" i="3" a="1"/>
  <c r="CW56" i="3" a="1"/>
  <c r="CX56" i="3" a="1"/>
  <c r="CY56" i="3" a="1"/>
  <c r="CZ56" i="3" a="1"/>
  <c r="DA56" i="3" a="1"/>
  <c r="DB56" i="3" a="1"/>
  <c r="DC56" i="3" a="1"/>
  <c r="DD56" i="3" a="1"/>
  <c r="DE56" i="3" a="1"/>
  <c r="DF56" i="3" a="1"/>
  <c r="DG56" i="3" a="1"/>
  <c r="DH56" i="3" a="1"/>
  <c r="DI56" i="3" a="1"/>
  <c r="DJ56" i="3" a="1"/>
  <c r="DK56" i="3" a="1"/>
  <c r="DL56" i="3" a="1"/>
  <c r="DM56" i="3" a="1"/>
  <c r="DN56" i="3" a="1"/>
  <c r="DO56" i="3" a="1"/>
  <c r="DP56" i="3" a="1"/>
  <c r="DQ56" i="3" a="1"/>
  <c r="DR56" i="3" a="1"/>
  <c r="DS56" i="3" a="1"/>
  <c r="DT56" i="3" a="1"/>
  <c r="DU56" i="3" a="1"/>
  <c r="G56" i="3"/>
  <c r="H56" i="3"/>
  <c r="I56" i="3"/>
  <c r="J56" i="3"/>
  <c r="K56" i="3"/>
  <c r="L56" i="3"/>
  <c r="M56" i="3"/>
  <c r="N56" i="3"/>
  <c r="O56" i="3"/>
  <c r="P56" i="3"/>
  <c r="Q56" i="3"/>
  <c r="R56" i="3"/>
  <c r="S56" i="3"/>
  <c r="T56" i="3"/>
  <c r="U56" i="3"/>
  <c r="V56" i="3"/>
  <c r="W56" i="3"/>
  <c r="X56" i="3"/>
  <c r="Y56" i="3"/>
  <c r="Z56" i="3"/>
  <c r="AA56" i="3"/>
  <c r="AB56" i="3"/>
  <c r="AC56" i="3"/>
  <c r="AD56" i="3"/>
  <c r="AE56" i="3"/>
  <c r="AF56" i="3"/>
  <c r="AG56" i="3"/>
  <c r="AH56" i="3"/>
  <c r="AI56" i="3"/>
  <c r="AJ56" i="3"/>
  <c r="AK56" i="3"/>
  <c r="AL56" i="3"/>
  <c r="AM56" i="3"/>
  <c r="AN56" i="3"/>
  <c r="AO56" i="3"/>
  <c r="AP56" i="3"/>
  <c r="AQ56" i="3"/>
  <c r="AR56" i="3"/>
  <c r="AS56" i="3"/>
  <c r="AT56" i="3"/>
  <c r="AU56" i="3"/>
  <c r="AV56" i="3"/>
  <c r="AW56" i="3"/>
  <c r="AX56" i="3"/>
  <c r="AY56" i="3"/>
  <c r="AZ56" i="3"/>
  <c r="BA56" i="3"/>
  <c r="BB56" i="3"/>
  <c r="BC56" i="3"/>
  <c r="BD56" i="3"/>
  <c r="BE56" i="3"/>
  <c r="BF56" i="3"/>
  <c r="BG56" i="3"/>
  <c r="BH56" i="3"/>
  <c r="BI56" i="3"/>
  <c r="BJ56" i="3"/>
  <c r="BK56" i="3"/>
  <c r="BL56" i="3"/>
  <c r="BM56" i="3"/>
  <c r="BN56" i="3"/>
  <c r="BO56" i="3"/>
  <c r="BP56" i="3"/>
  <c r="BQ56" i="3"/>
  <c r="BR56" i="3"/>
  <c r="BS56" i="3"/>
  <c r="BT56" i="3"/>
  <c r="BU56" i="3"/>
  <c r="BV56" i="3"/>
  <c r="BW56" i="3"/>
  <c r="BX56" i="3"/>
  <c r="BY56" i="3"/>
  <c r="BZ56" i="3"/>
  <c r="CA56" i="3"/>
  <c r="CB56" i="3"/>
  <c r="CC56" i="3"/>
  <c r="CD56" i="3"/>
  <c r="CE56" i="3"/>
  <c r="CF56" i="3"/>
  <c r="CG56" i="3"/>
  <c r="CH56" i="3"/>
  <c r="CI56" i="3"/>
  <c r="CJ56" i="3"/>
  <c r="CK56" i="3"/>
  <c r="CL56" i="3"/>
  <c r="CM56" i="3"/>
  <c r="CN56" i="3"/>
  <c r="CO56" i="3"/>
  <c r="CP56" i="3"/>
  <c r="CQ56" i="3"/>
  <c r="CR56" i="3"/>
  <c r="CS56" i="3"/>
  <c r="CT56" i="3"/>
  <c r="CU56" i="3"/>
  <c r="CV56" i="3"/>
  <c r="CW56" i="3"/>
  <c r="CX56" i="3"/>
  <c r="CY56" i="3"/>
  <c r="CZ56" i="3"/>
  <c r="DA56" i="3"/>
  <c r="DB56" i="3"/>
  <c r="DC56" i="3"/>
  <c r="DD56" i="3"/>
  <c r="DE56" i="3"/>
  <c r="DF56" i="3"/>
  <c r="DG56" i="3"/>
  <c r="DH56" i="3"/>
  <c r="DI56" i="3"/>
  <c r="DJ56" i="3"/>
  <c r="DK56" i="3"/>
  <c r="DL56" i="3"/>
  <c r="DM56" i="3"/>
  <c r="DN56" i="3"/>
  <c r="DO56" i="3"/>
  <c r="DP56" i="3"/>
  <c r="DQ56" i="3"/>
  <c r="DR56" i="3"/>
  <c r="DS56" i="3"/>
  <c r="DT56" i="3"/>
  <c r="DU56" i="3"/>
  <c r="AE26" i="3"/>
  <c r="Z26" i="3"/>
  <c r="E43" i="3" a="1"/>
  <c r="E43" i="3"/>
  <c r="F43" i="3" a="1"/>
  <c r="F43" i="3"/>
  <c r="G43" i="3" a="1"/>
  <c r="H43" i="3" a="1"/>
  <c r="I43" i="3" a="1"/>
  <c r="J43" i="3" a="1"/>
  <c r="K43" i="3" a="1"/>
  <c r="L43" i="3" a="1"/>
  <c r="M43" i="3" a="1"/>
  <c r="N43" i="3" a="1"/>
  <c r="O43" i="3" a="1"/>
  <c r="P43" i="3" a="1"/>
  <c r="Q43" i="3" a="1"/>
  <c r="R43" i="3" a="1"/>
  <c r="S43" i="3" a="1"/>
  <c r="T43" i="3" a="1"/>
  <c r="U43" i="3" a="1"/>
  <c r="V43" i="3" a="1"/>
  <c r="W43" i="3" a="1"/>
  <c r="X43" i="3" a="1"/>
  <c r="Y43" i="3" a="1"/>
  <c r="Z43" i="3" a="1"/>
  <c r="AA43" i="3" a="1"/>
  <c r="AB43" i="3" a="1"/>
  <c r="AC43" i="3" a="1"/>
  <c r="AD43" i="3" a="1"/>
  <c r="AE43" i="3" a="1"/>
  <c r="AF43" i="3" a="1"/>
  <c r="AG43" i="3" a="1"/>
  <c r="AH43" i="3" a="1"/>
  <c r="AI43" i="3" a="1"/>
  <c r="AJ43" i="3" a="1"/>
  <c r="AK43" i="3" a="1"/>
  <c r="AL43" i="3" a="1"/>
  <c r="AM43" i="3" a="1"/>
  <c r="AN43" i="3" a="1"/>
  <c r="AO43" i="3" a="1"/>
  <c r="AP43" i="3" a="1"/>
  <c r="AQ43" i="3" a="1"/>
  <c r="AR43" i="3" a="1"/>
  <c r="AS43" i="3" a="1"/>
  <c r="AT43" i="3" a="1"/>
  <c r="AU43" i="3" a="1"/>
  <c r="AV43" i="3" a="1"/>
  <c r="AW43" i="3" a="1"/>
  <c r="AX43" i="3" a="1"/>
  <c r="AY43" i="3" a="1"/>
  <c r="AZ43" i="3" a="1"/>
  <c r="BA43" i="3" a="1"/>
  <c r="BB43" i="3" a="1"/>
  <c r="BC43" i="3" a="1"/>
  <c r="BD43" i="3" a="1"/>
  <c r="BE43" i="3" a="1"/>
  <c r="BF43" i="3" a="1"/>
  <c r="BG43" i="3" a="1"/>
  <c r="BH43" i="3" a="1"/>
  <c r="BI43" i="3" a="1"/>
  <c r="BJ43" i="3" a="1"/>
  <c r="BK43" i="3" a="1"/>
  <c r="BL43" i="3" a="1"/>
  <c r="BM43" i="3" a="1"/>
  <c r="BN43" i="3" a="1"/>
  <c r="BO43" i="3" a="1"/>
  <c r="BP43" i="3" a="1"/>
  <c r="BQ43" i="3" a="1"/>
  <c r="BR43" i="3" a="1"/>
  <c r="BS43" i="3" a="1"/>
  <c r="BT43" i="3" a="1"/>
  <c r="BU43" i="3" a="1"/>
  <c r="BV43" i="3" a="1"/>
  <c r="BW43" i="3" a="1"/>
  <c r="BX43" i="3" a="1"/>
  <c r="BY43" i="3" a="1"/>
  <c r="BZ43" i="3" a="1"/>
  <c r="CA43" i="3" a="1"/>
  <c r="CB43" i="3" a="1"/>
  <c r="CC43" i="3" a="1"/>
  <c r="CD43" i="3" a="1"/>
  <c r="CE43" i="3" a="1"/>
  <c r="CF43" i="3" a="1"/>
  <c r="CG43" i="3" a="1"/>
  <c r="CH43" i="3" a="1"/>
  <c r="CI43" i="3" a="1"/>
  <c r="CJ43" i="3" a="1"/>
  <c r="CK43" i="3" a="1"/>
  <c r="CL43" i="3" a="1"/>
  <c r="CM43" i="3" a="1"/>
  <c r="CN43" i="3" a="1"/>
  <c r="CO43" i="3" a="1"/>
  <c r="CP43" i="3" a="1"/>
  <c r="CQ43" i="3" a="1"/>
  <c r="CR43" i="3" a="1"/>
  <c r="CS43" i="3" a="1"/>
  <c r="CT43" i="3" a="1"/>
  <c r="CU43" i="3" a="1"/>
  <c r="CV43" i="3" a="1"/>
  <c r="CW43" i="3" a="1"/>
  <c r="CX43" i="3" a="1"/>
  <c r="CY43" i="3" a="1"/>
  <c r="CZ43" i="3" a="1"/>
  <c r="DA43" i="3" a="1"/>
  <c r="DB43" i="3" a="1"/>
  <c r="DC43" i="3" a="1"/>
  <c r="DD43" i="3" a="1"/>
  <c r="DE43" i="3" a="1"/>
  <c r="DF43" i="3" a="1"/>
  <c r="DG43" i="3" a="1"/>
  <c r="DH43" i="3" a="1"/>
  <c r="DI43" i="3" a="1"/>
  <c r="DJ43" i="3" a="1"/>
  <c r="DK43" i="3" a="1"/>
  <c r="DL43" i="3" a="1"/>
  <c r="DM43" i="3" a="1"/>
  <c r="DN43" i="3" a="1"/>
  <c r="DO43" i="3" a="1"/>
  <c r="DP43" i="3" a="1"/>
  <c r="DQ43" i="3" a="1"/>
  <c r="DR43" i="3" a="1"/>
  <c r="DS43" i="3" a="1"/>
  <c r="DT43" i="3" a="1"/>
  <c r="DU43" i="3" a="1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I43" i="3"/>
  <c r="AJ43" i="3"/>
  <c r="AK43" i="3"/>
  <c r="AL43" i="3"/>
  <c r="AM43" i="3"/>
  <c r="AN43" i="3"/>
  <c r="AO43" i="3"/>
  <c r="AP43" i="3"/>
  <c r="AQ43" i="3"/>
  <c r="AR43" i="3"/>
  <c r="AS43" i="3"/>
  <c r="AT43" i="3"/>
  <c r="AU43" i="3"/>
  <c r="AV43" i="3"/>
  <c r="AW43" i="3"/>
  <c r="AX43" i="3"/>
  <c r="AY43" i="3"/>
  <c r="AZ43" i="3"/>
  <c r="BA43" i="3"/>
  <c r="BB43" i="3"/>
  <c r="BC43" i="3"/>
  <c r="BD43" i="3"/>
  <c r="BE43" i="3"/>
  <c r="BF43" i="3"/>
  <c r="BG43" i="3"/>
  <c r="BH43" i="3"/>
  <c r="BI43" i="3"/>
  <c r="BJ43" i="3"/>
  <c r="BK43" i="3"/>
  <c r="BL43" i="3"/>
  <c r="BM43" i="3"/>
  <c r="BN43" i="3"/>
  <c r="BO43" i="3"/>
  <c r="BP43" i="3"/>
  <c r="BQ43" i="3"/>
  <c r="BR43" i="3"/>
  <c r="BS43" i="3"/>
  <c r="BT43" i="3"/>
  <c r="BU43" i="3"/>
  <c r="BV43" i="3"/>
  <c r="BW43" i="3"/>
  <c r="BX43" i="3"/>
  <c r="BY43" i="3"/>
  <c r="BZ43" i="3"/>
  <c r="CA43" i="3"/>
  <c r="CB43" i="3"/>
  <c r="CC43" i="3"/>
  <c r="CD43" i="3"/>
  <c r="CE43" i="3"/>
  <c r="CF43" i="3"/>
  <c r="CG43" i="3"/>
  <c r="CH43" i="3"/>
  <c r="CI43" i="3"/>
  <c r="CJ43" i="3"/>
  <c r="CK43" i="3"/>
  <c r="CL43" i="3"/>
  <c r="CM43" i="3"/>
  <c r="CN43" i="3"/>
  <c r="CO43" i="3"/>
  <c r="CP43" i="3"/>
  <c r="CQ43" i="3"/>
  <c r="CR43" i="3"/>
  <c r="CS43" i="3"/>
  <c r="CT43" i="3"/>
  <c r="CU43" i="3"/>
  <c r="CV43" i="3"/>
  <c r="CW43" i="3"/>
  <c r="CX43" i="3"/>
  <c r="CY43" i="3"/>
  <c r="CZ43" i="3"/>
  <c r="DA43" i="3"/>
  <c r="DB43" i="3"/>
  <c r="DC43" i="3"/>
  <c r="DD43" i="3"/>
  <c r="DE43" i="3"/>
  <c r="DF43" i="3"/>
  <c r="DG43" i="3"/>
  <c r="DH43" i="3"/>
  <c r="DI43" i="3"/>
  <c r="DJ43" i="3"/>
  <c r="DK43" i="3"/>
  <c r="DL43" i="3"/>
  <c r="DM43" i="3"/>
  <c r="DN43" i="3"/>
  <c r="DO43" i="3"/>
  <c r="DP43" i="3"/>
  <c r="DQ43" i="3"/>
  <c r="DR43" i="3"/>
  <c r="DS43" i="3"/>
  <c r="DT43" i="3"/>
  <c r="DU43" i="3"/>
  <c r="AD27" i="3"/>
  <c r="E57" i="3" a="1"/>
  <c r="E57" i="3"/>
  <c r="F57" i="3" a="1"/>
  <c r="F57" i="3"/>
  <c r="G57" i="3" a="1"/>
  <c r="H57" i="3" a="1"/>
  <c r="I57" i="3" a="1"/>
  <c r="J57" i="3" a="1"/>
  <c r="K57" i="3" a="1"/>
  <c r="L57" i="3" a="1"/>
  <c r="M57" i="3" a="1"/>
  <c r="N57" i="3" a="1"/>
  <c r="O57" i="3" a="1"/>
  <c r="P57" i="3" a="1"/>
  <c r="Q57" i="3" a="1"/>
  <c r="R57" i="3" a="1"/>
  <c r="S57" i="3" a="1"/>
  <c r="T57" i="3" a="1"/>
  <c r="U57" i="3" a="1"/>
  <c r="V57" i="3" a="1"/>
  <c r="W57" i="3" a="1"/>
  <c r="X57" i="3" a="1"/>
  <c r="Y57" i="3" a="1"/>
  <c r="Z57" i="3" a="1"/>
  <c r="AA57" i="3" a="1"/>
  <c r="AB57" i="3" a="1"/>
  <c r="AC57" i="3" a="1"/>
  <c r="AD57" i="3" a="1"/>
  <c r="AE57" i="3" a="1"/>
  <c r="AF57" i="3" a="1"/>
  <c r="AG57" i="3" a="1"/>
  <c r="AH57" i="3" a="1"/>
  <c r="AI57" i="3" a="1"/>
  <c r="AJ57" i="3" a="1"/>
  <c r="AK57" i="3" a="1"/>
  <c r="AL57" i="3" a="1"/>
  <c r="AM57" i="3" a="1"/>
  <c r="AN57" i="3" a="1"/>
  <c r="AO57" i="3" a="1"/>
  <c r="AP57" i="3" a="1"/>
  <c r="AQ57" i="3" a="1"/>
  <c r="AR57" i="3" a="1"/>
  <c r="AS57" i="3" a="1"/>
  <c r="AT57" i="3" a="1"/>
  <c r="AU57" i="3" a="1"/>
  <c r="AV57" i="3" a="1"/>
  <c r="AW57" i="3" a="1"/>
  <c r="AX57" i="3" a="1"/>
  <c r="AY57" i="3" a="1"/>
  <c r="AZ57" i="3" a="1"/>
  <c r="BA57" i="3" a="1"/>
  <c r="BB57" i="3" a="1"/>
  <c r="BC57" i="3" a="1"/>
  <c r="BD57" i="3" a="1"/>
  <c r="BE57" i="3" a="1"/>
  <c r="BF57" i="3" a="1"/>
  <c r="BG57" i="3" a="1"/>
  <c r="BH57" i="3" a="1"/>
  <c r="BI57" i="3" a="1"/>
  <c r="BJ57" i="3" a="1"/>
  <c r="BK57" i="3" a="1"/>
  <c r="BL57" i="3" a="1"/>
  <c r="BM57" i="3" a="1"/>
  <c r="BN57" i="3" a="1"/>
  <c r="BO57" i="3" a="1"/>
  <c r="BP57" i="3" a="1"/>
  <c r="BQ57" i="3" a="1"/>
  <c r="BR57" i="3" a="1"/>
  <c r="BS57" i="3" a="1"/>
  <c r="BT57" i="3" a="1"/>
  <c r="BU57" i="3" a="1"/>
  <c r="BV57" i="3" a="1"/>
  <c r="BW57" i="3" a="1"/>
  <c r="BX57" i="3" a="1"/>
  <c r="BY57" i="3" a="1"/>
  <c r="BZ57" i="3" a="1"/>
  <c r="CA57" i="3" a="1"/>
  <c r="CB57" i="3" a="1"/>
  <c r="CC57" i="3" a="1"/>
  <c r="CD57" i="3" a="1"/>
  <c r="CE57" i="3" a="1"/>
  <c r="CF57" i="3" a="1"/>
  <c r="CG57" i="3" a="1"/>
  <c r="CH57" i="3" a="1"/>
  <c r="CI57" i="3" a="1"/>
  <c r="CJ57" i="3" a="1"/>
  <c r="CK57" i="3" a="1"/>
  <c r="CL57" i="3" a="1"/>
  <c r="CM57" i="3" a="1"/>
  <c r="CN57" i="3" a="1"/>
  <c r="CO57" i="3" a="1"/>
  <c r="CP57" i="3" a="1"/>
  <c r="CQ57" i="3" a="1"/>
  <c r="CR57" i="3" a="1"/>
  <c r="CS57" i="3" a="1"/>
  <c r="CT57" i="3" a="1"/>
  <c r="CU57" i="3" a="1"/>
  <c r="CV57" i="3" a="1"/>
  <c r="CW57" i="3" a="1"/>
  <c r="CX57" i="3" a="1"/>
  <c r="CY57" i="3" a="1"/>
  <c r="CZ57" i="3" a="1"/>
  <c r="DA57" i="3" a="1"/>
  <c r="DB57" i="3" a="1"/>
  <c r="DC57" i="3" a="1"/>
  <c r="DD57" i="3" a="1"/>
  <c r="DE57" i="3" a="1"/>
  <c r="DF57" i="3" a="1"/>
  <c r="DG57" i="3" a="1"/>
  <c r="DH57" i="3" a="1"/>
  <c r="DI57" i="3" a="1"/>
  <c r="DJ57" i="3" a="1"/>
  <c r="DK57" i="3" a="1"/>
  <c r="DL57" i="3" a="1"/>
  <c r="DM57" i="3" a="1"/>
  <c r="DN57" i="3" a="1"/>
  <c r="DO57" i="3" a="1"/>
  <c r="DP57" i="3" a="1"/>
  <c r="DQ57" i="3" a="1"/>
  <c r="DR57" i="3" a="1"/>
  <c r="DS57" i="3" a="1"/>
  <c r="DT57" i="3" a="1"/>
  <c r="DU57" i="3" a="1"/>
  <c r="G57" i="3"/>
  <c r="H57" i="3"/>
  <c r="I57" i="3"/>
  <c r="J57" i="3"/>
  <c r="K57" i="3"/>
  <c r="L57" i="3"/>
  <c r="M57" i="3"/>
  <c r="N57" i="3"/>
  <c r="O57" i="3"/>
  <c r="P57" i="3"/>
  <c r="Q57" i="3"/>
  <c r="R57" i="3"/>
  <c r="S57" i="3"/>
  <c r="T57" i="3"/>
  <c r="U57" i="3"/>
  <c r="V57" i="3"/>
  <c r="W57" i="3"/>
  <c r="X57" i="3"/>
  <c r="Y57" i="3"/>
  <c r="Z57" i="3"/>
  <c r="AA57" i="3"/>
  <c r="AB57" i="3"/>
  <c r="AC57" i="3"/>
  <c r="AD57" i="3"/>
  <c r="AE57" i="3"/>
  <c r="AF57" i="3"/>
  <c r="AG57" i="3"/>
  <c r="AH57" i="3"/>
  <c r="AI57" i="3"/>
  <c r="AJ57" i="3"/>
  <c r="AK57" i="3"/>
  <c r="AL57" i="3"/>
  <c r="AM57" i="3"/>
  <c r="AN57" i="3"/>
  <c r="AO57" i="3"/>
  <c r="AP57" i="3"/>
  <c r="AQ57" i="3"/>
  <c r="AR57" i="3"/>
  <c r="AS57" i="3"/>
  <c r="AT57" i="3"/>
  <c r="AU57" i="3"/>
  <c r="AV57" i="3"/>
  <c r="AW57" i="3"/>
  <c r="AX57" i="3"/>
  <c r="AY57" i="3"/>
  <c r="AZ57" i="3"/>
  <c r="BA57" i="3"/>
  <c r="BB57" i="3"/>
  <c r="BC57" i="3"/>
  <c r="BD57" i="3"/>
  <c r="BE57" i="3"/>
  <c r="BF57" i="3"/>
  <c r="BG57" i="3"/>
  <c r="BH57" i="3"/>
  <c r="BI57" i="3"/>
  <c r="BJ57" i="3"/>
  <c r="BK57" i="3"/>
  <c r="BL57" i="3"/>
  <c r="BM57" i="3"/>
  <c r="BN57" i="3"/>
  <c r="BO57" i="3"/>
  <c r="BP57" i="3"/>
  <c r="BQ57" i="3"/>
  <c r="BR57" i="3"/>
  <c r="BS57" i="3"/>
  <c r="BT57" i="3"/>
  <c r="BU57" i="3"/>
  <c r="BV57" i="3"/>
  <c r="BW57" i="3"/>
  <c r="BX57" i="3"/>
  <c r="BY57" i="3"/>
  <c r="BZ57" i="3"/>
  <c r="CA57" i="3"/>
  <c r="CB57" i="3"/>
  <c r="CC57" i="3"/>
  <c r="CD57" i="3"/>
  <c r="CE57" i="3"/>
  <c r="CF57" i="3"/>
  <c r="CG57" i="3"/>
  <c r="CH57" i="3"/>
  <c r="CI57" i="3"/>
  <c r="CJ57" i="3"/>
  <c r="CK57" i="3"/>
  <c r="CL57" i="3"/>
  <c r="CM57" i="3"/>
  <c r="CN57" i="3"/>
  <c r="CO57" i="3"/>
  <c r="CP57" i="3"/>
  <c r="CQ57" i="3"/>
  <c r="CR57" i="3"/>
  <c r="CS57" i="3"/>
  <c r="CT57" i="3"/>
  <c r="CU57" i="3"/>
  <c r="CV57" i="3"/>
  <c r="CW57" i="3"/>
  <c r="CX57" i="3"/>
  <c r="CY57" i="3"/>
  <c r="CZ57" i="3"/>
  <c r="DA57" i="3"/>
  <c r="DB57" i="3"/>
  <c r="DC57" i="3"/>
  <c r="DD57" i="3"/>
  <c r="DE57" i="3"/>
  <c r="DF57" i="3"/>
  <c r="DG57" i="3"/>
  <c r="DH57" i="3"/>
  <c r="DI57" i="3"/>
  <c r="DJ57" i="3"/>
  <c r="DK57" i="3"/>
  <c r="DL57" i="3"/>
  <c r="DM57" i="3"/>
  <c r="DN57" i="3"/>
  <c r="DO57" i="3"/>
  <c r="DP57" i="3"/>
  <c r="DQ57" i="3"/>
  <c r="DR57" i="3"/>
  <c r="DS57" i="3"/>
  <c r="DT57" i="3"/>
  <c r="DU57" i="3"/>
  <c r="AE27" i="3"/>
  <c r="Z27" i="3"/>
  <c r="E44" i="3" a="1"/>
  <c r="E44" i="3"/>
  <c r="F44" i="3" a="1"/>
  <c r="F44" i="3"/>
  <c r="G44" i="3" a="1"/>
  <c r="H44" i="3" a="1"/>
  <c r="I44" i="3" a="1"/>
  <c r="J44" i="3" a="1"/>
  <c r="K44" i="3" a="1"/>
  <c r="L44" i="3" a="1"/>
  <c r="M44" i="3" a="1"/>
  <c r="N44" i="3" a="1"/>
  <c r="O44" i="3" a="1"/>
  <c r="P44" i="3" a="1"/>
  <c r="Q44" i="3" a="1"/>
  <c r="R44" i="3" a="1"/>
  <c r="S44" i="3" a="1"/>
  <c r="T44" i="3" a="1"/>
  <c r="U44" i="3" a="1"/>
  <c r="V44" i="3" a="1"/>
  <c r="W44" i="3" a="1"/>
  <c r="X44" i="3" a="1"/>
  <c r="Y44" i="3" a="1"/>
  <c r="Z44" i="3" a="1"/>
  <c r="AA44" i="3" a="1"/>
  <c r="AB44" i="3" a="1"/>
  <c r="AC44" i="3" a="1"/>
  <c r="AD44" i="3" a="1"/>
  <c r="AE44" i="3" a="1"/>
  <c r="AF44" i="3" a="1"/>
  <c r="AG44" i="3" a="1"/>
  <c r="AH44" i="3" a="1"/>
  <c r="AI44" i="3" a="1"/>
  <c r="AJ44" i="3" a="1"/>
  <c r="AK44" i="3" a="1"/>
  <c r="AL44" i="3" a="1"/>
  <c r="AM44" i="3" a="1"/>
  <c r="AN44" i="3" a="1"/>
  <c r="AO44" i="3" a="1"/>
  <c r="AP44" i="3" a="1"/>
  <c r="AQ44" i="3" a="1"/>
  <c r="AR44" i="3" a="1"/>
  <c r="AS44" i="3" a="1"/>
  <c r="AT44" i="3" a="1"/>
  <c r="AU44" i="3" a="1"/>
  <c r="AV44" i="3" a="1"/>
  <c r="AW44" i="3" a="1"/>
  <c r="AX44" i="3" a="1"/>
  <c r="AY44" i="3" a="1"/>
  <c r="AZ44" i="3" a="1"/>
  <c r="BA44" i="3" a="1"/>
  <c r="BB44" i="3" a="1"/>
  <c r="BC44" i="3" a="1"/>
  <c r="BD44" i="3" a="1"/>
  <c r="BE44" i="3" a="1"/>
  <c r="BF44" i="3" a="1"/>
  <c r="BG44" i="3" a="1"/>
  <c r="BH44" i="3" a="1"/>
  <c r="BI44" i="3" a="1"/>
  <c r="BJ44" i="3" a="1"/>
  <c r="BK44" i="3" a="1"/>
  <c r="BL44" i="3" a="1"/>
  <c r="BM44" i="3" a="1"/>
  <c r="BN44" i="3" a="1"/>
  <c r="BO44" i="3" a="1"/>
  <c r="BP44" i="3" a="1"/>
  <c r="BQ44" i="3" a="1"/>
  <c r="BR44" i="3" a="1"/>
  <c r="BS44" i="3" a="1"/>
  <c r="BT44" i="3" a="1"/>
  <c r="BU44" i="3" a="1"/>
  <c r="BV44" i="3" a="1"/>
  <c r="BW44" i="3" a="1"/>
  <c r="BX44" i="3" a="1"/>
  <c r="BY44" i="3" a="1"/>
  <c r="BZ44" i="3" a="1"/>
  <c r="CA44" i="3" a="1"/>
  <c r="CB44" i="3" a="1"/>
  <c r="CC44" i="3" a="1"/>
  <c r="CD44" i="3" a="1"/>
  <c r="CE44" i="3" a="1"/>
  <c r="CF44" i="3" a="1"/>
  <c r="CG44" i="3" a="1"/>
  <c r="CH44" i="3" a="1"/>
  <c r="CI44" i="3" a="1"/>
  <c r="CJ44" i="3" a="1"/>
  <c r="CK44" i="3" a="1"/>
  <c r="CL44" i="3" a="1"/>
  <c r="CM44" i="3" a="1"/>
  <c r="CN44" i="3" a="1"/>
  <c r="CO44" i="3" a="1"/>
  <c r="CP44" i="3" a="1"/>
  <c r="CQ44" i="3" a="1"/>
  <c r="CR44" i="3" a="1"/>
  <c r="CS44" i="3" a="1"/>
  <c r="CT44" i="3" a="1"/>
  <c r="CU44" i="3" a="1"/>
  <c r="CV44" i="3" a="1"/>
  <c r="CW44" i="3" a="1"/>
  <c r="CX44" i="3" a="1"/>
  <c r="CY44" i="3" a="1"/>
  <c r="CZ44" i="3" a="1"/>
  <c r="DA44" i="3" a="1"/>
  <c r="DB44" i="3" a="1"/>
  <c r="DC44" i="3" a="1"/>
  <c r="DD44" i="3" a="1"/>
  <c r="DE44" i="3" a="1"/>
  <c r="DF44" i="3" a="1"/>
  <c r="DG44" i="3" a="1"/>
  <c r="DH44" i="3" a="1"/>
  <c r="DI44" i="3" a="1"/>
  <c r="DJ44" i="3" a="1"/>
  <c r="DK44" i="3" a="1"/>
  <c r="DL44" i="3" a="1"/>
  <c r="DM44" i="3" a="1"/>
  <c r="DN44" i="3" a="1"/>
  <c r="DO44" i="3" a="1"/>
  <c r="DP44" i="3" a="1"/>
  <c r="DQ44" i="3" a="1"/>
  <c r="DR44" i="3" a="1"/>
  <c r="DS44" i="3" a="1"/>
  <c r="DT44" i="3" a="1"/>
  <c r="DU44" i="3" a="1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I44" i="3"/>
  <c r="AJ44" i="3"/>
  <c r="AK44" i="3"/>
  <c r="AL44" i="3"/>
  <c r="AM44" i="3"/>
  <c r="AN44" i="3"/>
  <c r="AO44" i="3"/>
  <c r="AP44" i="3"/>
  <c r="AQ44" i="3"/>
  <c r="AR44" i="3"/>
  <c r="AS44" i="3"/>
  <c r="AT44" i="3"/>
  <c r="AU44" i="3"/>
  <c r="AV44" i="3"/>
  <c r="AW44" i="3"/>
  <c r="AX44" i="3"/>
  <c r="AY44" i="3"/>
  <c r="AZ44" i="3"/>
  <c r="BA44" i="3"/>
  <c r="BB44" i="3"/>
  <c r="BC44" i="3"/>
  <c r="BD44" i="3"/>
  <c r="BE44" i="3"/>
  <c r="BF44" i="3"/>
  <c r="BG44" i="3"/>
  <c r="BH44" i="3"/>
  <c r="BI44" i="3"/>
  <c r="BJ44" i="3"/>
  <c r="BK44" i="3"/>
  <c r="BL44" i="3"/>
  <c r="BM44" i="3"/>
  <c r="BN44" i="3"/>
  <c r="BO44" i="3"/>
  <c r="BP44" i="3"/>
  <c r="BQ44" i="3"/>
  <c r="BR44" i="3"/>
  <c r="BS44" i="3"/>
  <c r="BT44" i="3"/>
  <c r="BU44" i="3"/>
  <c r="BV44" i="3"/>
  <c r="BW44" i="3"/>
  <c r="BX44" i="3"/>
  <c r="BY44" i="3"/>
  <c r="BZ44" i="3"/>
  <c r="CA44" i="3"/>
  <c r="CB44" i="3"/>
  <c r="CC44" i="3"/>
  <c r="CD44" i="3"/>
  <c r="CE44" i="3"/>
  <c r="CF44" i="3"/>
  <c r="CG44" i="3"/>
  <c r="CH44" i="3"/>
  <c r="CI44" i="3"/>
  <c r="CJ44" i="3"/>
  <c r="CK44" i="3"/>
  <c r="CL44" i="3"/>
  <c r="CM44" i="3"/>
  <c r="CN44" i="3"/>
  <c r="CO44" i="3"/>
  <c r="CP44" i="3"/>
  <c r="CQ44" i="3"/>
  <c r="CR44" i="3"/>
  <c r="CS44" i="3"/>
  <c r="CT44" i="3"/>
  <c r="CU44" i="3"/>
  <c r="CV44" i="3"/>
  <c r="CW44" i="3"/>
  <c r="CX44" i="3"/>
  <c r="CY44" i="3"/>
  <c r="CZ44" i="3"/>
  <c r="DA44" i="3"/>
  <c r="DB44" i="3"/>
  <c r="DC44" i="3"/>
  <c r="DD44" i="3"/>
  <c r="DE44" i="3"/>
  <c r="DF44" i="3"/>
  <c r="DG44" i="3"/>
  <c r="DH44" i="3"/>
  <c r="DI44" i="3"/>
  <c r="DJ44" i="3"/>
  <c r="DK44" i="3"/>
  <c r="DL44" i="3"/>
  <c r="DM44" i="3"/>
  <c r="DN44" i="3"/>
  <c r="DO44" i="3"/>
  <c r="DP44" i="3"/>
  <c r="DQ44" i="3"/>
  <c r="DR44" i="3"/>
  <c r="DS44" i="3"/>
  <c r="DT44" i="3"/>
  <c r="DU44" i="3"/>
  <c r="AD28" i="3"/>
  <c r="E58" i="3" a="1"/>
  <c r="E58" i="3"/>
  <c r="F58" i="3" a="1"/>
  <c r="F58" i="3"/>
  <c r="G58" i="3" a="1"/>
  <c r="H58" i="3" a="1"/>
  <c r="I58" i="3" a="1"/>
  <c r="J58" i="3" a="1"/>
  <c r="K58" i="3" a="1"/>
  <c r="L58" i="3" a="1"/>
  <c r="M58" i="3" a="1"/>
  <c r="N58" i="3" a="1"/>
  <c r="O58" i="3" a="1"/>
  <c r="P58" i="3" a="1"/>
  <c r="Q58" i="3" a="1"/>
  <c r="R58" i="3" a="1"/>
  <c r="S58" i="3" a="1"/>
  <c r="T58" i="3" a="1"/>
  <c r="U58" i="3" a="1"/>
  <c r="V58" i="3" a="1"/>
  <c r="W58" i="3" a="1"/>
  <c r="X58" i="3" a="1"/>
  <c r="Y58" i="3" a="1"/>
  <c r="Z58" i="3" a="1"/>
  <c r="AA58" i="3" a="1"/>
  <c r="AB58" i="3" a="1"/>
  <c r="AC58" i="3" a="1"/>
  <c r="AD58" i="3" a="1"/>
  <c r="AE58" i="3" a="1"/>
  <c r="AF58" i="3" a="1"/>
  <c r="AG58" i="3" a="1"/>
  <c r="AH58" i="3" a="1"/>
  <c r="AI58" i="3" a="1"/>
  <c r="AJ58" i="3" a="1"/>
  <c r="AK58" i="3" a="1"/>
  <c r="AL58" i="3" a="1"/>
  <c r="AM58" i="3" a="1"/>
  <c r="AN58" i="3" a="1"/>
  <c r="AO58" i="3" a="1"/>
  <c r="AP58" i="3" a="1"/>
  <c r="AQ58" i="3" a="1"/>
  <c r="AR58" i="3" a="1"/>
  <c r="AS58" i="3" a="1"/>
  <c r="AT58" i="3" a="1"/>
  <c r="AU58" i="3" a="1"/>
  <c r="AV58" i="3" a="1"/>
  <c r="AW58" i="3" a="1"/>
  <c r="AX58" i="3" a="1"/>
  <c r="AY58" i="3" a="1"/>
  <c r="AZ58" i="3" a="1"/>
  <c r="BA58" i="3" a="1"/>
  <c r="BB58" i="3" a="1"/>
  <c r="BC58" i="3" a="1"/>
  <c r="BD58" i="3" a="1"/>
  <c r="BE58" i="3" a="1"/>
  <c r="BF58" i="3" a="1"/>
  <c r="BG58" i="3" a="1"/>
  <c r="BH58" i="3" a="1"/>
  <c r="BI58" i="3" a="1"/>
  <c r="BJ58" i="3" a="1"/>
  <c r="BK58" i="3" a="1"/>
  <c r="BL58" i="3" a="1"/>
  <c r="BM58" i="3" a="1"/>
  <c r="BN58" i="3" a="1"/>
  <c r="BO58" i="3" a="1"/>
  <c r="BP58" i="3" a="1"/>
  <c r="BQ58" i="3" a="1"/>
  <c r="BR58" i="3" a="1"/>
  <c r="BS58" i="3" a="1"/>
  <c r="BT58" i="3" a="1"/>
  <c r="BU58" i="3" a="1"/>
  <c r="BV58" i="3" a="1"/>
  <c r="BW58" i="3" a="1"/>
  <c r="BX58" i="3" a="1"/>
  <c r="BY58" i="3" a="1"/>
  <c r="BZ58" i="3" a="1"/>
  <c r="CA58" i="3" a="1"/>
  <c r="CB58" i="3" a="1"/>
  <c r="CC58" i="3" a="1"/>
  <c r="CD58" i="3" a="1"/>
  <c r="CE58" i="3" a="1"/>
  <c r="CF58" i="3" a="1"/>
  <c r="CG58" i="3" a="1"/>
  <c r="CH58" i="3" a="1"/>
  <c r="CI58" i="3" a="1"/>
  <c r="CJ58" i="3" a="1"/>
  <c r="CK58" i="3" a="1"/>
  <c r="CL58" i="3" a="1"/>
  <c r="CM58" i="3" a="1"/>
  <c r="CN58" i="3" a="1"/>
  <c r="CO58" i="3" a="1"/>
  <c r="CP58" i="3" a="1"/>
  <c r="CQ58" i="3" a="1"/>
  <c r="CR58" i="3" a="1"/>
  <c r="CS58" i="3" a="1"/>
  <c r="CT58" i="3" a="1"/>
  <c r="CU58" i="3" a="1"/>
  <c r="CV58" i="3" a="1"/>
  <c r="CW58" i="3" a="1"/>
  <c r="CX58" i="3" a="1"/>
  <c r="CY58" i="3" a="1"/>
  <c r="CZ58" i="3" a="1"/>
  <c r="DA58" i="3" a="1"/>
  <c r="DB58" i="3" a="1"/>
  <c r="DC58" i="3" a="1"/>
  <c r="DD58" i="3" a="1"/>
  <c r="DE58" i="3" a="1"/>
  <c r="DF58" i="3" a="1"/>
  <c r="DG58" i="3" a="1"/>
  <c r="DH58" i="3" a="1"/>
  <c r="DI58" i="3" a="1"/>
  <c r="DJ58" i="3" a="1"/>
  <c r="DK58" i="3" a="1"/>
  <c r="DL58" i="3" a="1"/>
  <c r="DM58" i="3" a="1"/>
  <c r="DN58" i="3" a="1"/>
  <c r="DO58" i="3" a="1"/>
  <c r="DP58" i="3" a="1"/>
  <c r="DQ58" i="3" a="1"/>
  <c r="DR58" i="3" a="1"/>
  <c r="DS58" i="3" a="1"/>
  <c r="DT58" i="3" a="1"/>
  <c r="DU58" i="3" a="1"/>
  <c r="G58" i="3"/>
  <c r="H58" i="3"/>
  <c r="I58" i="3"/>
  <c r="J58" i="3"/>
  <c r="K58" i="3"/>
  <c r="L58" i="3"/>
  <c r="M58" i="3"/>
  <c r="N58" i="3"/>
  <c r="O58" i="3"/>
  <c r="P58" i="3"/>
  <c r="Q58" i="3"/>
  <c r="R58" i="3"/>
  <c r="S58" i="3"/>
  <c r="T58" i="3"/>
  <c r="U58" i="3"/>
  <c r="V58" i="3"/>
  <c r="W58" i="3"/>
  <c r="X58" i="3"/>
  <c r="Y58" i="3"/>
  <c r="Z58" i="3"/>
  <c r="AA58" i="3"/>
  <c r="AB58" i="3"/>
  <c r="AC58" i="3"/>
  <c r="AD58" i="3"/>
  <c r="AE58" i="3"/>
  <c r="AF58" i="3"/>
  <c r="AG58" i="3"/>
  <c r="AH58" i="3"/>
  <c r="AI58" i="3"/>
  <c r="AJ58" i="3"/>
  <c r="AK58" i="3"/>
  <c r="AL58" i="3"/>
  <c r="AM58" i="3"/>
  <c r="AN58" i="3"/>
  <c r="AO58" i="3"/>
  <c r="AP58" i="3"/>
  <c r="AQ58" i="3"/>
  <c r="AR58" i="3"/>
  <c r="AS58" i="3"/>
  <c r="AT58" i="3"/>
  <c r="AU58" i="3"/>
  <c r="AV58" i="3"/>
  <c r="AW58" i="3"/>
  <c r="AX58" i="3"/>
  <c r="AY58" i="3"/>
  <c r="AZ58" i="3"/>
  <c r="BA58" i="3"/>
  <c r="BB58" i="3"/>
  <c r="BC58" i="3"/>
  <c r="BD58" i="3"/>
  <c r="BE58" i="3"/>
  <c r="BF58" i="3"/>
  <c r="BG58" i="3"/>
  <c r="BH58" i="3"/>
  <c r="BI58" i="3"/>
  <c r="BJ58" i="3"/>
  <c r="BK58" i="3"/>
  <c r="BL58" i="3"/>
  <c r="BM58" i="3"/>
  <c r="BN58" i="3"/>
  <c r="BO58" i="3"/>
  <c r="BP58" i="3"/>
  <c r="BQ58" i="3"/>
  <c r="BR58" i="3"/>
  <c r="BS58" i="3"/>
  <c r="BT58" i="3"/>
  <c r="BU58" i="3"/>
  <c r="BV58" i="3"/>
  <c r="BW58" i="3"/>
  <c r="BX58" i="3"/>
  <c r="BY58" i="3"/>
  <c r="BZ58" i="3"/>
  <c r="CA58" i="3"/>
  <c r="CB58" i="3"/>
  <c r="CC58" i="3"/>
  <c r="CD58" i="3"/>
  <c r="CE58" i="3"/>
  <c r="CF58" i="3"/>
  <c r="CG58" i="3"/>
  <c r="CH58" i="3"/>
  <c r="CI58" i="3"/>
  <c r="CJ58" i="3"/>
  <c r="CK58" i="3"/>
  <c r="CL58" i="3"/>
  <c r="CM58" i="3"/>
  <c r="CN58" i="3"/>
  <c r="CO58" i="3"/>
  <c r="CP58" i="3"/>
  <c r="CQ58" i="3"/>
  <c r="CR58" i="3"/>
  <c r="CS58" i="3"/>
  <c r="CT58" i="3"/>
  <c r="CU58" i="3"/>
  <c r="CV58" i="3"/>
  <c r="CW58" i="3"/>
  <c r="CX58" i="3"/>
  <c r="CY58" i="3"/>
  <c r="CZ58" i="3"/>
  <c r="DA58" i="3"/>
  <c r="DB58" i="3"/>
  <c r="DC58" i="3"/>
  <c r="DD58" i="3"/>
  <c r="DE58" i="3"/>
  <c r="DF58" i="3"/>
  <c r="DG58" i="3"/>
  <c r="DH58" i="3"/>
  <c r="DI58" i="3"/>
  <c r="DJ58" i="3"/>
  <c r="DK58" i="3"/>
  <c r="DL58" i="3"/>
  <c r="DM58" i="3"/>
  <c r="DN58" i="3"/>
  <c r="DO58" i="3"/>
  <c r="DP58" i="3"/>
  <c r="DQ58" i="3"/>
  <c r="DR58" i="3"/>
  <c r="DS58" i="3"/>
  <c r="DT58" i="3"/>
  <c r="DU58" i="3"/>
  <c r="AE28" i="3"/>
  <c r="Z28" i="3"/>
  <c r="E45" i="3" a="1"/>
  <c r="E45" i="3"/>
  <c r="F45" i="3" a="1"/>
  <c r="F45" i="3"/>
  <c r="G45" i="3" a="1"/>
  <c r="H45" i="3" a="1"/>
  <c r="I45" i="3" a="1"/>
  <c r="J45" i="3" a="1"/>
  <c r="K45" i="3" a="1"/>
  <c r="L45" i="3" a="1"/>
  <c r="M45" i="3" a="1"/>
  <c r="N45" i="3" a="1"/>
  <c r="O45" i="3" a="1"/>
  <c r="P45" i="3" a="1"/>
  <c r="Q45" i="3" a="1"/>
  <c r="R45" i="3" a="1"/>
  <c r="S45" i="3" a="1"/>
  <c r="T45" i="3" a="1"/>
  <c r="U45" i="3" a="1"/>
  <c r="V45" i="3" a="1"/>
  <c r="W45" i="3" a="1"/>
  <c r="X45" i="3" a="1"/>
  <c r="Y45" i="3" a="1"/>
  <c r="Z45" i="3" a="1"/>
  <c r="AA45" i="3" a="1"/>
  <c r="AB45" i="3" a="1"/>
  <c r="AC45" i="3" a="1"/>
  <c r="AD45" i="3" a="1"/>
  <c r="AE45" i="3" a="1"/>
  <c r="AF45" i="3" a="1"/>
  <c r="AG45" i="3" a="1"/>
  <c r="AH45" i="3" a="1"/>
  <c r="AI45" i="3" a="1"/>
  <c r="AJ45" i="3" a="1"/>
  <c r="AK45" i="3" a="1"/>
  <c r="AL45" i="3" a="1"/>
  <c r="AM45" i="3" a="1"/>
  <c r="AN45" i="3" a="1"/>
  <c r="AO45" i="3" a="1"/>
  <c r="AP45" i="3" a="1"/>
  <c r="AQ45" i="3" a="1"/>
  <c r="AR45" i="3" a="1"/>
  <c r="AS45" i="3" a="1"/>
  <c r="AT45" i="3" a="1"/>
  <c r="AU45" i="3" a="1"/>
  <c r="AV45" i="3" a="1"/>
  <c r="AW45" i="3" a="1"/>
  <c r="AX45" i="3" a="1"/>
  <c r="AY45" i="3" a="1"/>
  <c r="AZ45" i="3" a="1"/>
  <c r="BA45" i="3" a="1"/>
  <c r="BB45" i="3" a="1"/>
  <c r="BC45" i="3" a="1"/>
  <c r="BD45" i="3" a="1"/>
  <c r="BE45" i="3" a="1"/>
  <c r="BF45" i="3" a="1"/>
  <c r="BG45" i="3" a="1"/>
  <c r="BH45" i="3" a="1"/>
  <c r="BI45" i="3" a="1"/>
  <c r="BJ45" i="3" a="1"/>
  <c r="BK45" i="3" a="1"/>
  <c r="BL45" i="3" a="1"/>
  <c r="BM45" i="3" a="1"/>
  <c r="BN45" i="3" a="1"/>
  <c r="BO45" i="3" a="1"/>
  <c r="BP45" i="3" a="1"/>
  <c r="BQ45" i="3" a="1"/>
  <c r="BR45" i="3" a="1"/>
  <c r="BS45" i="3" a="1"/>
  <c r="BT45" i="3" a="1"/>
  <c r="BU45" i="3" a="1"/>
  <c r="BV45" i="3" a="1"/>
  <c r="BW45" i="3" a="1"/>
  <c r="BX45" i="3" a="1"/>
  <c r="BY45" i="3" a="1"/>
  <c r="BZ45" i="3" a="1"/>
  <c r="CA45" i="3" a="1"/>
  <c r="CB45" i="3" a="1"/>
  <c r="CC45" i="3" a="1"/>
  <c r="CD45" i="3" a="1"/>
  <c r="CE45" i="3" a="1"/>
  <c r="CF45" i="3" a="1"/>
  <c r="CG45" i="3" a="1"/>
  <c r="CH45" i="3" a="1"/>
  <c r="CI45" i="3" a="1"/>
  <c r="CJ45" i="3" a="1"/>
  <c r="CK45" i="3" a="1"/>
  <c r="CL45" i="3" a="1"/>
  <c r="CM45" i="3" a="1"/>
  <c r="CN45" i="3" a="1"/>
  <c r="CO45" i="3" a="1"/>
  <c r="CP45" i="3" a="1"/>
  <c r="CQ45" i="3" a="1"/>
  <c r="CR45" i="3" a="1"/>
  <c r="CS45" i="3" a="1"/>
  <c r="CT45" i="3" a="1"/>
  <c r="CU45" i="3" a="1"/>
  <c r="CV45" i="3" a="1"/>
  <c r="CW45" i="3" a="1"/>
  <c r="CX45" i="3" a="1"/>
  <c r="CY45" i="3" a="1"/>
  <c r="CZ45" i="3" a="1"/>
  <c r="DA45" i="3" a="1"/>
  <c r="DB45" i="3" a="1"/>
  <c r="DC45" i="3" a="1"/>
  <c r="DD45" i="3" a="1"/>
  <c r="DE45" i="3" a="1"/>
  <c r="DF45" i="3" a="1"/>
  <c r="DG45" i="3" a="1"/>
  <c r="DH45" i="3" a="1"/>
  <c r="DI45" i="3" a="1"/>
  <c r="DJ45" i="3" a="1"/>
  <c r="DK45" i="3" a="1"/>
  <c r="DL45" i="3" a="1"/>
  <c r="DM45" i="3" a="1"/>
  <c r="DN45" i="3" a="1"/>
  <c r="DO45" i="3" a="1"/>
  <c r="DP45" i="3" a="1"/>
  <c r="DQ45" i="3" a="1"/>
  <c r="DR45" i="3" a="1"/>
  <c r="DS45" i="3" a="1"/>
  <c r="DT45" i="3" a="1"/>
  <c r="DU45" i="3" a="1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I45" i="3"/>
  <c r="AJ45" i="3"/>
  <c r="AK45" i="3"/>
  <c r="AL45" i="3"/>
  <c r="AM45" i="3"/>
  <c r="AN45" i="3"/>
  <c r="AO45" i="3"/>
  <c r="AP45" i="3"/>
  <c r="AQ45" i="3"/>
  <c r="AR45" i="3"/>
  <c r="AS45" i="3"/>
  <c r="AT45" i="3"/>
  <c r="AU45" i="3"/>
  <c r="AV45" i="3"/>
  <c r="AW45" i="3"/>
  <c r="AX45" i="3"/>
  <c r="AY45" i="3"/>
  <c r="AZ45" i="3"/>
  <c r="BA45" i="3"/>
  <c r="BB45" i="3"/>
  <c r="BC45" i="3"/>
  <c r="BD45" i="3"/>
  <c r="BE45" i="3"/>
  <c r="BF45" i="3"/>
  <c r="BG45" i="3"/>
  <c r="BH45" i="3"/>
  <c r="BI45" i="3"/>
  <c r="BJ45" i="3"/>
  <c r="BK45" i="3"/>
  <c r="BL45" i="3"/>
  <c r="BM45" i="3"/>
  <c r="BN45" i="3"/>
  <c r="BO45" i="3"/>
  <c r="BP45" i="3"/>
  <c r="BQ45" i="3"/>
  <c r="BR45" i="3"/>
  <c r="BS45" i="3"/>
  <c r="BT45" i="3"/>
  <c r="BU45" i="3"/>
  <c r="BV45" i="3"/>
  <c r="BW45" i="3"/>
  <c r="BX45" i="3"/>
  <c r="BY45" i="3"/>
  <c r="BZ45" i="3"/>
  <c r="CA45" i="3"/>
  <c r="CB45" i="3"/>
  <c r="CC45" i="3"/>
  <c r="CD45" i="3"/>
  <c r="CE45" i="3"/>
  <c r="CF45" i="3"/>
  <c r="CG45" i="3"/>
  <c r="CH45" i="3"/>
  <c r="CI45" i="3"/>
  <c r="CJ45" i="3"/>
  <c r="CK45" i="3"/>
  <c r="CL45" i="3"/>
  <c r="CM45" i="3"/>
  <c r="CN45" i="3"/>
  <c r="CO45" i="3"/>
  <c r="CP45" i="3"/>
  <c r="CQ45" i="3"/>
  <c r="CR45" i="3"/>
  <c r="CS45" i="3"/>
  <c r="CT45" i="3"/>
  <c r="CU45" i="3"/>
  <c r="CV45" i="3"/>
  <c r="CW45" i="3"/>
  <c r="CX45" i="3"/>
  <c r="CY45" i="3"/>
  <c r="CZ45" i="3"/>
  <c r="DA45" i="3"/>
  <c r="DB45" i="3"/>
  <c r="DC45" i="3"/>
  <c r="DD45" i="3"/>
  <c r="DE45" i="3"/>
  <c r="DF45" i="3"/>
  <c r="DG45" i="3"/>
  <c r="DH45" i="3"/>
  <c r="DI45" i="3"/>
  <c r="DJ45" i="3"/>
  <c r="DK45" i="3"/>
  <c r="DL45" i="3"/>
  <c r="DM45" i="3"/>
  <c r="DN45" i="3"/>
  <c r="DO45" i="3"/>
  <c r="DP45" i="3"/>
  <c r="DQ45" i="3"/>
  <c r="DR45" i="3"/>
  <c r="DS45" i="3"/>
  <c r="DT45" i="3"/>
  <c r="DU45" i="3"/>
  <c r="AD29" i="3"/>
  <c r="E59" i="3" a="1"/>
  <c r="E59" i="3"/>
  <c r="F59" i="3" a="1"/>
  <c r="F59" i="3"/>
  <c r="G59" i="3" a="1"/>
  <c r="H59" i="3" a="1"/>
  <c r="I59" i="3" a="1"/>
  <c r="J59" i="3" a="1"/>
  <c r="K59" i="3" a="1"/>
  <c r="L59" i="3" a="1"/>
  <c r="M59" i="3" a="1"/>
  <c r="N59" i="3" a="1"/>
  <c r="O59" i="3" a="1"/>
  <c r="P59" i="3" a="1"/>
  <c r="Q59" i="3" a="1"/>
  <c r="R59" i="3" a="1"/>
  <c r="S59" i="3" a="1"/>
  <c r="T59" i="3" a="1"/>
  <c r="U59" i="3" a="1"/>
  <c r="V59" i="3" a="1"/>
  <c r="W59" i="3" a="1"/>
  <c r="X59" i="3" a="1"/>
  <c r="Y59" i="3" a="1"/>
  <c r="Z59" i="3" a="1"/>
  <c r="AA59" i="3" a="1"/>
  <c r="AB59" i="3" a="1"/>
  <c r="AC59" i="3" a="1"/>
  <c r="AD59" i="3" a="1"/>
  <c r="AE59" i="3" a="1"/>
  <c r="AF59" i="3" a="1"/>
  <c r="AG59" i="3" a="1"/>
  <c r="AH59" i="3" a="1"/>
  <c r="AI59" i="3" a="1"/>
  <c r="AJ59" i="3" a="1"/>
  <c r="AK59" i="3" a="1"/>
  <c r="AL59" i="3" a="1"/>
  <c r="AM59" i="3" a="1"/>
  <c r="AN59" i="3" a="1"/>
  <c r="AO59" i="3" a="1"/>
  <c r="AP59" i="3" a="1"/>
  <c r="AQ59" i="3" a="1"/>
  <c r="AR59" i="3" a="1"/>
  <c r="AS59" i="3" a="1"/>
  <c r="AT59" i="3" a="1"/>
  <c r="AU59" i="3" a="1"/>
  <c r="AV59" i="3" a="1"/>
  <c r="AW59" i="3" a="1"/>
  <c r="AX59" i="3" a="1"/>
  <c r="AY59" i="3" a="1"/>
  <c r="AZ59" i="3" a="1"/>
  <c r="BA59" i="3" a="1"/>
  <c r="BB59" i="3" a="1"/>
  <c r="BC59" i="3" a="1"/>
  <c r="BD59" i="3" a="1"/>
  <c r="BE59" i="3" a="1"/>
  <c r="BF59" i="3" a="1"/>
  <c r="BG59" i="3" a="1"/>
  <c r="BH59" i="3" a="1"/>
  <c r="BI59" i="3" a="1"/>
  <c r="BJ59" i="3" a="1"/>
  <c r="BK59" i="3" a="1"/>
  <c r="BL59" i="3" a="1"/>
  <c r="BM59" i="3" a="1"/>
  <c r="BN59" i="3" a="1"/>
  <c r="BO59" i="3" a="1"/>
  <c r="BP59" i="3" a="1"/>
  <c r="BQ59" i="3" a="1"/>
  <c r="BR59" i="3" a="1"/>
  <c r="BS59" i="3" a="1"/>
  <c r="BT59" i="3" a="1"/>
  <c r="BU59" i="3" a="1"/>
  <c r="BV59" i="3" a="1"/>
  <c r="BW59" i="3" a="1"/>
  <c r="BX59" i="3" a="1"/>
  <c r="BY59" i="3" a="1"/>
  <c r="BZ59" i="3" a="1"/>
  <c r="CA59" i="3" a="1"/>
  <c r="CB59" i="3" a="1"/>
  <c r="CC59" i="3" a="1"/>
  <c r="CD59" i="3" a="1"/>
  <c r="CE59" i="3" a="1"/>
  <c r="CF59" i="3" a="1"/>
  <c r="CG59" i="3" a="1"/>
  <c r="CH59" i="3" a="1"/>
  <c r="CI59" i="3" a="1"/>
  <c r="CJ59" i="3" a="1"/>
  <c r="CK59" i="3" a="1"/>
  <c r="CL59" i="3" a="1"/>
  <c r="CM59" i="3" a="1"/>
  <c r="CN59" i="3" a="1"/>
  <c r="CO59" i="3" a="1"/>
  <c r="CP59" i="3" a="1"/>
  <c r="CQ59" i="3" a="1"/>
  <c r="CR59" i="3" a="1"/>
  <c r="CS59" i="3" a="1"/>
  <c r="CT59" i="3" a="1"/>
  <c r="CU59" i="3" a="1"/>
  <c r="CV59" i="3" a="1"/>
  <c r="CW59" i="3" a="1"/>
  <c r="CX59" i="3" a="1"/>
  <c r="CY59" i="3" a="1"/>
  <c r="CZ59" i="3" a="1"/>
  <c r="DA59" i="3" a="1"/>
  <c r="DB59" i="3" a="1"/>
  <c r="DC59" i="3" a="1"/>
  <c r="DD59" i="3" a="1"/>
  <c r="DE59" i="3" a="1"/>
  <c r="DF59" i="3" a="1"/>
  <c r="DG59" i="3" a="1"/>
  <c r="DH59" i="3" a="1"/>
  <c r="DI59" i="3" a="1"/>
  <c r="DJ59" i="3" a="1"/>
  <c r="DK59" i="3" a="1"/>
  <c r="DL59" i="3" a="1"/>
  <c r="DM59" i="3" a="1"/>
  <c r="DN59" i="3" a="1"/>
  <c r="DO59" i="3" a="1"/>
  <c r="DP59" i="3" a="1"/>
  <c r="DQ59" i="3" a="1"/>
  <c r="DR59" i="3" a="1"/>
  <c r="DS59" i="3" a="1"/>
  <c r="DT59" i="3" a="1"/>
  <c r="DU59" i="3" a="1"/>
  <c r="G59" i="3"/>
  <c r="H59" i="3"/>
  <c r="I59" i="3"/>
  <c r="J59" i="3"/>
  <c r="K59" i="3"/>
  <c r="L59" i="3"/>
  <c r="M59" i="3"/>
  <c r="N59" i="3"/>
  <c r="O59" i="3"/>
  <c r="P59" i="3"/>
  <c r="Q59" i="3"/>
  <c r="R59" i="3"/>
  <c r="S59" i="3"/>
  <c r="T59" i="3"/>
  <c r="U59" i="3"/>
  <c r="V59" i="3"/>
  <c r="W59" i="3"/>
  <c r="X59" i="3"/>
  <c r="Y59" i="3"/>
  <c r="Z59" i="3"/>
  <c r="AA59" i="3"/>
  <c r="AB59" i="3"/>
  <c r="AC59" i="3"/>
  <c r="AD59" i="3"/>
  <c r="AE59" i="3"/>
  <c r="AF59" i="3"/>
  <c r="AG59" i="3"/>
  <c r="AH59" i="3"/>
  <c r="AI59" i="3"/>
  <c r="AJ59" i="3"/>
  <c r="AK59" i="3"/>
  <c r="AL59" i="3"/>
  <c r="AM59" i="3"/>
  <c r="AN59" i="3"/>
  <c r="AO59" i="3"/>
  <c r="AP59" i="3"/>
  <c r="AQ59" i="3"/>
  <c r="AR59" i="3"/>
  <c r="AS59" i="3"/>
  <c r="AT59" i="3"/>
  <c r="AU59" i="3"/>
  <c r="AV59" i="3"/>
  <c r="AW59" i="3"/>
  <c r="AX59" i="3"/>
  <c r="AY59" i="3"/>
  <c r="AZ59" i="3"/>
  <c r="BA59" i="3"/>
  <c r="BB59" i="3"/>
  <c r="BC59" i="3"/>
  <c r="BD59" i="3"/>
  <c r="BE59" i="3"/>
  <c r="BF59" i="3"/>
  <c r="BG59" i="3"/>
  <c r="BH59" i="3"/>
  <c r="BI59" i="3"/>
  <c r="BJ59" i="3"/>
  <c r="BK59" i="3"/>
  <c r="BL59" i="3"/>
  <c r="BM59" i="3"/>
  <c r="BN59" i="3"/>
  <c r="BO59" i="3"/>
  <c r="BP59" i="3"/>
  <c r="BQ59" i="3"/>
  <c r="BR59" i="3"/>
  <c r="BS59" i="3"/>
  <c r="BT59" i="3"/>
  <c r="BU59" i="3"/>
  <c r="BV59" i="3"/>
  <c r="BW59" i="3"/>
  <c r="BX59" i="3"/>
  <c r="BY59" i="3"/>
  <c r="BZ59" i="3"/>
  <c r="CA59" i="3"/>
  <c r="CB59" i="3"/>
  <c r="CC59" i="3"/>
  <c r="CD59" i="3"/>
  <c r="CE59" i="3"/>
  <c r="CF59" i="3"/>
  <c r="CG59" i="3"/>
  <c r="CH59" i="3"/>
  <c r="CI59" i="3"/>
  <c r="CJ59" i="3"/>
  <c r="CK59" i="3"/>
  <c r="CL59" i="3"/>
  <c r="CM59" i="3"/>
  <c r="CN59" i="3"/>
  <c r="CO59" i="3"/>
  <c r="CP59" i="3"/>
  <c r="CQ59" i="3"/>
  <c r="CR59" i="3"/>
  <c r="CS59" i="3"/>
  <c r="CT59" i="3"/>
  <c r="CU59" i="3"/>
  <c r="CV59" i="3"/>
  <c r="CW59" i="3"/>
  <c r="CX59" i="3"/>
  <c r="CY59" i="3"/>
  <c r="CZ59" i="3"/>
  <c r="DA59" i="3"/>
  <c r="DB59" i="3"/>
  <c r="DC59" i="3"/>
  <c r="DD59" i="3"/>
  <c r="DE59" i="3"/>
  <c r="DF59" i="3"/>
  <c r="DG59" i="3"/>
  <c r="DH59" i="3"/>
  <c r="DI59" i="3"/>
  <c r="DJ59" i="3"/>
  <c r="DK59" i="3"/>
  <c r="DL59" i="3"/>
  <c r="DM59" i="3"/>
  <c r="DN59" i="3"/>
  <c r="DO59" i="3"/>
  <c r="DP59" i="3"/>
  <c r="DQ59" i="3"/>
  <c r="DR59" i="3"/>
  <c r="DS59" i="3"/>
  <c r="DT59" i="3"/>
  <c r="DU59" i="3"/>
  <c r="AE29" i="3"/>
  <c r="Z29" i="3"/>
  <c r="E46" i="3" a="1"/>
  <c r="E46" i="3"/>
  <c r="F46" i="3" a="1"/>
  <c r="F46" i="3"/>
  <c r="G46" i="3" a="1"/>
  <c r="H46" i="3" a="1"/>
  <c r="I46" i="3" a="1"/>
  <c r="J46" i="3" a="1"/>
  <c r="K46" i="3" a="1"/>
  <c r="L46" i="3" a="1"/>
  <c r="M46" i="3" a="1"/>
  <c r="N46" i="3" a="1"/>
  <c r="O46" i="3" a="1"/>
  <c r="P46" i="3" a="1"/>
  <c r="Q46" i="3" a="1"/>
  <c r="R46" i="3" a="1"/>
  <c r="S46" i="3" a="1"/>
  <c r="T46" i="3" a="1"/>
  <c r="U46" i="3" a="1"/>
  <c r="V46" i="3" a="1"/>
  <c r="W46" i="3" a="1"/>
  <c r="X46" i="3" a="1"/>
  <c r="Y46" i="3" a="1"/>
  <c r="Z46" i="3" a="1"/>
  <c r="AA46" i="3" a="1"/>
  <c r="AB46" i="3" a="1"/>
  <c r="AC46" i="3" a="1"/>
  <c r="AD46" i="3" a="1"/>
  <c r="AE46" i="3" a="1"/>
  <c r="AF46" i="3" a="1"/>
  <c r="AG46" i="3" a="1"/>
  <c r="AH46" i="3" a="1"/>
  <c r="AI46" i="3" a="1"/>
  <c r="AJ46" i="3" a="1"/>
  <c r="AK46" i="3" a="1"/>
  <c r="AL46" i="3" a="1"/>
  <c r="AM46" i="3" a="1"/>
  <c r="AN46" i="3" a="1"/>
  <c r="AO46" i="3" a="1"/>
  <c r="AP46" i="3" a="1"/>
  <c r="AQ46" i="3" a="1"/>
  <c r="AR46" i="3" a="1"/>
  <c r="AS46" i="3" a="1"/>
  <c r="AT46" i="3" a="1"/>
  <c r="AU46" i="3" a="1"/>
  <c r="AV46" i="3" a="1"/>
  <c r="AW46" i="3" a="1"/>
  <c r="AX46" i="3" a="1"/>
  <c r="AY46" i="3" a="1"/>
  <c r="AZ46" i="3" a="1"/>
  <c r="BA46" i="3" a="1"/>
  <c r="BB46" i="3" a="1"/>
  <c r="BC46" i="3" a="1"/>
  <c r="BD46" i="3" a="1"/>
  <c r="BE46" i="3" a="1"/>
  <c r="BF46" i="3" a="1"/>
  <c r="BG46" i="3" a="1"/>
  <c r="BH46" i="3" a="1"/>
  <c r="BI46" i="3" a="1"/>
  <c r="BJ46" i="3" a="1"/>
  <c r="BK46" i="3" a="1"/>
  <c r="BL46" i="3" a="1"/>
  <c r="BM46" i="3" a="1"/>
  <c r="BN46" i="3" a="1"/>
  <c r="BO46" i="3" a="1"/>
  <c r="BP46" i="3" a="1"/>
  <c r="BQ46" i="3" a="1"/>
  <c r="BR46" i="3" a="1"/>
  <c r="BS46" i="3" a="1"/>
  <c r="BT46" i="3" a="1"/>
  <c r="BU46" i="3" a="1"/>
  <c r="BV46" i="3" a="1"/>
  <c r="BW46" i="3" a="1"/>
  <c r="BX46" i="3" a="1"/>
  <c r="BY46" i="3" a="1"/>
  <c r="BZ46" i="3" a="1"/>
  <c r="CA46" i="3" a="1"/>
  <c r="CB46" i="3" a="1"/>
  <c r="CC46" i="3" a="1"/>
  <c r="CD46" i="3" a="1"/>
  <c r="CE46" i="3" a="1"/>
  <c r="CF46" i="3" a="1"/>
  <c r="CG46" i="3" a="1"/>
  <c r="CH46" i="3" a="1"/>
  <c r="CI46" i="3" a="1"/>
  <c r="CJ46" i="3" a="1"/>
  <c r="CK46" i="3" a="1"/>
  <c r="CL46" i="3" a="1"/>
  <c r="CM46" i="3" a="1"/>
  <c r="CN46" i="3" a="1"/>
  <c r="CO46" i="3" a="1"/>
  <c r="CP46" i="3" a="1"/>
  <c r="CQ46" i="3" a="1"/>
  <c r="CR46" i="3" a="1"/>
  <c r="CS46" i="3" a="1"/>
  <c r="CT46" i="3" a="1"/>
  <c r="CU46" i="3" a="1"/>
  <c r="CV46" i="3" a="1"/>
  <c r="CW46" i="3" a="1"/>
  <c r="CX46" i="3" a="1"/>
  <c r="CY46" i="3" a="1"/>
  <c r="CZ46" i="3" a="1"/>
  <c r="DA46" i="3" a="1"/>
  <c r="DB46" i="3" a="1"/>
  <c r="DC46" i="3" a="1"/>
  <c r="DD46" i="3" a="1"/>
  <c r="DE46" i="3" a="1"/>
  <c r="DF46" i="3" a="1"/>
  <c r="DG46" i="3" a="1"/>
  <c r="DH46" i="3" a="1"/>
  <c r="DI46" i="3" a="1"/>
  <c r="DJ46" i="3" a="1"/>
  <c r="DK46" i="3" a="1"/>
  <c r="DL46" i="3" a="1"/>
  <c r="DM46" i="3" a="1"/>
  <c r="DN46" i="3" a="1"/>
  <c r="DO46" i="3" a="1"/>
  <c r="DP46" i="3" a="1"/>
  <c r="DQ46" i="3" a="1"/>
  <c r="DR46" i="3" a="1"/>
  <c r="DS46" i="3" a="1"/>
  <c r="DT46" i="3" a="1"/>
  <c r="DU46" i="3" a="1"/>
  <c r="G46" i="3"/>
  <c r="H46" i="3"/>
  <c r="I46" i="3"/>
  <c r="J46" i="3"/>
  <c r="K46" i="3"/>
  <c r="L46" i="3"/>
  <c r="M46" i="3"/>
  <c r="N46" i="3"/>
  <c r="O46" i="3"/>
  <c r="P46" i="3"/>
  <c r="Q46" i="3"/>
  <c r="R46" i="3"/>
  <c r="S46" i="3"/>
  <c r="T46" i="3"/>
  <c r="U46" i="3"/>
  <c r="V46" i="3"/>
  <c r="W46" i="3"/>
  <c r="X46" i="3"/>
  <c r="Y46" i="3"/>
  <c r="Z46" i="3"/>
  <c r="AA46" i="3"/>
  <c r="AB46" i="3"/>
  <c r="AC46" i="3"/>
  <c r="AD46" i="3"/>
  <c r="AE46" i="3"/>
  <c r="AF46" i="3"/>
  <c r="AG46" i="3"/>
  <c r="AH46" i="3"/>
  <c r="AI46" i="3"/>
  <c r="AJ46" i="3"/>
  <c r="AK46" i="3"/>
  <c r="AL46" i="3"/>
  <c r="AM46" i="3"/>
  <c r="AN46" i="3"/>
  <c r="AO46" i="3"/>
  <c r="AP46" i="3"/>
  <c r="AQ46" i="3"/>
  <c r="AR46" i="3"/>
  <c r="AS46" i="3"/>
  <c r="AT46" i="3"/>
  <c r="AU46" i="3"/>
  <c r="AV46" i="3"/>
  <c r="AW46" i="3"/>
  <c r="AX46" i="3"/>
  <c r="AY46" i="3"/>
  <c r="AZ46" i="3"/>
  <c r="BA46" i="3"/>
  <c r="BB46" i="3"/>
  <c r="BC46" i="3"/>
  <c r="BD46" i="3"/>
  <c r="BE46" i="3"/>
  <c r="BF46" i="3"/>
  <c r="BG46" i="3"/>
  <c r="BH46" i="3"/>
  <c r="BI46" i="3"/>
  <c r="BJ46" i="3"/>
  <c r="BK46" i="3"/>
  <c r="BL46" i="3"/>
  <c r="BM46" i="3"/>
  <c r="BN46" i="3"/>
  <c r="BO46" i="3"/>
  <c r="BP46" i="3"/>
  <c r="BQ46" i="3"/>
  <c r="BR46" i="3"/>
  <c r="BS46" i="3"/>
  <c r="BT46" i="3"/>
  <c r="BU46" i="3"/>
  <c r="BV46" i="3"/>
  <c r="BW46" i="3"/>
  <c r="BX46" i="3"/>
  <c r="BY46" i="3"/>
  <c r="BZ46" i="3"/>
  <c r="CA46" i="3"/>
  <c r="CB46" i="3"/>
  <c r="CC46" i="3"/>
  <c r="CD46" i="3"/>
  <c r="CE46" i="3"/>
  <c r="CF46" i="3"/>
  <c r="CG46" i="3"/>
  <c r="CH46" i="3"/>
  <c r="CI46" i="3"/>
  <c r="CJ46" i="3"/>
  <c r="CK46" i="3"/>
  <c r="CL46" i="3"/>
  <c r="CM46" i="3"/>
  <c r="CN46" i="3"/>
  <c r="CO46" i="3"/>
  <c r="CP46" i="3"/>
  <c r="CQ46" i="3"/>
  <c r="CR46" i="3"/>
  <c r="CS46" i="3"/>
  <c r="CT46" i="3"/>
  <c r="CU46" i="3"/>
  <c r="CV46" i="3"/>
  <c r="CW46" i="3"/>
  <c r="CX46" i="3"/>
  <c r="CY46" i="3"/>
  <c r="CZ46" i="3"/>
  <c r="DA46" i="3"/>
  <c r="DB46" i="3"/>
  <c r="DC46" i="3"/>
  <c r="DD46" i="3"/>
  <c r="DE46" i="3"/>
  <c r="DF46" i="3"/>
  <c r="DG46" i="3"/>
  <c r="DH46" i="3"/>
  <c r="DI46" i="3"/>
  <c r="DJ46" i="3"/>
  <c r="DK46" i="3"/>
  <c r="DL46" i="3"/>
  <c r="DM46" i="3"/>
  <c r="DN46" i="3"/>
  <c r="DO46" i="3"/>
  <c r="DP46" i="3"/>
  <c r="DQ46" i="3"/>
  <c r="DR46" i="3"/>
  <c r="DS46" i="3"/>
  <c r="DT46" i="3"/>
  <c r="DU46" i="3"/>
  <c r="AD30" i="3"/>
  <c r="E60" i="3" a="1"/>
  <c r="E60" i="3"/>
  <c r="F60" i="3" a="1"/>
  <c r="F60" i="3"/>
  <c r="G60" i="3" a="1"/>
  <c r="H60" i="3" a="1"/>
  <c r="I60" i="3" a="1"/>
  <c r="J60" i="3" a="1"/>
  <c r="K60" i="3" a="1"/>
  <c r="L60" i="3" a="1"/>
  <c r="M60" i="3" a="1"/>
  <c r="N60" i="3" a="1"/>
  <c r="O60" i="3" a="1"/>
  <c r="P60" i="3" a="1"/>
  <c r="Q60" i="3" a="1"/>
  <c r="R60" i="3" a="1"/>
  <c r="S60" i="3" a="1"/>
  <c r="T60" i="3" a="1"/>
  <c r="U60" i="3" a="1"/>
  <c r="V60" i="3" a="1"/>
  <c r="W60" i="3" a="1"/>
  <c r="X60" i="3" a="1"/>
  <c r="Y60" i="3" a="1"/>
  <c r="Z60" i="3" a="1"/>
  <c r="AA60" i="3" a="1"/>
  <c r="AB60" i="3" a="1"/>
  <c r="AC60" i="3" a="1"/>
  <c r="AD60" i="3" a="1"/>
  <c r="AE60" i="3" a="1"/>
  <c r="AF60" i="3" a="1"/>
  <c r="AG60" i="3" a="1"/>
  <c r="AH60" i="3" a="1"/>
  <c r="AI60" i="3" a="1"/>
  <c r="AJ60" i="3" a="1"/>
  <c r="AK60" i="3" a="1"/>
  <c r="AL60" i="3" a="1"/>
  <c r="AM60" i="3" a="1"/>
  <c r="AN60" i="3" a="1"/>
  <c r="AO60" i="3" a="1"/>
  <c r="AP60" i="3" a="1"/>
  <c r="AQ60" i="3" a="1"/>
  <c r="AR60" i="3" a="1"/>
  <c r="AS60" i="3" a="1"/>
  <c r="AT60" i="3" a="1"/>
  <c r="AU60" i="3" a="1"/>
  <c r="AV60" i="3" a="1"/>
  <c r="AW60" i="3" a="1"/>
  <c r="AX60" i="3" a="1"/>
  <c r="AY60" i="3" a="1"/>
  <c r="AZ60" i="3" a="1"/>
  <c r="BA60" i="3" a="1"/>
  <c r="BB60" i="3" a="1"/>
  <c r="BC60" i="3" a="1"/>
  <c r="BD60" i="3" a="1"/>
  <c r="BE60" i="3" a="1"/>
  <c r="BF60" i="3" a="1"/>
  <c r="BG60" i="3" a="1"/>
  <c r="BH60" i="3" a="1"/>
  <c r="BI60" i="3" a="1"/>
  <c r="BJ60" i="3" a="1"/>
  <c r="BK60" i="3" a="1"/>
  <c r="BL60" i="3" a="1"/>
  <c r="BM60" i="3" a="1"/>
  <c r="BN60" i="3" a="1"/>
  <c r="BO60" i="3" a="1"/>
  <c r="BP60" i="3" a="1"/>
  <c r="BQ60" i="3" a="1"/>
  <c r="BR60" i="3" a="1"/>
  <c r="BS60" i="3" a="1"/>
  <c r="BT60" i="3" a="1"/>
  <c r="BU60" i="3" a="1"/>
  <c r="BV60" i="3" a="1"/>
  <c r="BW60" i="3" a="1"/>
  <c r="BX60" i="3" a="1"/>
  <c r="BY60" i="3" a="1"/>
  <c r="BZ60" i="3" a="1"/>
  <c r="CA60" i="3" a="1"/>
  <c r="CB60" i="3" a="1"/>
  <c r="CC60" i="3" a="1"/>
  <c r="CD60" i="3" a="1"/>
  <c r="CE60" i="3" a="1"/>
  <c r="CF60" i="3" a="1"/>
  <c r="CG60" i="3" a="1"/>
  <c r="CH60" i="3" a="1"/>
  <c r="CI60" i="3" a="1"/>
  <c r="CJ60" i="3" a="1"/>
  <c r="CK60" i="3" a="1"/>
  <c r="CL60" i="3" a="1"/>
  <c r="CM60" i="3" a="1"/>
  <c r="CN60" i="3" a="1"/>
  <c r="CO60" i="3" a="1"/>
  <c r="CP60" i="3" a="1"/>
  <c r="CQ60" i="3" a="1"/>
  <c r="CR60" i="3" a="1"/>
  <c r="CS60" i="3" a="1"/>
  <c r="CT60" i="3" a="1"/>
  <c r="CU60" i="3" a="1"/>
  <c r="CV60" i="3" a="1"/>
  <c r="CW60" i="3" a="1"/>
  <c r="CX60" i="3" a="1"/>
  <c r="CY60" i="3" a="1"/>
  <c r="CZ60" i="3" a="1"/>
  <c r="DA60" i="3" a="1"/>
  <c r="DB60" i="3" a="1"/>
  <c r="DC60" i="3" a="1"/>
  <c r="DD60" i="3" a="1"/>
  <c r="DE60" i="3" a="1"/>
  <c r="DF60" i="3" a="1"/>
  <c r="DG60" i="3" a="1"/>
  <c r="DH60" i="3" a="1"/>
  <c r="DI60" i="3" a="1"/>
  <c r="DJ60" i="3" a="1"/>
  <c r="DK60" i="3" a="1"/>
  <c r="DL60" i="3" a="1"/>
  <c r="DM60" i="3" a="1"/>
  <c r="DN60" i="3" a="1"/>
  <c r="DO60" i="3" a="1"/>
  <c r="DP60" i="3" a="1"/>
  <c r="DQ60" i="3" a="1"/>
  <c r="DR60" i="3" a="1"/>
  <c r="DS60" i="3" a="1"/>
  <c r="DT60" i="3" a="1"/>
  <c r="DU60" i="3" a="1"/>
  <c r="G60" i="3"/>
  <c r="H60" i="3"/>
  <c r="I60" i="3"/>
  <c r="J60" i="3"/>
  <c r="K60" i="3"/>
  <c r="L60" i="3"/>
  <c r="M60" i="3"/>
  <c r="N60" i="3"/>
  <c r="O60" i="3"/>
  <c r="P60" i="3"/>
  <c r="Q60" i="3"/>
  <c r="R60" i="3"/>
  <c r="S60" i="3"/>
  <c r="T60" i="3"/>
  <c r="U60" i="3"/>
  <c r="V60" i="3"/>
  <c r="W60" i="3"/>
  <c r="X60" i="3"/>
  <c r="Y60" i="3"/>
  <c r="Z60" i="3"/>
  <c r="AA60" i="3"/>
  <c r="AB60" i="3"/>
  <c r="AC60" i="3"/>
  <c r="AD60" i="3"/>
  <c r="AE60" i="3"/>
  <c r="AF60" i="3"/>
  <c r="AG60" i="3"/>
  <c r="AH60" i="3"/>
  <c r="AI60" i="3"/>
  <c r="AJ60" i="3"/>
  <c r="AK60" i="3"/>
  <c r="AL60" i="3"/>
  <c r="AM60" i="3"/>
  <c r="AN60" i="3"/>
  <c r="AO60" i="3"/>
  <c r="AP60" i="3"/>
  <c r="AQ60" i="3"/>
  <c r="AR60" i="3"/>
  <c r="AS60" i="3"/>
  <c r="AT60" i="3"/>
  <c r="AU60" i="3"/>
  <c r="AV60" i="3"/>
  <c r="AW60" i="3"/>
  <c r="AX60" i="3"/>
  <c r="AY60" i="3"/>
  <c r="AZ60" i="3"/>
  <c r="BA60" i="3"/>
  <c r="BB60" i="3"/>
  <c r="BC60" i="3"/>
  <c r="BD60" i="3"/>
  <c r="BE60" i="3"/>
  <c r="BF60" i="3"/>
  <c r="BG60" i="3"/>
  <c r="BH60" i="3"/>
  <c r="BI60" i="3"/>
  <c r="BJ60" i="3"/>
  <c r="BK60" i="3"/>
  <c r="BL60" i="3"/>
  <c r="BM60" i="3"/>
  <c r="BN60" i="3"/>
  <c r="BO60" i="3"/>
  <c r="BP60" i="3"/>
  <c r="BQ60" i="3"/>
  <c r="BR60" i="3"/>
  <c r="BS60" i="3"/>
  <c r="BT60" i="3"/>
  <c r="BU60" i="3"/>
  <c r="BV60" i="3"/>
  <c r="BW60" i="3"/>
  <c r="BX60" i="3"/>
  <c r="BY60" i="3"/>
  <c r="BZ60" i="3"/>
  <c r="CA60" i="3"/>
  <c r="CB60" i="3"/>
  <c r="CC60" i="3"/>
  <c r="CD60" i="3"/>
  <c r="CE60" i="3"/>
  <c r="CF60" i="3"/>
  <c r="CG60" i="3"/>
  <c r="CH60" i="3"/>
  <c r="CI60" i="3"/>
  <c r="CJ60" i="3"/>
  <c r="CK60" i="3"/>
  <c r="CL60" i="3"/>
  <c r="CM60" i="3"/>
  <c r="CN60" i="3"/>
  <c r="CO60" i="3"/>
  <c r="CP60" i="3"/>
  <c r="CQ60" i="3"/>
  <c r="CR60" i="3"/>
  <c r="CS60" i="3"/>
  <c r="CT60" i="3"/>
  <c r="CU60" i="3"/>
  <c r="CV60" i="3"/>
  <c r="CW60" i="3"/>
  <c r="CX60" i="3"/>
  <c r="CY60" i="3"/>
  <c r="CZ60" i="3"/>
  <c r="DA60" i="3"/>
  <c r="DB60" i="3"/>
  <c r="DC60" i="3"/>
  <c r="DD60" i="3"/>
  <c r="DE60" i="3"/>
  <c r="DF60" i="3"/>
  <c r="DG60" i="3"/>
  <c r="DH60" i="3"/>
  <c r="DI60" i="3"/>
  <c r="DJ60" i="3"/>
  <c r="DK60" i="3"/>
  <c r="DL60" i="3"/>
  <c r="DM60" i="3"/>
  <c r="DN60" i="3"/>
  <c r="DO60" i="3"/>
  <c r="DP60" i="3"/>
  <c r="DQ60" i="3"/>
  <c r="DR60" i="3"/>
  <c r="DS60" i="3"/>
  <c r="DT60" i="3"/>
  <c r="DU60" i="3"/>
  <c r="AE30" i="3"/>
  <c r="Z30" i="3"/>
  <c r="E47" i="3" a="1"/>
  <c r="E47" i="3"/>
  <c r="F47" i="3" a="1"/>
  <c r="F47" i="3"/>
  <c r="G47" i="3" a="1"/>
  <c r="H47" i="3" a="1"/>
  <c r="I47" i="3" a="1"/>
  <c r="J47" i="3" a="1"/>
  <c r="K47" i="3" a="1"/>
  <c r="L47" i="3" a="1"/>
  <c r="M47" i="3" a="1"/>
  <c r="N47" i="3" a="1"/>
  <c r="O47" i="3" a="1"/>
  <c r="P47" i="3" a="1"/>
  <c r="Q47" i="3" a="1"/>
  <c r="R47" i="3" a="1"/>
  <c r="S47" i="3" a="1"/>
  <c r="T47" i="3" a="1"/>
  <c r="U47" i="3" a="1"/>
  <c r="V47" i="3" a="1"/>
  <c r="W47" i="3" a="1"/>
  <c r="X47" i="3" a="1"/>
  <c r="Y47" i="3" a="1"/>
  <c r="Z47" i="3" a="1"/>
  <c r="AA47" i="3" a="1"/>
  <c r="AB47" i="3" a="1"/>
  <c r="AC47" i="3" a="1"/>
  <c r="AD47" i="3" a="1"/>
  <c r="AE47" i="3" a="1"/>
  <c r="AF47" i="3" a="1"/>
  <c r="AG47" i="3" a="1"/>
  <c r="AH47" i="3" a="1"/>
  <c r="AI47" i="3" a="1"/>
  <c r="AJ47" i="3" a="1"/>
  <c r="AK47" i="3" a="1"/>
  <c r="AL47" i="3" a="1"/>
  <c r="AM47" i="3" a="1"/>
  <c r="AN47" i="3" a="1"/>
  <c r="AO47" i="3" a="1"/>
  <c r="AP47" i="3" a="1"/>
  <c r="AQ47" i="3" a="1"/>
  <c r="AR47" i="3" a="1"/>
  <c r="AS47" i="3" a="1"/>
  <c r="AT47" i="3" a="1"/>
  <c r="AU47" i="3" a="1"/>
  <c r="AV47" i="3" a="1"/>
  <c r="AW47" i="3" a="1"/>
  <c r="AX47" i="3" a="1"/>
  <c r="AY47" i="3" a="1"/>
  <c r="AZ47" i="3" a="1"/>
  <c r="BA47" i="3" a="1"/>
  <c r="BB47" i="3" a="1"/>
  <c r="BC47" i="3" a="1"/>
  <c r="BD47" i="3" a="1"/>
  <c r="BE47" i="3" a="1"/>
  <c r="BF47" i="3" a="1"/>
  <c r="BG47" i="3" a="1"/>
  <c r="BH47" i="3" a="1"/>
  <c r="BI47" i="3" a="1"/>
  <c r="BJ47" i="3" a="1"/>
  <c r="BK47" i="3" a="1"/>
  <c r="BL47" i="3" a="1"/>
  <c r="BM47" i="3" a="1"/>
  <c r="BN47" i="3" a="1"/>
  <c r="BO47" i="3" a="1"/>
  <c r="BP47" i="3" a="1"/>
  <c r="BQ47" i="3" a="1"/>
  <c r="BR47" i="3" a="1"/>
  <c r="BS47" i="3" a="1"/>
  <c r="BT47" i="3" a="1"/>
  <c r="BU47" i="3" a="1"/>
  <c r="BV47" i="3" a="1"/>
  <c r="BW47" i="3" a="1"/>
  <c r="BX47" i="3" a="1"/>
  <c r="BY47" i="3" a="1"/>
  <c r="BZ47" i="3" a="1"/>
  <c r="CA47" i="3" a="1"/>
  <c r="CB47" i="3" a="1"/>
  <c r="CC47" i="3" a="1"/>
  <c r="CD47" i="3" a="1"/>
  <c r="CE47" i="3" a="1"/>
  <c r="CF47" i="3" a="1"/>
  <c r="CG47" i="3" a="1"/>
  <c r="CH47" i="3" a="1"/>
  <c r="CI47" i="3" a="1"/>
  <c r="CJ47" i="3" a="1"/>
  <c r="CK47" i="3" a="1"/>
  <c r="CL47" i="3" a="1"/>
  <c r="CM47" i="3" a="1"/>
  <c r="CN47" i="3" a="1"/>
  <c r="CO47" i="3" a="1"/>
  <c r="CP47" i="3" a="1"/>
  <c r="CQ47" i="3" a="1"/>
  <c r="CR47" i="3" a="1"/>
  <c r="CS47" i="3" a="1"/>
  <c r="CT47" i="3" a="1"/>
  <c r="CU47" i="3" a="1"/>
  <c r="CV47" i="3" a="1"/>
  <c r="CW47" i="3" a="1"/>
  <c r="CX47" i="3" a="1"/>
  <c r="CY47" i="3" a="1"/>
  <c r="CZ47" i="3" a="1"/>
  <c r="DA47" i="3" a="1"/>
  <c r="DB47" i="3" a="1"/>
  <c r="DC47" i="3" a="1"/>
  <c r="DD47" i="3" a="1"/>
  <c r="DE47" i="3" a="1"/>
  <c r="DF47" i="3" a="1"/>
  <c r="DG47" i="3" a="1"/>
  <c r="DH47" i="3" a="1"/>
  <c r="DI47" i="3" a="1"/>
  <c r="DJ47" i="3" a="1"/>
  <c r="DK47" i="3" a="1"/>
  <c r="DL47" i="3" a="1"/>
  <c r="DM47" i="3" a="1"/>
  <c r="DN47" i="3" a="1"/>
  <c r="DO47" i="3" a="1"/>
  <c r="DP47" i="3" a="1"/>
  <c r="DQ47" i="3" a="1"/>
  <c r="DR47" i="3" a="1"/>
  <c r="DS47" i="3" a="1"/>
  <c r="DT47" i="3" a="1"/>
  <c r="DU47" i="3" a="1"/>
  <c r="G47" i="3"/>
  <c r="H47" i="3"/>
  <c r="I47" i="3"/>
  <c r="J47" i="3"/>
  <c r="K47" i="3"/>
  <c r="L47" i="3"/>
  <c r="M47" i="3"/>
  <c r="N47" i="3"/>
  <c r="O47" i="3"/>
  <c r="P47" i="3"/>
  <c r="Q47" i="3"/>
  <c r="R47" i="3"/>
  <c r="S47" i="3"/>
  <c r="T47" i="3"/>
  <c r="U47" i="3"/>
  <c r="V47" i="3"/>
  <c r="W47" i="3"/>
  <c r="X47" i="3"/>
  <c r="Y47" i="3"/>
  <c r="Z47" i="3"/>
  <c r="AA47" i="3"/>
  <c r="AB47" i="3"/>
  <c r="AC47" i="3"/>
  <c r="AD47" i="3"/>
  <c r="AE47" i="3"/>
  <c r="AF47" i="3"/>
  <c r="AG47" i="3"/>
  <c r="AH47" i="3"/>
  <c r="AI47" i="3"/>
  <c r="AJ47" i="3"/>
  <c r="AK47" i="3"/>
  <c r="AL47" i="3"/>
  <c r="AM47" i="3"/>
  <c r="AN47" i="3"/>
  <c r="AO47" i="3"/>
  <c r="AP47" i="3"/>
  <c r="AQ47" i="3"/>
  <c r="AR47" i="3"/>
  <c r="AS47" i="3"/>
  <c r="AT47" i="3"/>
  <c r="AU47" i="3"/>
  <c r="AV47" i="3"/>
  <c r="AW47" i="3"/>
  <c r="AX47" i="3"/>
  <c r="AY47" i="3"/>
  <c r="AZ47" i="3"/>
  <c r="BA47" i="3"/>
  <c r="BB47" i="3"/>
  <c r="BC47" i="3"/>
  <c r="BD47" i="3"/>
  <c r="BE47" i="3"/>
  <c r="BF47" i="3"/>
  <c r="BG47" i="3"/>
  <c r="BH47" i="3"/>
  <c r="BI47" i="3"/>
  <c r="BJ47" i="3"/>
  <c r="BK47" i="3"/>
  <c r="BL47" i="3"/>
  <c r="BM47" i="3"/>
  <c r="BN47" i="3"/>
  <c r="BO47" i="3"/>
  <c r="BP47" i="3"/>
  <c r="BQ47" i="3"/>
  <c r="BR47" i="3"/>
  <c r="BS47" i="3"/>
  <c r="BT47" i="3"/>
  <c r="BU47" i="3"/>
  <c r="BV47" i="3"/>
  <c r="BW47" i="3"/>
  <c r="BX47" i="3"/>
  <c r="BY47" i="3"/>
  <c r="BZ47" i="3"/>
  <c r="CA47" i="3"/>
  <c r="CB47" i="3"/>
  <c r="CC47" i="3"/>
  <c r="CD47" i="3"/>
  <c r="CE47" i="3"/>
  <c r="CF47" i="3"/>
  <c r="CG47" i="3"/>
  <c r="CH47" i="3"/>
  <c r="CI47" i="3"/>
  <c r="CJ47" i="3"/>
  <c r="CK47" i="3"/>
  <c r="CL47" i="3"/>
  <c r="CM47" i="3"/>
  <c r="CN47" i="3"/>
  <c r="CO47" i="3"/>
  <c r="CP47" i="3"/>
  <c r="CQ47" i="3"/>
  <c r="CR47" i="3"/>
  <c r="CS47" i="3"/>
  <c r="CT47" i="3"/>
  <c r="CU47" i="3"/>
  <c r="CV47" i="3"/>
  <c r="CW47" i="3"/>
  <c r="CX47" i="3"/>
  <c r="CY47" i="3"/>
  <c r="CZ47" i="3"/>
  <c r="DA47" i="3"/>
  <c r="DB47" i="3"/>
  <c r="DC47" i="3"/>
  <c r="DD47" i="3"/>
  <c r="DE47" i="3"/>
  <c r="DF47" i="3"/>
  <c r="DG47" i="3"/>
  <c r="DH47" i="3"/>
  <c r="DI47" i="3"/>
  <c r="DJ47" i="3"/>
  <c r="DK47" i="3"/>
  <c r="DL47" i="3"/>
  <c r="DM47" i="3"/>
  <c r="DN47" i="3"/>
  <c r="DO47" i="3"/>
  <c r="DP47" i="3"/>
  <c r="DQ47" i="3"/>
  <c r="DR47" i="3"/>
  <c r="DS47" i="3"/>
  <c r="DT47" i="3"/>
  <c r="DU47" i="3"/>
  <c r="AD31" i="3"/>
  <c r="E61" i="3" a="1"/>
  <c r="E61" i="3"/>
  <c r="F61" i="3" a="1"/>
  <c r="F61" i="3"/>
  <c r="G61" i="3" a="1"/>
  <c r="H61" i="3" a="1"/>
  <c r="I61" i="3" a="1"/>
  <c r="J61" i="3" a="1"/>
  <c r="K61" i="3" a="1"/>
  <c r="L61" i="3" a="1"/>
  <c r="M61" i="3" a="1"/>
  <c r="N61" i="3" a="1"/>
  <c r="O61" i="3" a="1"/>
  <c r="P61" i="3" a="1"/>
  <c r="Q61" i="3" a="1"/>
  <c r="R61" i="3" a="1"/>
  <c r="S61" i="3" a="1"/>
  <c r="T61" i="3" a="1"/>
  <c r="U61" i="3" a="1"/>
  <c r="V61" i="3" a="1"/>
  <c r="W61" i="3" a="1"/>
  <c r="X61" i="3" a="1"/>
  <c r="Y61" i="3" a="1"/>
  <c r="Z61" i="3" a="1"/>
  <c r="AA61" i="3" a="1"/>
  <c r="AB61" i="3" a="1"/>
  <c r="AC61" i="3" a="1"/>
  <c r="AD61" i="3" a="1"/>
  <c r="AE61" i="3" a="1"/>
  <c r="AF61" i="3" a="1"/>
  <c r="AG61" i="3" a="1"/>
  <c r="AH61" i="3" a="1"/>
  <c r="AI61" i="3" a="1"/>
  <c r="AJ61" i="3" a="1"/>
  <c r="AK61" i="3" a="1"/>
  <c r="AL61" i="3" a="1"/>
  <c r="AM61" i="3" a="1"/>
  <c r="AN61" i="3" a="1"/>
  <c r="AO61" i="3" a="1"/>
  <c r="AP61" i="3" a="1"/>
  <c r="AQ61" i="3" a="1"/>
  <c r="AR61" i="3" a="1"/>
  <c r="AS61" i="3" a="1"/>
  <c r="AT61" i="3" a="1"/>
  <c r="AU61" i="3" a="1"/>
  <c r="AV61" i="3" a="1"/>
  <c r="AW61" i="3" a="1"/>
  <c r="AX61" i="3" a="1"/>
  <c r="AY61" i="3" a="1"/>
  <c r="AZ61" i="3" a="1"/>
  <c r="BA61" i="3" a="1"/>
  <c r="BB61" i="3" a="1"/>
  <c r="BC61" i="3" a="1"/>
  <c r="BD61" i="3" a="1"/>
  <c r="BE61" i="3" a="1"/>
  <c r="BF61" i="3" a="1"/>
  <c r="BG61" i="3" a="1"/>
  <c r="BH61" i="3" a="1"/>
  <c r="BI61" i="3" a="1"/>
  <c r="BJ61" i="3" a="1"/>
  <c r="BK61" i="3" a="1"/>
  <c r="BL61" i="3" a="1"/>
  <c r="BM61" i="3" a="1"/>
  <c r="BN61" i="3" a="1"/>
  <c r="BO61" i="3" a="1"/>
  <c r="BP61" i="3" a="1"/>
  <c r="BQ61" i="3" a="1"/>
  <c r="BR61" i="3" a="1"/>
  <c r="BS61" i="3" a="1"/>
  <c r="BT61" i="3" a="1"/>
  <c r="BU61" i="3" a="1"/>
  <c r="BV61" i="3" a="1"/>
  <c r="BW61" i="3" a="1"/>
  <c r="BX61" i="3" a="1"/>
  <c r="BY61" i="3" a="1"/>
  <c r="BZ61" i="3" a="1"/>
  <c r="CA61" i="3" a="1"/>
  <c r="CB61" i="3" a="1"/>
  <c r="CC61" i="3" a="1"/>
  <c r="CD61" i="3" a="1"/>
  <c r="CE61" i="3" a="1"/>
  <c r="CF61" i="3" a="1"/>
  <c r="CG61" i="3" a="1"/>
  <c r="CH61" i="3" a="1"/>
  <c r="CI61" i="3" a="1"/>
  <c r="CJ61" i="3" a="1"/>
  <c r="CK61" i="3" a="1"/>
  <c r="CL61" i="3" a="1"/>
  <c r="CM61" i="3" a="1"/>
  <c r="CN61" i="3" a="1"/>
  <c r="CO61" i="3" a="1"/>
  <c r="CP61" i="3" a="1"/>
  <c r="CQ61" i="3" a="1"/>
  <c r="CR61" i="3" a="1"/>
  <c r="CS61" i="3" a="1"/>
  <c r="CT61" i="3" a="1"/>
  <c r="CU61" i="3" a="1"/>
  <c r="CV61" i="3" a="1"/>
  <c r="CW61" i="3" a="1"/>
  <c r="CX61" i="3" a="1"/>
  <c r="CY61" i="3" a="1"/>
  <c r="CZ61" i="3" a="1"/>
  <c r="DA61" i="3" a="1"/>
  <c r="DB61" i="3" a="1"/>
  <c r="DC61" i="3" a="1"/>
  <c r="DD61" i="3" a="1"/>
  <c r="DE61" i="3" a="1"/>
  <c r="DF61" i="3" a="1"/>
  <c r="DG61" i="3" a="1"/>
  <c r="DH61" i="3" a="1"/>
  <c r="DI61" i="3" a="1"/>
  <c r="DJ61" i="3" a="1"/>
  <c r="DK61" i="3" a="1"/>
  <c r="DL61" i="3" a="1"/>
  <c r="DM61" i="3" a="1"/>
  <c r="DN61" i="3" a="1"/>
  <c r="DO61" i="3" a="1"/>
  <c r="DP61" i="3" a="1"/>
  <c r="DQ61" i="3" a="1"/>
  <c r="DR61" i="3" a="1"/>
  <c r="DS61" i="3" a="1"/>
  <c r="DT61" i="3" a="1"/>
  <c r="DU61" i="3" a="1"/>
  <c r="G61" i="3"/>
  <c r="H61" i="3"/>
  <c r="I61" i="3"/>
  <c r="J61" i="3"/>
  <c r="K61" i="3"/>
  <c r="L61" i="3"/>
  <c r="M61" i="3"/>
  <c r="N61" i="3"/>
  <c r="O61" i="3"/>
  <c r="P61" i="3"/>
  <c r="Q61" i="3"/>
  <c r="R61" i="3"/>
  <c r="S61" i="3"/>
  <c r="T61" i="3"/>
  <c r="U61" i="3"/>
  <c r="V61" i="3"/>
  <c r="W61" i="3"/>
  <c r="X61" i="3"/>
  <c r="Y61" i="3"/>
  <c r="Z61" i="3"/>
  <c r="AA61" i="3"/>
  <c r="AB61" i="3"/>
  <c r="AC61" i="3"/>
  <c r="AD61" i="3"/>
  <c r="AE61" i="3"/>
  <c r="AF61" i="3"/>
  <c r="AG61" i="3"/>
  <c r="AH61" i="3"/>
  <c r="AI61" i="3"/>
  <c r="AJ61" i="3"/>
  <c r="AK61" i="3"/>
  <c r="AL61" i="3"/>
  <c r="AM61" i="3"/>
  <c r="AN61" i="3"/>
  <c r="AO61" i="3"/>
  <c r="AP61" i="3"/>
  <c r="AQ61" i="3"/>
  <c r="AR61" i="3"/>
  <c r="AS61" i="3"/>
  <c r="AT61" i="3"/>
  <c r="AU61" i="3"/>
  <c r="AV61" i="3"/>
  <c r="AW61" i="3"/>
  <c r="AX61" i="3"/>
  <c r="AY61" i="3"/>
  <c r="AZ61" i="3"/>
  <c r="BA61" i="3"/>
  <c r="BB61" i="3"/>
  <c r="BC61" i="3"/>
  <c r="BD61" i="3"/>
  <c r="BE61" i="3"/>
  <c r="BF61" i="3"/>
  <c r="BG61" i="3"/>
  <c r="BH61" i="3"/>
  <c r="BI61" i="3"/>
  <c r="BJ61" i="3"/>
  <c r="BK61" i="3"/>
  <c r="BL61" i="3"/>
  <c r="BM61" i="3"/>
  <c r="BN61" i="3"/>
  <c r="BO61" i="3"/>
  <c r="BP61" i="3"/>
  <c r="BQ61" i="3"/>
  <c r="BR61" i="3"/>
  <c r="BS61" i="3"/>
  <c r="BT61" i="3"/>
  <c r="BU61" i="3"/>
  <c r="BV61" i="3"/>
  <c r="BW61" i="3"/>
  <c r="BX61" i="3"/>
  <c r="BY61" i="3"/>
  <c r="BZ61" i="3"/>
  <c r="CA61" i="3"/>
  <c r="CB61" i="3"/>
  <c r="CC61" i="3"/>
  <c r="CD61" i="3"/>
  <c r="CE61" i="3"/>
  <c r="CF61" i="3"/>
  <c r="CG61" i="3"/>
  <c r="CH61" i="3"/>
  <c r="CI61" i="3"/>
  <c r="CJ61" i="3"/>
  <c r="CK61" i="3"/>
  <c r="CL61" i="3"/>
  <c r="CM61" i="3"/>
  <c r="CN61" i="3"/>
  <c r="CO61" i="3"/>
  <c r="CP61" i="3"/>
  <c r="CQ61" i="3"/>
  <c r="CR61" i="3"/>
  <c r="CS61" i="3"/>
  <c r="CT61" i="3"/>
  <c r="CU61" i="3"/>
  <c r="CV61" i="3"/>
  <c r="CW61" i="3"/>
  <c r="CX61" i="3"/>
  <c r="CY61" i="3"/>
  <c r="CZ61" i="3"/>
  <c r="DA61" i="3"/>
  <c r="DB61" i="3"/>
  <c r="DC61" i="3"/>
  <c r="DD61" i="3"/>
  <c r="DE61" i="3"/>
  <c r="DF61" i="3"/>
  <c r="DG61" i="3"/>
  <c r="DH61" i="3"/>
  <c r="DI61" i="3"/>
  <c r="DJ61" i="3"/>
  <c r="DK61" i="3"/>
  <c r="DL61" i="3"/>
  <c r="DM61" i="3"/>
  <c r="DN61" i="3"/>
  <c r="DO61" i="3"/>
  <c r="DP61" i="3"/>
  <c r="DQ61" i="3"/>
  <c r="DR61" i="3"/>
  <c r="DS61" i="3"/>
  <c r="DT61" i="3"/>
  <c r="DU61" i="3"/>
  <c r="AE31" i="3"/>
  <c r="Z31" i="3"/>
  <c r="AA20" i="3"/>
  <c r="AA21" i="3"/>
  <c r="AA22" i="3"/>
  <c r="AA23" i="3"/>
  <c r="AA24" i="3"/>
  <c r="AA25" i="3"/>
  <c r="AA26" i="3"/>
  <c r="AA27" i="3"/>
  <c r="AA28" i="3"/>
  <c r="AA29" i="3"/>
  <c r="AA30" i="3"/>
  <c r="AA31" i="3"/>
  <c r="E4" i="3"/>
  <c r="E5" i="3"/>
  <c r="E6" i="3"/>
  <c r="E7" i="3"/>
  <c r="E8" i="3"/>
  <c r="E9" i="3"/>
  <c r="E10" i="3"/>
  <c r="E11" i="3"/>
  <c r="E12" i="3"/>
  <c r="E13" i="3"/>
  <c r="E14" i="3"/>
  <c r="E15" i="3"/>
  <c r="AW4" i="3"/>
  <c r="AW5" i="3"/>
  <c r="AW6" i="3"/>
  <c r="AW7" i="3"/>
  <c r="AW8" i="3"/>
  <c r="AW9" i="3"/>
  <c r="AW10" i="3"/>
  <c r="AW11" i="3"/>
  <c r="AW12" i="3"/>
  <c r="AW13" i="3"/>
  <c r="AW14" i="3"/>
  <c r="AW15" i="3"/>
  <c r="AX4" i="3"/>
  <c r="AX5" i="3"/>
  <c r="AX6" i="3"/>
  <c r="AX7" i="3"/>
  <c r="AX8" i="3"/>
  <c r="AX9" i="3"/>
  <c r="AX10" i="3"/>
  <c r="AX11" i="3"/>
  <c r="AX12" i="3"/>
  <c r="AX13" i="3"/>
  <c r="AX14" i="3"/>
  <c r="AX15" i="3"/>
  <c r="AU15" i="3"/>
  <c r="AU14" i="3"/>
  <c r="AU13" i="3"/>
  <c r="AU12" i="3"/>
  <c r="AU11" i="3"/>
  <c r="AU10" i="3"/>
  <c r="AU9" i="3"/>
  <c r="AU8" i="3"/>
  <c r="AU7" i="3"/>
  <c r="AU6" i="3"/>
  <c r="AU5" i="3"/>
  <c r="AU4" i="3"/>
  <c r="R4" i="3"/>
  <c r="AO3" i="3"/>
  <c r="AO4" i="3"/>
  <c r="AQ4" i="3"/>
  <c r="AO5" i="3"/>
  <c r="AQ5" i="3"/>
  <c r="AO6" i="3"/>
  <c r="AQ6" i="3"/>
  <c r="AO7" i="3"/>
  <c r="AQ7" i="3"/>
  <c r="AO8" i="3"/>
  <c r="AQ8" i="3"/>
  <c r="AO9" i="3"/>
  <c r="AQ9" i="3"/>
  <c r="AO10" i="3"/>
  <c r="AQ10" i="3"/>
  <c r="AO11" i="3"/>
  <c r="AQ11" i="3"/>
  <c r="AO12" i="3"/>
  <c r="AQ12" i="3"/>
  <c r="AO13" i="3"/>
  <c r="AQ13" i="3"/>
  <c r="AO14" i="3"/>
  <c r="AQ14" i="3"/>
  <c r="AO15" i="3"/>
  <c r="AQ15" i="3"/>
  <c r="AR4" i="3"/>
  <c r="AR5" i="3"/>
  <c r="AR6" i="3"/>
  <c r="AR7" i="3"/>
  <c r="AR8" i="3"/>
  <c r="AR9" i="3"/>
  <c r="AR10" i="3"/>
  <c r="AR11" i="3"/>
  <c r="AR12" i="3"/>
  <c r="AR13" i="3"/>
  <c r="AR14" i="3"/>
  <c r="AR15" i="3"/>
  <c r="AS4" i="3"/>
  <c r="AS5" i="3"/>
  <c r="AS6" i="3"/>
  <c r="AS7" i="3"/>
  <c r="AS8" i="3"/>
  <c r="AS9" i="3"/>
  <c r="AS10" i="3"/>
  <c r="AS11" i="3"/>
  <c r="AS12" i="3"/>
  <c r="AS13" i="3"/>
  <c r="AS14" i="3"/>
  <c r="AS15" i="3"/>
  <c r="AP15" i="3"/>
  <c r="AP14" i="3"/>
  <c r="AP13" i="3"/>
  <c r="AP12" i="3"/>
  <c r="AP11" i="3"/>
  <c r="AP10" i="3"/>
  <c r="AP9" i="3"/>
  <c r="AP8" i="3"/>
  <c r="AP7" i="3"/>
  <c r="AP6" i="3"/>
  <c r="AP5" i="3"/>
  <c r="AP4" i="3"/>
  <c r="Q4" i="3"/>
  <c r="AJ3" i="3"/>
  <c r="AJ4" i="3"/>
  <c r="AL4" i="3"/>
  <c r="AJ5" i="3"/>
  <c r="AL5" i="3"/>
  <c r="AJ6" i="3"/>
  <c r="AL6" i="3"/>
  <c r="AJ7" i="3"/>
  <c r="AL7" i="3"/>
  <c r="AJ8" i="3"/>
  <c r="AL8" i="3"/>
  <c r="AJ9" i="3"/>
  <c r="AL9" i="3"/>
  <c r="AJ10" i="3"/>
  <c r="AL10" i="3"/>
  <c r="AJ11" i="3"/>
  <c r="AL11" i="3"/>
  <c r="AJ12" i="3"/>
  <c r="AL12" i="3"/>
  <c r="AJ13" i="3"/>
  <c r="AL13" i="3"/>
  <c r="AJ14" i="3"/>
  <c r="AL14" i="3"/>
  <c r="AJ15" i="3"/>
  <c r="AL15" i="3"/>
  <c r="AM4" i="3"/>
  <c r="AM5" i="3"/>
  <c r="AM6" i="3"/>
  <c r="AM7" i="3"/>
  <c r="AM8" i="3"/>
  <c r="AM9" i="3"/>
  <c r="AM10" i="3"/>
  <c r="AM11" i="3"/>
  <c r="AM12" i="3"/>
  <c r="AM13" i="3"/>
  <c r="AM14" i="3"/>
  <c r="AM15" i="3"/>
  <c r="AN4" i="3"/>
  <c r="AN5" i="3"/>
  <c r="AN6" i="3"/>
  <c r="AN7" i="3"/>
  <c r="AN8" i="3"/>
  <c r="AN9" i="3"/>
  <c r="AN10" i="3"/>
  <c r="AN11" i="3"/>
  <c r="AN12" i="3"/>
  <c r="AN13" i="3"/>
  <c r="AN14" i="3"/>
  <c r="AN15" i="3"/>
  <c r="AK15" i="3"/>
  <c r="AK14" i="3"/>
  <c r="AK13" i="3"/>
  <c r="AK12" i="3"/>
  <c r="AK11" i="3"/>
  <c r="AK10" i="3"/>
  <c r="AK9" i="3"/>
  <c r="AK8" i="3"/>
  <c r="AK7" i="3"/>
  <c r="AK6" i="3"/>
  <c r="AK5" i="3"/>
  <c r="AK4" i="3"/>
  <c r="AC27" i="3"/>
  <c r="AC29" i="3"/>
  <c r="P4" i="3"/>
  <c r="AE3" i="3"/>
  <c r="AE4" i="3"/>
  <c r="AG4" i="3"/>
  <c r="AE5" i="3"/>
  <c r="AG5" i="3"/>
  <c r="AE6" i="3"/>
  <c r="AG6" i="3"/>
  <c r="AE7" i="3"/>
  <c r="AG7" i="3"/>
  <c r="AE8" i="3"/>
  <c r="AG8" i="3"/>
  <c r="AE9" i="3"/>
  <c r="AG9" i="3"/>
  <c r="AE10" i="3"/>
  <c r="AG10" i="3"/>
  <c r="AE11" i="3"/>
  <c r="AG11" i="3"/>
  <c r="AE12" i="3"/>
  <c r="AG12" i="3"/>
  <c r="AE13" i="3"/>
  <c r="AG13" i="3"/>
  <c r="AE14" i="3"/>
  <c r="AG14" i="3"/>
  <c r="AE15" i="3"/>
  <c r="AG15" i="3"/>
  <c r="AH4" i="3"/>
  <c r="AH5" i="3"/>
  <c r="AH6" i="3"/>
  <c r="AH7" i="3"/>
  <c r="AH8" i="3"/>
  <c r="AH9" i="3"/>
  <c r="AH10" i="3"/>
  <c r="AH11" i="3"/>
  <c r="AH12" i="3"/>
  <c r="AH13" i="3"/>
  <c r="AH14" i="3"/>
  <c r="AH15" i="3"/>
  <c r="AI4" i="3"/>
  <c r="AI5" i="3"/>
  <c r="AI6" i="3"/>
  <c r="AI7" i="3"/>
  <c r="AI8" i="3"/>
  <c r="AI9" i="3"/>
  <c r="AI10" i="3"/>
  <c r="AI11" i="3"/>
  <c r="AI12" i="3"/>
  <c r="AI13" i="3"/>
  <c r="AI14" i="3"/>
  <c r="AI15" i="3"/>
  <c r="AF15" i="3"/>
  <c r="AF14" i="3"/>
  <c r="AF13" i="3"/>
  <c r="AF12" i="3"/>
  <c r="AF11" i="3"/>
  <c r="AF10" i="3"/>
  <c r="AF9" i="3"/>
  <c r="AF8" i="3"/>
  <c r="AF7" i="3"/>
  <c r="AF6" i="3"/>
  <c r="AF5" i="3"/>
  <c r="AF4" i="3"/>
  <c r="AC20" i="3"/>
  <c r="AC22" i="3"/>
  <c r="O4" i="3"/>
  <c r="Z3" i="3"/>
  <c r="Z4" i="3"/>
  <c r="AB4" i="3"/>
  <c r="Z5" i="3"/>
  <c r="AB5" i="3"/>
  <c r="Z6" i="3"/>
  <c r="AB6" i="3"/>
  <c r="Z7" i="3"/>
  <c r="AB7" i="3"/>
  <c r="Z8" i="3"/>
  <c r="AB8" i="3"/>
  <c r="Z9" i="3"/>
  <c r="AB9" i="3"/>
  <c r="Z10" i="3"/>
  <c r="AB10" i="3"/>
  <c r="Z11" i="3"/>
  <c r="AB11" i="3"/>
  <c r="Z12" i="3"/>
  <c r="AB12" i="3"/>
  <c r="Z13" i="3"/>
  <c r="AB13" i="3"/>
  <c r="Z14" i="3"/>
  <c r="AB14" i="3"/>
  <c r="Z15" i="3"/>
  <c r="AB15" i="3"/>
  <c r="AC4" i="3"/>
  <c r="AC5" i="3"/>
  <c r="AC6" i="3"/>
  <c r="AC7" i="3"/>
  <c r="AC8" i="3"/>
  <c r="AC9" i="3"/>
  <c r="AC10" i="3"/>
  <c r="AC11" i="3"/>
  <c r="AC12" i="3"/>
  <c r="AC13" i="3"/>
  <c r="AC14" i="3"/>
  <c r="AC15" i="3"/>
  <c r="AD4" i="3"/>
  <c r="AD5" i="3"/>
  <c r="AD6" i="3"/>
  <c r="AD7" i="3"/>
  <c r="AD8" i="3"/>
  <c r="AD9" i="3"/>
  <c r="AD10" i="3"/>
  <c r="AD11" i="3"/>
  <c r="AD12" i="3"/>
  <c r="AD13" i="3"/>
  <c r="AD14" i="3"/>
  <c r="AD15" i="3"/>
  <c r="AA15" i="3"/>
  <c r="AA14" i="3"/>
  <c r="AA13" i="3"/>
  <c r="AA12" i="3"/>
  <c r="AA11" i="3"/>
  <c r="AA10" i="3"/>
  <c r="AA9" i="3"/>
  <c r="AA8" i="3"/>
  <c r="AA7" i="3"/>
  <c r="AA6" i="3"/>
  <c r="E66" i="3" a="1"/>
  <c r="E66" i="3"/>
  <c r="F66" i="3" a="1"/>
  <c r="F66" i="3"/>
  <c r="G66" i="3" a="1"/>
  <c r="H66" i="3" a="1"/>
  <c r="I66" i="3" a="1"/>
  <c r="J66" i="3" a="1"/>
  <c r="K66" i="3" a="1"/>
  <c r="L66" i="3" a="1"/>
  <c r="M66" i="3" a="1"/>
  <c r="N66" i="3" a="1"/>
  <c r="O66" i="3" a="1"/>
  <c r="P66" i="3" a="1"/>
  <c r="Q66" i="3" a="1"/>
  <c r="R66" i="3" a="1"/>
  <c r="S66" i="3" a="1"/>
  <c r="T66" i="3" a="1"/>
  <c r="U66" i="3" a="1"/>
  <c r="V66" i="3" a="1"/>
  <c r="W66" i="3" a="1"/>
  <c r="X66" i="3" a="1"/>
  <c r="Y66" i="3" a="1"/>
  <c r="Z66" i="3" a="1"/>
  <c r="AA66" i="3" a="1"/>
  <c r="AB66" i="3" a="1"/>
  <c r="AC66" i="3" a="1"/>
  <c r="AD66" i="3" a="1"/>
  <c r="AE66" i="3" a="1"/>
  <c r="AF66" i="3" a="1"/>
  <c r="AG66" i="3" a="1"/>
  <c r="AH66" i="3" a="1"/>
  <c r="AI66" i="3" a="1"/>
  <c r="AJ66" i="3" a="1"/>
  <c r="AK66" i="3" a="1"/>
  <c r="AL66" i="3" a="1"/>
  <c r="AM66" i="3" a="1"/>
  <c r="AN66" i="3" a="1"/>
  <c r="AO66" i="3" a="1"/>
  <c r="AP66" i="3" a="1"/>
  <c r="AQ66" i="3" a="1"/>
  <c r="AR66" i="3" a="1"/>
  <c r="AS66" i="3" a="1"/>
  <c r="AT66" i="3" a="1"/>
  <c r="AU66" i="3" a="1"/>
  <c r="AV66" i="3" a="1"/>
  <c r="AW66" i="3" a="1"/>
  <c r="AX66" i="3" a="1"/>
  <c r="AY66" i="3" a="1"/>
  <c r="AZ66" i="3" a="1"/>
  <c r="BA66" i="3" a="1"/>
  <c r="BB66" i="3" a="1"/>
  <c r="BC66" i="3" a="1"/>
  <c r="BD66" i="3" a="1"/>
  <c r="BE66" i="3" a="1"/>
  <c r="BF66" i="3" a="1"/>
  <c r="BG66" i="3" a="1"/>
  <c r="BH66" i="3" a="1"/>
  <c r="BI66" i="3" a="1"/>
  <c r="BJ66" i="3" a="1"/>
  <c r="BK66" i="3" a="1"/>
  <c r="BL66" i="3" a="1"/>
  <c r="BM66" i="3" a="1"/>
  <c r="BN66" i="3" a="1"/>
  <c r="BO66" i="3" a="1"/>
  <c r="BP66" i="3" a="1"/>
  <c r="BQ66" i="3" a="1"/>
  <c r="BR66" i="3" a="1"/>
  <c r="BS66" i="3" a="1"/>
  <c r="BT66" i="3" a="1"/>
  <c r="BU66" i="3" a="1"/>
  <c r="BV66" i="3" a="1"/>
  <c r="BW66" i="3" a="1"/>
  <c r="BX66" i="3" a="1"/>
  <c r="BY66" i="3" a="1"/>
  <c r="BZ66" i="3" a="1"/>
  <c r="CA66" i="3" a="1"/>
  <c r="CB66" i="3" a="1"/>
  <c r="CC66" i="3" a="1"/>
  <c r="CD66" i="3" a="1"/>
  <c r="CE66" i="3" a="1"/>
  <c r="CF66" i="3" a="1"/>
  <c r="CG66" i="3" a="1"/>
  <c r="CH66" i="3" a="1"/>
  <c r="CI66" i="3" a="1"/>
  <c r="CJ66" i="3" a="1"/>
  <c r="CK66" i="3" a="1"/>
  <c r="CL66" i="3" a="1"/>
  <c r="CM66" i="3" a="1"/>
  <c r="CN66" i="3" a="1"/>
  <c r="CO66" i="3" a="1"/>
  <c r="CP66" i="3" a="1"/>
  <c r="CQ66" i="3" a="1"/>
  <c r="CR66" i="3" a="1"/>
  <c r="CS66" i="3" a="1"/>
  <c r="CT66" i="3" a="1"/>
  <c r="CU66" i="3" a="1"/>
  <c r="CV66" i="3" a="1"/>
  <c r="CW66" i="3" a="1"/>
  <c r="CX66" i="3" a="1"/>
  <c r="CY66" i="3" a="1"/>
  <c r="CZ66" i="3" a="1"/>
  <c r="DA66" i="3" a="1"/>
  <c r="DB66" i="3" a="1"/>
  <c r="DC66" i="3" a="1"/>
  <c r="DD66" i="3" a="1"/>
  <c r="DE66" i="3" a="1"/>
  <c r="DF66" i="3" a="1"/>
  <c r="DG66" i="3" a="1"/>
  <c r="DH66" i="3" a="1"/>
  <c r="DI66" i="3" a="1"/>
  <c r="DJ66" i="3" a="1"/>
  <c r="DK66" i="3" a="1"/>
  <c r="DL66" i="3" a="1"/>
  <c r="DM66" i="3" a="1"/>
  <c r="DN66" i="3" a="1"/>
  <c r="DO66" i="3" a="1"/>
  <c r="DP66" i="3" a="1"/>
  <c r="DQ66" i="3" a="1"/>
  <c r="DR66" i="3" a="1"/>
  <c r="DS66" i="3" a="1"/>
  <c r="DT66" i="3" a="1"/>
  <c r="DU66" i="3" a="1"/>
  <c r="G66" i="3"/>
  <c r="H66" i="3"/>
  <c r="I66" i="3"/>
  <c r="J66" i="3"/>
  <c r="K66" i="3"/>
  <c r="L66" i="3"/>
  <c r="M66" i="3"/>
  <c r="N66" i="3"/>
  <c r="O66" i="3"/>
  <c r="P66" i="3"/>
  <c r="Q66" i="3"/>
  <c r="R66" i="3"/>
  <c r="S66" i="3"/>
  <c r="T66" i="3"/>
  <c r="U66" i="3"/>
  <c r="V66" i="3"/>
  <c r="W66" i="3"/>
  <c r="X66" i="3"/>
  <c r="Y66" i="3"/>
  <c r="Z66" i="3"/>
  <c r="AA66" i="3"/>
  <c r="AB66" i="3"/>
  <c r="AC66" i="3"/>
  <c r="AD66" i="3"/>
  <c r="AE66" i="3"/>
  <c r="AF66" i="3"/>
  <c r="AG66" i="3"/>
  <c r="AH66" i="3"/>
  <c r="AI66" i="3"/>
  <c r="AJ66" i="3"/>
  <c r="AK66" i="3"/>
  <c r="AL66" i="3"/>
  <c r="AM66" i="3"/>
  <c r="AN66" i="3"/>
  <c r="AO66" i="3"/>
  <c r="AP66" i="3"/>
  <c r="AQ66" i="3"/>
  <c r="AR66" i="3"/>
  <c r="AS66" i="3"/>
  <c r="AT66" i="3"/>
  <c r="AU66" i="3"/>
  <c r="AV66" i="3"/>
  <c r="AW66" i="3"/>
  <c r="AX66" i="3"/>
  <c r="AY66" i="3"/>
  <c r="AZ66" i="3"/>
  <c r="BA66" i="3"/>
  <c r="BB66" i="3"/>
  <c r="BC66" i="3"/>
  <c r="BD66" i="3"/>
  <c r="BE66" i="3"/>
  <c r="BF66" i="3"/>
  <c r="BG66" i="3"/>
  <c r="BH66" i="3"/>
  <c r="BI66" i="3"/>
  <c r="BJ66" i="3"/>
  <c r="BK66" i="3"/>
  <c r="BL66" i="3"/>
  <c r="BM66" i="3"/>
  <c r="BN66" i="3"/>
  <c r="BO66" i="3"/>
  <c r="BP66" i="3"/>
  <c r="BQ66" i="3"/>
  <c r="BR66" i="3"/>
  <c r="BS66" i="3"/>
  <c r="BT66" i="3"/>
  <c r="BU66" i="3"/>
  <c r="BV66" i="3"/>
  <c r="BW66" i="3"/>
  <c r="BX66" i="3"/>
  <c r="BY66" i="3"/>
  <c r="BZ66" i="3"/>
  <c r="CA66" i="3"/>
  <c r="CB66" i="3"/>
  <c r="CC66" i="3"/>
  <c r="CD66" i="3"/>
  <c r="CE66" i="3"/>
  <c r="CF66" i="3"/>
  <c r="CG66" i="3"/>
  <c r="CH66" i="3"/>
  <c r="CI66" i="3"/>
  <c r="CJ66" i="3"/>
  <c r="CK66" i="3"/>
  <c r="CL66" i="3"/>
  <c r="CM66" i="3"/>
  <c r="CN66" i="3"/>
  <c r="CO66" i="3"/>
  <c r="CP66" i="3"/>
  <c r="CQ66" i="3"/>
  <c r="CR66" i="3"/>
  <c r="CS66" i="3"/>
  <c r="CT66" i="3"/>
  <c r="CU66" i="3"/>
  <c r="CV66" i="3"/>
  <c r="CW66" i="3"/>
  <c r="CX66" i="3"/>
  <c r="CY66" i="3"/>
  <c r="CZ66" i="3"/>
  <c r="DA66" i="3"/>
  <c r="DB66" i="3"/>
  <c r="DC66" i="3"/>
  <c r="DD66" i="3"/>
  <c r="DE66" i="3"/>
  <c r="DF66" i="3"/>
  <c r="DG66" i="3"/>
  <c r="DH66" i="3"/>
  <c r="DI66" i="3"/>
  <c r="DJ66" i="3"/>
  <c r="DK66" i="3"/>
  <c r="DL66" i="3"/>
  <c r="DM66" i="3"/>
  <c r="DN66" i="3"/>
  <c r="DO66" i="3"/>
  <c r="DP66" i="3"/>
  <c r="DQ66" i="3"/>
  <c r="DR66" i="3"/>
  <c r="DS66" i="3"/>
  <c r="DT66" i="3"/>
  <c r="DU66" i="3"/>
  <c r="AF22" i="3"/>
  <c r="AA5" i="3"/>
  <c r="E64" i="3" a="1"/>
  <c r="E64" i="3"/>
  <c r="F64" i="3" a="1"/>
  <c r="F64" i="3"/>
  <c r="G64" i="3" a="1"/>
  <c r="H64" i="3" a="1"/>
  <c r="I64" i="3" a="1"/>
  <c r="J64" i="3" a="1"/>
  <c r="K64" i="3" a="1"/>
  <c r="L64" i="3" a="1"/>
  <c r="M64" i="3" a="1"/>
  <c r="N64" i="3" a="1"/>
  <c r="O64" i="3" a="1"/>
  <c r="P64" i="3" a="1"/>
  <c r="Q64" i="3" a="1"/>
  <c r="R64" i="3" a="1"/>
  <c r="S64" i="3" a="1"/>
  <c r="T64" i="3" a="1"/>
  <c r="U64" i="3" a="1"/>
  <c r="V64" i="3" a="1"/>
  <c r="W64" i="3" a="1"/>
  <c r="X64" i="3" a="1"/>
  <c r="Y64" i="3" a="1"/>
  <c r="Z64" i="3" a="1"/>
  <c r="AA64" i="3" a="1"/>
  <c r="AB64" i="3" a="1"/>
  <c r="AC64" i="3" a="1"/>
  <c r="AD64" i="3" a="1"/>
  <c r="AE64" i="3" a="1"/>
  <c r="AF64" i="3" a="1"/>
  <c r="AG64" i="3" a="1"/>
  <c r="AH64" i="3" a="1"/>
  <c r="AI64" i="3" a="1"/>
  <c r="AJ64" i="3" a="1"/>
  <c r="AK64" i="3" a="1"/>
  <c r="AL64" i="3" a="1"/>
  <c r="AM64" i="3" a="1"/>
  <c r="AN64" i="3" a="1"/>
  <c r="AO64" i="3" a="1"/>
  <c r="AP64" i="3" a="1"/>
  <c r="AQ64" i="3" a="1"/>
  <c r="AR64" i="3" a="1"/>
  <c r="AS64" i="3" a="1"/>
  <c r="AT64" i="3" a="1"/>
  <c r="AU64" i="3" a="1"/>
  <c r="AV64" i="3" a="1"/>
  <c r="AW64" i="3" a="1"/>
  <c r="AX64" i="3" a="1"/>
  <c r="AY64" i="3" a="1"/>
  <c r="AZ64" i="3" a="1"/>
  <c r="BA64" i="3" a="1"/>
  <c r="BB64" i="3" a="1"/>
  <c r="BC64" i="3" a="1"/>
  <c r="BD64" i="3" a="1"/>
  <c r="BE64" i="3" a="1"/>
  <c r="BF64" i="3" a="1"/>
  <c r="BG64" i="3" a="1"/>
  <c r="BH64" i="3" a="1"/>
  <c r="BI64" i="3" a="1"/>
  <c r="BJ64" i="3" a="1"/>
  <c r="BK64" i="3" a="1"/>
  <c r="BL64" i="3" a="1"/>
  <c r="BM64" i="3" a="1"/>
  <c r="BN64" i="3" a="1"/>
  <c r="BO64" i="3" a="1"/>
  <c r="BP64" i="3" a="1"/>
  <c r="BQ64" i="3" a="1"/>
  <c r="BR64" i="3" a="1"/>
  <c r="BS64" i="3" a="1"/>
  <c r="BT64" i="3" a="1"/>
  <c r="BU64" i="3" a="1"/>
  <c r="BV64" i="3" a="1"/>
  <c r="BW64" i="3" a="1"/>
  <c r="BX64" i="3" a="1"/>
  <c r="BY64" i="3" a="1"/>
  <c r="BZ64" i="3" a="1"/>
  <c r="CA64" i="3" a="1"/>
  <c r="CB64" i="3" a="1"/>
  <c r="CC64" i="3" a="1"/>
  <c r="CD64" i="3" a="1"/>
  <c r="CE64" i="3" a="1"/>
  <c r="CF64" i="3" a="1"/>
  <c r="CG64" i="3" a="1"/>
  <c r="CH64" i="3" a="1"/>
  <c r="CI64" i="3" a="1"/>
  <c r="CJ64" i="3" a="1"/>
  <c r="CK64" i="3" a="1"/>
  <c r="CL64" i="3" a="1"/>
  <c r="CM64" i="3" a="1"/>
  <c r="CN64" i="3" a="1"/>
  <c r="CO64" i="3" a="1"/>
  <c r="CP64" i="3" a="1"/>
  <c r="CQ64" i="3" a="1"/>
  <c r="CR64" i="3" a="1"/>
  <c r="CS64" i="3" a="1"/>
  <c r="CT64" i="3" a="1"/>
  <c r="CU64" i="3" a="1"/>
  <c r="CV64" i="3" a="1"/>
  <c r="CW64" i="3" a="1"/>
  <c r="CX64" i="3" a="1"/>
  <c r="CY64" i="3" a="1"/>
  <c r="CZ64" i="3" a="1"/>
  <c r="DA64" i="3" a="1"/>
  <c r="DB64" i="3" a="1"/>
  <c r="DC64" i="3" a="1"/>
  <c r="DD64" i="3" a="1"/>
  <c r="DE64" i="3" a="1"/>
  <c r="DF64" i="3" a="1"/>
  <c r="DG64" i="3" a="1"/>
  <c r="DH64" i="3" a="1"/>
  <c r="DI64" i="3" a="1"/>
  <c r="DJ64" i="3" a="1"/>
  <c r="DK64" i="3" a="1"/>
  <c r="DL64" i="3" a="1"/>
  <c r="DM64" i="3" a="1"/>
  <c r="DN64" i="3" a="1"/>
  <c r="DO64" i="3" a="1"/>
  <c r="DP64" i="3" a="1"/>
  <c r="DQ64" i="3" a="1"/>
  <c r="DR64" i="3" a="1"/>
  <c r="DS64" i="3" a="1"/>
  <c r="DT64" i="3" a="1"/>
  <c r="DU64" i="3" a="1"/>
  <c r="G64" i="3"/>
  <c r="H64" i="3"/>
  <c r="I64" i="3"/>
  <c r="J64" i="3"/>
  <c r="K64" i="3"/>
  <c r="L64" i="3"/>
  <c r="M64" i="3"/>
  <c r="N64" i="3"/>
  <c r="O64" i="3"/>
  <c r="P64" i="3"/>
  <c r="Q64" i="3"/>
  <c r="R64" i="3"/>
  <c r="S64" i="3"/>
  <c r="T64" i="3"/>
  <c r="U64" i="3"/>
  <c r="V64" i="3"/>
  <c r="W64" i="3"/>
  <c r="X64" i="3"/>
  <c r="Y64" i="3"/>
  <c r="Z64" i="3"/>
  <c r="AA64" i="3"/>
  <c r="AB64" i="3"/>
  <c r="AC64" i="3"/>
  <c r="AD64" i="3"/>
  <c r="AE64" i="3"/>
  <c r="AF64" i="3"/>
  <c r="AG64" i="3"/>
  <c r="AH64" i="3"/>
  <c r="AI64" i="3"/>
  <c r="AJ64" i="3"/>
  <c r="AK64" i="3"/>
  <c r="AL64" i="3"/>
  <c r="AM64" i="3"/>
  <c r="AN64" i="3"/>
  <c r="AO64" i="3"/>
  <c r="AP64" i="3"/>
  <c r="AQ64" i="3"/>
  <c r="AR64" i="3"/>
  <c r="AS64" i="3"/>
  <c r="AT64" i="3"/>
  <c r="AU64" i="3"/>
  <c r="AV64" i="3"/>
  <c r="AW64" i="3"/>
  <c r="AX64" i="3"/>
  <c r="AY64" i="3"/>
  <c r="AZ64" i="3"/>
  <c r="BA64" i="3"/>
  <c r="BB64" i="3"/>
  <c r="BC64" i="3"/>
  <c r="BD64" i="3"/>
  <c r="BE64" i="3"/>
  <c r="BF64" i="3"/>
  <c r="BG64" i="3"/>
  <c r="BH64" i="3"/>
  <c r="BI64" i="3"/>
  <c r="BJ64" i="3"/>
  <c r="BK64" i="3"/>
  <c r="BL64" i="3"/>
  <c r="BM64" i="3"/>
  <c r="BN64" i="3"/>
  <c r="BO64" i="3"/>
  <c r="BP64" i="3"/>
  <c r="BQ64" i="3"/>
  <c r="BR64" i="3"/>
  <c r="BS64" i="3"/>
  <c r="BT64" i="3"/>
  <c r="BU64" i="3"/>
  <c r="BV64" i="3"/>
  <c r="BW64" i="3"/>
  <c r="BX64" i="3"/>
  <c r="BY64" i="3"/>
  <c r="BZ64" i="3"/>
  <c r="CA64" i="3"/>
  <c r="CB64" i="3"/>
  <c r="CC64" i="3"/>
  <c r="CD64" i="3"/>
  <c r="CE64" i="3"/>
  <c r="CF64" i="3"/>
  <c r="CG64" i="3"/>
  <c r="CH64" i="3"/>
  <c r="CI64" i="3"/>
  <c r="CJ64" i="3"/>
  <c r="CK64" i="3"/>
  <c r="CL64" i="3"/>
  <c r="CM64" i="3"/>
  <c r="CN64" i="3"/>
  <c r="CO64" i="3"/>
  <c r="CP64" i="3"/>
  <c r="CQ64" i="3"/>
  <c r="CR64" i="3"/>
  <c r="CS64" i="3"/>
  <c r="CT64" i="3"/>
  <c r="CU64" i="3"/>
  <c r="CV64" i="3"/>
  <c r="CW64" i="3"/>
  <c r="CX64" i="3"/>
  <c r="CY64" i="3"/>
  <c r="CZ64" i="3"/>
  <c r="DA64" i="3"/>
  <c r="DB64" i="3"/>
  <c r="DC64" i="3"/>
  <c r="DD64" i="3"/>
  <c r="DE64" i="3"/>
  <c r="DF64" i="3"/>
  <c r="DG64" i="3"/>
  <c r="DH64" i="3"/>
  <c r="DI64" i="3"/>
  <c r="DJ64" i="3"/>
  <c r="DK64" i="3"/>
  <c r="DL64" i="3"/>
  <c r="DM64" i="3"/>
  <c r="DN64" i="3"/>
  <c r="DO64" i="3"/>
  <c r="DP64" i="3"/>
  <c r="DQ64" i="3"/>
  <c r="DR64" i="3"/>
  <c r="DS64" i="3"/>
  <c r="DT64" i="3"/>
  <c r="DU64" i="3"/>
  <c r="AF20" i="3"/>
  <c r="AA4" i="3"/>
  <c r="D4" i="3"/>
  <c r="D5" i="3"/>
  <c r="D6" i="3"/>
  <c r="D7" i="3"/>
  <c r="D8" i="3"/>
  <c r="D9" i="3"/>
  <c r="D10" i="3"/>
  <c r="D11" i="3"/>
  <c r="D12" i="3"/>
  <c r="D13" i="3"/>
  <c r="D14" i="3"/>
  <c r="D15" i="3"/>
  <c r="C4" i="3"/>
  <c r="C5" i="3"/>
  <c r="C6" i="3"/>
  <c r="C7" i="3"/>
  <c r="C8" i="3"/>
  <c r="C9" i="3"/>
  <c r="C10" i="3"/>
  <c r="C11" i="3"/>
  <c r="C12" i="3"/>
  <c r="C13" i="3"/>
  <c r="C14" i="3"/>
  <c r="C15" i="3"/>
  <c r="AC21" i="3"/>
  <c r="AC23" i="3"/>
  <c r="AC24" i="3"/>
  <c r="AC25" i="3"/>
  <c r="AC26" i="3"/>
  <c r="AC28" i="3"/>
  <c r="AC31" i="3"/>
  <c r="AC30" i="3"/>
  <c r="E73" i="3" a="1"/>
  <c r="E73" i="3"/>
  <c r="F73" i="3" a="1"/>
  <c r="F73" i="3"/>
  <c r="G73" i="3" a="1"/>
  <c r="H73" i="3" a="1"/>
  <c r="I73" i="3" a="1"/>
  <c r="J73" i="3" a="1"/>
  <c r="K73" i="3" a="1"/>
  <c r="L73" i="3" a="1"/>
  <c r="M73" i="3" a="1"/>
  <c r="N73" i="3" a="1"/>
  <c r="O73" i="3" a="1"/>
  <c r="P73" i="3" a="1"/>
  <c r="Q73" i="3" a="1"/>
  <c r="R73" i="3" a="1"/>
  <c r="S73" i="3" a="1"/>
  <c r="T73" i="3" a="1"/>
  <c r="U73" i="3" a="1"/>
  <c r="V73" i="3" a="1"/>
  <c r="W73" i="3" a="1"/>
  <c r="X73" i="3" a="1"/>
  <c r="Y73" i="3" a="1"/>
  <c r="Z73" i="3" a="1"/>
  <c r="AA73" i="3" a="1"/>
  <c r="AB73" i="3" a="1"/>
  <c r="AC73" i="3" a="1"/>
  <c r="AD73" i="3" a="1"/>
  <c r="AE73" i="3" a="1"/>
  <c r="AF73" i="3" a="1"/>
  <c r="AG73" i="3" a="1"/>
  <c r="AH73" i="3" a="1"/>
  <c r="AI73" i="3" a="1"/>
  <c r="AJ73" i="3" a="1"/>
  <c r="AK73" i="3" a="1"/>
  <c r="AL73" i="3" a="1"/>
  <c r="AM73" i="3" a="1"/>
  <c r="AN73" i="3" a="1"/>
  <c r="AO73" i="3" a="1"/>
  <c r="AP73" i="3" a="1"/>
  <c r="AQ73" i="3" a="1"/>
  <c r="AR73" i="3" a="1"/>
  <c r="AS73" i="3" a="1"/>
  <c r="AT73" i="3" a="1"/>
  <c r="AU73" i="3" a="1"/>
  <c r="AV73" i="3" a="1"/>
  <c r="AW73" i="3" a="1"/>
  <c r="AX73" i="3" a="1"/>
  <c r="AY73" i="3" a="1"/>
  <c r="AZ73" i="3" a="1"/>
  <c r="BA73" i="3" a="1"/>
  <c r="BB73" i="3" a="1"/>
  <c r="BC73" i="3" a="1"/>
  <c r="BD73" i="3" a="1"/>
  <c r="BE73" i="3" a="1"/>
  <c r="BF73" i="3" a="1"/>
  <c r="BG73" i="3" a="1"/>
  <c r="BH73" i="3" a="1"/>
  <c r="BI73" i="3" a="1"/>
  <c r="BJ73" i="3" a="1"/>
  <c r="BK73" i="3" a="1"/>
  <c r="BL73" i="3" a="1"/>
  <c r="BM73" i="3" a="1"/>
  <c r="BN73" i="3" a="1"/>
  <c r="BO73" i="3" a="1"/>
  <c r="BP73" i="3" a="1"/>
  <c r="BQ73" i="3" a="1"/>
  <c r="BR73" i="3" a="1"/>
  <c r="BS73" i="3" a="1"/>
  <c r="BT73" i="3" a="1"/>
  <c r="BU73" i="3" a="1"/>
  <c r="BV73" i="3" a="1"/>
  <c r="BW73" i="3" a="1"/>
  <c r="BX73" i="3" a="1"/>
  <c r="BY73" i="3" a="1"/>
  <c r="BZ73" i="3" a="1"/>
  <c r="CA73" i="3" a="1"/>
  <c r="CB73" i="3" a="1"/>
  <c r="CC73" i="3" a="1"/>
  <c r="CD73" i="3" a="1"/>
  <c r="CE73" i="3" a="1"/>
  <c r="CF73" i="3" a="1"/>
  <c r="CG73" i="3" a="1"/>
  <c r="CH73" i="3" a="1"/>
  <c r="CI73" i="3" a="1"/>
  <c r="CJ73" i="3" a="1"/>
  <c r="CK73" i="3" a="1"/>
  <c r="CL73" i="3" a="1"/>
  <c r="CM73" i="3" a="1"/>
  <c r="CN73" i="3" a="1"/>
  <c r="CO73" i="3" a="1"/>
  <c r="CP73" i="3" a="1"/>
  <c r="CQ73" i="3" a="1"/>
  <c r="CR73" i="3" a="1"/>
  <c r="CS73" i="3" a="1"/>
  <c r="CT73" i="3" a="1"/>
  <c r="CU73" i="3" a="1"/>
  <c r="CV73" i="3" a="1"/>
  <c r="CW73" i="3" a="1"/>
  <c r="CX73" i="3" a="1"/>
  <c r="CY73" i="3" a="1"/>
  <c r="CZ73" i="3" a="1"/>
  <c r="DA73" i="3" a="1"/>
  <c r="DB73" i="3" a="1"/>
  <c r="DC73" i="3" a="1"/>
  <c r="DD73" i="3" a="1"/>
  <c r="DE73" i="3" a="1"/>
  <c r="DF73" i="3" a="1"/>
  <c r="DG73" i="3" a="1"/>
  <c r="DH73" i="3" a="1"/>
  <c r="DI73" i="3" a="1"/>
  <c r="DJ73" i="3" a="1"/>
  <c r="DK73" i="3" a="1"/>
  <c r="DL73" i="3" a="1"/>
  <c r="DM73" i="3" a="1"/>
  <c r="DN73" i="3" a="1"/>
  <c r="DO73" i="3" a="1"/>
  <c r="DP73" i="3" a="1"/>
  <c r="DQ73" i="3" a="1"/>
  <c r="DR73" i="3" a="1"/>
  <c r="DS73" i="3" a="1"/>
  <c r="DT73" i="3" a="1"/>
  <c r="DU73" i="3" a="1"/>
  <c r="G73" i="3"/>
  <c r="H73" i="3"/>
  <c r="I73" i="3"/>
  <c r="J73" i="3"/>
  <c r="K73" i="3"/>
  <c r="L73" i="3"/>
  <c r="M73" i="3"/>
  <c r="N73" i="3"/>
  <c r="O73" i="3"/>
  <c r="P73" i="3"/>
  <c r="Q73" i="3"/>
  <c r="R73" i="3"/>
  <c r="S73" i="3"/>
  <c r="T73" i="3"/>
  <c r="U73" i="3"/>
  <c r="V73" i="3"/>
  <c r="W73" i="3"/>
  <c r="X73" i="3"/>
  <c r="Y73" i="3"/>
  <c r="Z73" i="3"/>
  <c r="AA73" i="3"/>
  <c r="AB73" i="3"/>
  <c r="AC73" i="3"/>
  <c r="AD73" i="3"/>
  <c r="AE73" i="3"/>
  <c r="AF73" i="3"/>
  <c r="AG73" i="3"/>
  <c r="AH73" i="3"/>
  <c r="AI73" i="3"/>
  <c r="AJ73" i="3"/>
  <c r="AK73" i="3"/>
  <c r="AL73" i="3"/>
  <c r="AM73" i="3"/>
  <c r="AN73" i="3"/>
  <c r="AO73" i="3"/>
  <c r="AP73" i="3"/>
  <c r="AQ73" i="3"/>
  <c r="AR73" i="3"/>
  <c r="AS73" i="3"/>
  <c r="AT73" i="3"/>
  <c r="AU73" i="3"/>
  <c r="AV73" i="3"/>
  <c r="AW73" i="3"/>
  <c r="AX73" i="3"/>
  <c r="AY73" i="3"/>
  <c r="AZ73" i="3"/>
  <c r="BA73" i="3"/>
  <c r="BB73" i="3"/>
  <c r="BC73" i="3"/>
  <c r="BD73" i="3"/>
  <c r="BE73" i="3"/>
  <c r="BF73" i="3"/>
  <c r="BG73" i="3"/>
  <c r="BH73" i="3"/>
  <c r="BI73" i="3"/>
  <c r="BJ73" i="3"/>
  <c r="BK73" i="3"/>
  <c r="BL73" i="3"/>
  <c r="BM73" i="3"/>
  <c r="BN73" i="3"/>
  <c r="BO73" i="3"/>
  <c r="BP73" i="3"/>
  <c r="BQ73" i="3"/>
  <c r="BR73" i="3"/>
  <c r="BS73" i="3"/>
  <c r="BT73" i="3"/>
  <c r="BU73" i="3"/>
  <c r="BV73" i="3"/>
  <c r="BW73" i="3"/>
  <c r="BX73" i="3"/>
  <c r="BY73" i="3"/>
  <c r="BZ73" i="3"/>
  <c r="CA73" i="3"/>
  <c r="CB73" i="3"/>
  <c r="CC73" i="3"/>
  <c r="CD73" i="3"/>
  <c r="CE73" i="3"/>
  <c r="CF73" i="3"/>
  <c r="CG73" i="3"/>
  <c r="CH73" i="3"/>
  <c r="CI73" i="3"/>
  <c r="CJ73" i="3"/>
  <c r="CK73" i="3"/>
  <c r="CL73" i="3"/>
  <c r="CM73" i="3"/>
  <c r="CN73" i="3"/>
  <c r="CO73" i="3"/>
  <c r="CP73" i="3"/>
  <c r="CQ73" i="3"/>
  <c r="CR73" i="3"/>
  <c r="CS73" i="3"/>
  <c r="CT73" i="3"/>
  <c r="CU73" i="3"/>
  <c r="CV73" i="3"/>
  <c r="CW73" i="3"/>
  <c r="CX73" i="3"/>
  <c r="CY73" i="3"/>
  <c r="CZ73" i="3"/>
  <c r="DA73" i="3"/>
  <c r="DB73" i="3"/>
  <c r="DC73" i="3"/>
  <c r="DD73" i="3"/>
  <c r="DE73" i="3"/>
  <c r="DF73" i="3"/>
  <c r="DG73" i="3"/>
  <c r="DH73" i="3"/>
  <c r="DI73" i="3"/>
  <c r="DJ73" i="3"/>
  <c r="DK73" i="3"/>
  <c r="DL73" i="3"/>
  <c r="DM73" i="3"/>
  <c r="DN73" i="3"/>
  <c r="DO73" i="3"/>
  <c r="DP73" i="3"/>
  <c r="DQ73" i="3"/>
  <c r="DR73" i="3"/>
  <c r="DS73" i="3"/>
  <c r="DT73" i="3"/>
  <c r="DU73" i="3"/>
  <c r="AF29" i="3"/>
  <c r="E72" i="3" a="1"/>
  <c r="E72" i="3"/>
  <c r="F72" i="3" a="1"/>
  <c r="F72" i="3"/>
  <c r="G72" i="3" a="1"/>
  <c r="H72" i="3" a="1"/>
  <c r="I72" i="3" a="1"/>
  <c r="J72" i="3" a="1"/>
  <c r="K72" i="3" a="1"/>
  <c r="L72" i="3" a="1"/>
  <c r="M72" i="3" a="1"/>
  <c r="N72" i="3" a="1"/>
  <c r="O72" i="3" a="1"/>
  <c r="P72" i="3" a="1"/>
  <c r="Q72" i="3" a="1"/>
  <c r="R72" i="3" a="1"/>
  <c r="S72" i="3" a="1"/>
  <c r="T72" i="3" a="1"/>
  <c r="U72" i="3" a="1"/>
  <c r="V72" i="3" a="1"/>
  <c r="W72" i="3" a="1"/>
  <c r="X72" i="3" a="1"/>
  <c r="Y72" i="3" a="1"/>
  <c r="Z72" i="3" a="1"/>
  <c r="AA72" i="3" a="1"/>
  <c r="AB72" i="3" a="1"/>
  <c r="AC72" i="3" a="1"/>
  <c r="AD72" i="3" a="1"/>
  <c r="AE72" i="3" a="1"/>
  <c r="AF72" i="3" a="1"/>
  <c r="AG72" i="3" a="1"/>
  <c r="AH72" i="3" a="1"/>
  <c r="AI72" i="3" a="1"/>
  <c r="AJ72" i="3" a="1"/>
  <c r="AK72" i="3" a="1"/>
  <c r="AL72" i="3" a="1"/>
  <c r="AM72" i="3" a="1"/>
  <c r="AN72" i="3" a="1"/>
  <c r="AO72" i="3" a="1"/>
  <c r="AP72" i="3" a="1"/>
  <c r="AQ72" i="3" a="1"/>
  <c r="AR72" i="3" a="1"/>
  <c r="AS72" i="3" a="1"/>
  <c r="AT72" i="3" a="1"/>
  <c r="AU72" i="3" a="1"/>
  <c r="AV72" i="3" a="1"/>
  <c r="AW72" i="3" a="1"/>
  <c r="AX72" i="3" a="1"/>
  <c r="AY72" i="3" a="1"/>
  <c r="AZ72" i="3" a="1"/>
  <c r="BA72" i="3" a="1"/>
  <c r="BB72" i="3" a="1"/>
  <c r="BC72" i="3" a="1"/>
  <c r="BD72" i="3" a="1"/>
  <c r="BE72" i="3" a="1"/>
  <c r="BF72" i="3" a="1"/>
  <c r="BG72" i="3" a="1"/>
  <c r="BH72" i="3" a="1"/>
  <c r="BI72" i="3" a="1"/>
  <c r="BJ72" i="3" a="1"/>
  <c r="BK72" i="3" a="1"/>
  <c r="BL72" i="3" a="1"/>
  <c r="BM72" i="3" a="1"/>
  <c r="BN72" i="3" a="1"/>
  <c r="BO72" i="3" a="1"/>
  <c r="BP72" i="3" a="1"/>
  <c r="BQ72" i="3" a="1"/>
  <c r="BR72" i="3" a="1"/>
  <c r="BS72" i="3" a="1"/>
  <c r="BT72" i="3" a="1"/>
  <c r="BU72" i="3" a="1"/>
  <c r="BV72" i="3" a="1"/>
  <c r="BW72" i="3" a="1"/>
  <c r="BX72" i="3" a="1"/>
  <c r="BY72" i="3" a="1"/>
  <c r="BZ72" i="3" a="1"/>
  <c r="CA72" i="3" a="1"/>
  <c r="CB72" i="3" a="1"/>
  <c r="CC72" i="3" a="1"/>
  <c r="CD72" i="3" a="1"/>
  <c r="CE72" i="3" a="1"/>
  <c r="CF72" i="3" a="1"/>
  <c r="CG72" i="3" a="1"/>
  <c r="CH72" i="3" a="1"/>
  <c r="CI72" i="3" a="1"/>
  <c r="CJ72" i="3" a="1"/>
  <c r="CK72" i="3" a="1"/>
  <c r="CL72" i="3" a="1"/>
  <c r="CM72" i="3" a="1"/>
  <c r="CN72" i="3" a="1"/>
  <c r="CO72" i="3" a="1"/>
  <c r="CP72" i="3" a="1"/>
  <c r="CQ72" i="3" a="1"/>
  <c r="CR72" i="3" a="1"/>
  <c r="CS72" i="3" a="1"/>
  <c r="CT72" i="3" a="1"/>
  <c r="CU72" i="3" a="1"/>
  <c r="CV72" i="3" a="1"/>
  <c r="CW72" i="3" a="1"/>
  <c r="CX72" i="3" a="1"/>
  <c r="CY72" i="3" a="1"/>
  <c r="CZ72" i="3" a="1"/>
  <c r="DA72" i="3" a="1"/>
  <c r="DB72" i="3" a="1"/>
  <c r="DC72" i="3" a="1"/>
  <c r="DD72" i="3" a="1"/>
  <c r="DE72" i="3" a="1"/>
  <c r="DF72" i="3" a="1"/>
  <c r="DG72" i="3" a="1"/>
  <c r="DH72" i="3" a="1"/>
  <c r="DI72" i="3" a="1"/>
  <c r="DJ72" i="3" a="1"/>
  <c r="DK72" i="3" a="1"/>
  <c r="DL72" i="3" a="1"/>
  <c r="DM72" i="3" a="1"/>
  <c r="DN72" i="3" a="1"/>
  <c r="DO72" i="3" a="1"/>
  <c r="DP72" i="3" a="1"/>
  <c r="DQ72" i="3" a="1"/>
  <c r="DR72" i="3" a="1"/>
  <c r="DS72" i="3" a="1"/>
  <c r="DT72" i="3" a="1"/>
  <c r="DU72" i="3" a="1"/>
  <c r="G72" i="3"/>
  <c r="H72" i="3"/>
  <c r="I72" i="3"/>
  <c r="J72" i="3"/>
  <c r="K72" i="3"/>
  <c r="L72" i="3"/>
  <c r="M72" i="3"/>
  <c r="N72" i="3"/>
  <c r="O72" i="3"/>
  <c r="P72" i="3"/>
  <c r="Q72" i="3"/>
  <c r="R72" i="3"/>
  <c r="S72" i="3"/>
  <c r="T72" i="3"/>
  <c r="U72" i="3"/>
  <c r="V72" i="3"/>
  <c r="W72" i="3"/>
  <c r="X72" i="3"/>
  <c r="Y72" i="3"/>
  <c r="Z72" i="3"/>
  <c r="AA72" i="3"/>
  <c r="AB72" i="3"/>
  <c r="AC72" i="3"/>
  <c r="AD72" i="3"/>
  <c r="AE72" i="3"/>
  <c r="AF72" i="3"/>
  <c r="AG72" i="3"/>
  <c r="AH72" i="3"/>
  <c r="AI72" i="3"/>
  <c r="AJ72" i="3"/>
  <c r="AK72" i="3"/>
  <c r="AL72" i="3"/>
  <c r="AM72" i="3"/>
  <c r="AN72" i="3"/>
  <c r="AO72" i="3"/>
  <c r="AP72" i="3"/>
  <c r="AQ72" i="3"/>
  <c r="AR72" i="3"/>
  <c r="AS72" i="3"/>
  <c r="AT72" i="3"/>
  <c r="AU72" i="3"/>
  <c r="AV72" i="3"/>
  <c r="AW72" i="3"/>
  <c r="AX72" i="3"/>
  <c r="AY72" i="3"/>
  <c r="AZ72" i="3"/>
  <c r="BA72" i="3"/>
  <c r="BB72" i="3"/>
  <c r="BC72" i="3"/>
  <c r="BD72" i="3"/>
  <c r="BE72" i="3"/>
  <c r="BF72" i="3"/>
  <c r="BG72" i="3"/>
  <c r="BH72" i="3"/>
  <c r="BI72" i="3"/>
  <c r="BJ72" i="3"/>
  <c r="BK72" i="3"/>
  <c r="BL72" i="3"/>
  <c r="BM72" i="3"/>
  <c r="BN72" i="3"/>
  <c r="BO72" i="3"/>
  <c r="BP72" i="3"/>
  <c r="BQ72" i="3"/>
  <c r="BR72" i="3"/>
  <c r="BS72" i="3"/>
  <c r="BT72" i="3"/>
  <c r="BU72" i="3"/>
  <c r="BV72" i="3"/>
  <c r="BW72" i="3"/>
  <c r="BX72" i="3"/>
  <c r="BY72" i="3"/>
  <c r="BZ72" i="3"/>
  <c r="CA72" i="3"/>
  <c r="CB72" i="3"/>
  <c r="CC72" i="3"/>
  <c r="CD72" i="3"/>
  <c r="CE72" i="3"/>
  <c r="CF72" i="3"/>
  <c r="CG72" i="3"/>
  <c r="CH72" i="3"/>
  <c r="CI72" i="3"/>
  <c r="CJ72" i="3"/>
  <c r="CK72" i="3"/>
  <c r="CL72" i="3"/>
  <c r="CM72" i="3"/>
  <c r="CN72" i="3"/>
  <c r="CO72" i="3"/>
  <c r="CP72" i="3"/>
  <c r="CQ72" i="3"/>
  <c r="CR72" i="3"/>
  <c r="CS72" i="3"/>
  <c r="CT72" i="3"/>
  <c r="CU72" i="3"/>
  <c r="CV72" i="3"/>
  <c r="CW72" i="3"/>
  <c r="CX72" i="3"/>
  <c r="CY72" i="3"/>
  <c r="CZ72" i="3"/>
  <c r="DA72" i="3"/>
  <c r="DB72" i="3"/>
  <c r="DC72" i="3"/>
  <c r="DD72" i="3"/>
  <c r="DE72" i="3"/>
  <c r="DF72" i="3"/>
  <c r="DG72" i="3"/>
  <c r="DH72" i="3"/>
  <c r="DI72" i="3"/>
  <c r="DJ72" i="3"/>
  <c r="DK72" i="3"/>
  <c r="DL72" i="3"/>
  <c r="DM72" i="3"/>
  <c r="DN72" i="3"/>
  <c r="DO72" i="3"/>
  <c r="DP72" i="3"/>
  <c r="DQ72" i="3"/>
  <c r="DR72" i="3"/>
  <c r="DS72" i="3"/>
  <c r="DT72" i="3"/>
  <c r="DU72" i="3"/>
  <c r="AF28" i="3"/>
  <c r="E71" i="3" a="1"/>
  <c r="E71" i="3"/>
  <c r="F71" i="3" a="1"/>
  <c r="F71" i="3"/>
  <c r="G71" i="3" a="1"/>
  <c r="H71" i="3" a="1"/>
  <c r="I71" i="3" a="1"/>
  <c r="J71" i="3" a="1"/>
  <c r="K71" i="3" a="1"/>
  <c r="L71" i="3" a="1"/>
  <c r="M71" i="3" a="1"/>
  <c r="N71" i="3" a="1"/>
  <c r="O71" i="3" a="1"/>
  <c r="P71" i="3" a="1"/>
  <c r="Q71" i="3" a="1"/>
  <c r="R71" i="3" a="1"/>
  <c r="S71" i="3" a="1"/>
  <c r="T71" i="3" a="1"/>
  <c r="U71" i="3" a="1"/>
  <c r="V71" i="3" a="1"/>
  <c r="W71" i="3" a="1"/>
  <c r="X71" i="3" a="1"/>
  <c r="Y71" i="3" a="1"/>
  <c r="Z71" i="3" a="1"/>
  <c r="AA71" i="3" a="1"/>
  <c r="AB71" i="3" a="1"/>
  <c r="AC71" i="3" a="1"/>
  <c r="AD71" i="3" a="1"/>
  <c r="AE71" i="3" a="1"/>
  <c r="AF71" i="3" a="1"/>
  <c r="AG71" i="3" a="1"/>
  <c r="AH71" i="3" a="1"/>
  <c r="AI71" i="3" a="1"/>
  <c r="AJ71" i="3" a="1"/>
  <c r="AK71" i="3" a="1"/>
  <c r="AL71" i="3" a="1"/>
  <c r="AM71" i="3" a="1"/>
  <c r="AN71" i="3" a="1"/>
  <c r="AO71" i="3" a="1"/>
  <c r="AP71" i="3" a="1"/>
  <c r="AQ71" i="3" a="1"/>
  <c r="AR71" i="3" a="1"/>
  <c r="AS71" i="3" a="1"/>
  <c r="AT71" i="3" a="1"/>
  <c r="AU71" i="3" a="1"/>
  <c r="AV71" i="3" a="1"/>
  <c r="AW71" i="3" a="1"/>
  <c r="AX71" i="3" a="1"/>
  <c r="AY71" i="3" a="1"/>
  <c r="AZ71" i="3" a="1"/>
  <c r="BA71" i="3" a="1"/>
  <c r="BB71" i="3" a="1"/>
  <c r="BC71" i="3" a="1"/>
  <c r="BD71" i="3" a="1"/>
  <c r="BE71" i="3" a="1"/>
  <c r="BF71" i="3" a="1"/>
  <c r="BG71" i="3" a="1"/>
  <c r="BH71" i="3" a="1"/>
  <c r="BI71" i="3" a="1"/>
  <c r="BJ71" i="3" a="1"/>
  <c r="BK71" i="3" a="1"/>
  <c r="BL71" i="3" a="1"/>
  <c r="BM71" i="3" a="1"/>
  <c r="BN71" i="3" a="1"/>
  <c r="BO71" i="3" a="1"/>
  <c r="BP71" i="3" a="1"/>
  <c r="BQ71" i="3" a="1"/>
  <c r="BR71" i="3" a="1"/>
  <c r="BS71" i="3" a="1"/>
  <c r="BT71" i="3" a="1"/>
  <c r="BU71" i="3" a="1"/>
  <c r="BV71" i="3" a="1"/>
  <c r="BW71" i="3" a="1"/>
  <c r="BX71" i="3" a="1"/>
  <c r="BY71" i="3" a="1"/>
  <c r="BZ71" i="3" a="1"/>
  <c r="CA71" i="3" a="1"/>
  <c r="CB71" i="3" a="1"/>
  <c r="CC71" i="3" a="1"/>
  <c r="CD71" i="3" a="1"/>
  <c r="CE71" i="3" a="1"/>
  <c r="CF71" i="3" a="1"/>
  <c r="CG71" i="3" a="1"/>
  <c r="CH71" i="3" a="1"/>
  <c r="CI71" i="3" a="1"/>
  <c r="CJ71" i="3" a="1"/>
  <c r="CK71" i="3" a="1"/>
  <c r="CL71" i="3" a="1"/>
  <c r="CM71" i="3" a="1"/>
  <c r="CN71" i="3" a="1"/>
  <c r="CO71" i="3" a="1"/>
  <c r="CP71" i="3" a="1"/>
  <c r="CQ71" i="3" a="1"/>
  <c r="CR71" i="3" a="1"/>
  <c r="CS71" i="3" a="1"/>
  <c r="CT71" i="3" a="1"/>
  <c r="CU71" i="3" a="1"/>
  <c r="CV71" i="3" a="1"/>
  <c r="CW71" i="3" a="1"/>
  <c r="CX71" i="3" a="1"/>
  <c r="CY71" i="3" a="1"/>
  <c r="CZ71" i="3" a="1"/>
  <c r="DA71" i="3" a="1"/>
  <c r="DB71" i="3" a="1"/>
  <c r="DC71" i="3" a="1"/>
  <c r="DD71" i="3" a="1"/>
  <c r="DE71" i="3" a="1"/>
  <c r="DF71" i="3" a="1"/>
  <c r="DG71" i="3" a="1"/>
  <c r="DH71" i="3" a="1"/>
  <c r="DI71" i="3" a="1"/>
  <c r="DJ71" i="3" a="1"/>
  <c r="DK71" i="3" a="1"/>
  <c r="DL71" i="3" a="1"/>
  <c r="DM71" i="3" a="1"/>
  <c r="DN71" i="3" a="1"/>
  <c r="DO71" i="3" a="1"/>
  <c r="DP71" i="3" a="1"/>
  <c r="DQ71" i="3" a="1"/>
  <c r="DR71" i="3" a="1"/>
  <c r="DS71" i="3" a="1"/>
  <c r="DT71" i="3" a="1"/>
  <c r="DU71" i="3" a="1"/>
  <c r="G71" i="3"/>
  <c r="H71" i="3"/>
  <c r="I71" i="3"/>
  <c r="J71" i="3"/>
  <c r="K71" i="3"/>
  <c r="L71" i="3"/>
  <c r="M71" i="3"/>
  <c r="N71" i="3"/>
  <c r="O71" i="3"/>
  <c r="P71" i="3"/>
  <c r="Q71" i="3"/>
  <c r="R71" i="3"/>
  <c r="S71" i="3"/>
  <c r="T71" i="3"/>
  <c r="U71" i="3"/>
  <c r="V71" i="3"/>
  <c r="W71" i="3"/>
  <c r="X71" i="3"/>
  <c r="Y71" i="3"/>
  <c r="Z71" i="3"/>
  <c r="AA71" i="3"/>
  <c r="AB71" i="3"/>
  <c r="AC71" i="3"/>
  <c r="AD71" i="3"/>
  <c r="AE71" i="3"/>
  <c r="AF71" i="3"/>
  <c r="AG71" i="3"/>
  <c r="AH71" i="3"/>
  <c r="AI71" i="3"/>
  <c r="AJ71" i="3"/>
  <c r="AK71" i="3"/>
  <c r="AL71" i="3"/>
  <c r="AM71" i="3"/>
  <c r="AN71" i="3"/>
  <c r="AO71" i="3"/>
  <c r="AP71" i="3"/>
  <c r="AQ71" i="3"/>
  <c r="AR71" i="3"/>
  <c r="AS71" i="3"/>
  <c r="AT71" i="3"/>
  <c r="AU71" i="3"/>
  <c r="AV71" i="3"/>
  <c r="AW71" i="3"/>
  <c r="AX71" i="3"/>
  <c r="AY71" i="3"/>
  <c r="AZ71" i="3"/>
  <c r="BA71" i="3"/>
  <c r="BB71" i="3"/>
  <c r="BC71" i="3"/>
  <c r="BD71" i="3"/>
  <c r="BE71" i="3"/>
  <c r="BF71" i="3"/>
  <c r="BG71" i="3"/>
  <c r="BH71" i="3"/>
  <c r="BI71" i="3"/>
  <c r="BJ71" i="3"/>
  <c r="BK71" i="3"/>
  <c r="BL71" i="3"/>
  <c r="BM71" i="3"/>
  <c r="BN71" i="3"/>
  <c r="BO71" i="3"/>
  <c r="BP71" i="3"/>
  <c r="BQ71" i="3"/>
  <c r="BR71" i="3"/>
  <c r="BS71" i="3"/>
  <c r="BT71" i="3"/>
  <c r="BU71" i="3"/>
  <c r="BV71" i="3"/>
  <c r="BW71" i="3"/>
  <c r="BX71" i="3"/>
  <c r="BY71" i="3"/>
  <c r="BZ71" i="3"/>
  <c r="CA71" i="3"/>
  <c r="CB71" i="3"/>
  <c r="CC71" i="3"/>
  <c r="CD71" i="3"/>
  <c r="CE71" i="3"/>
  <c r="CF71" i="3"/>
  <c r="CG71" i="3"/>
  <c r="CH71" i="3"/>
  <c r="CI71" i="3"/>
  <c r="CJ71" i="3"/>
  <c r="CK71" i="3"/>
  <c r="CL71" i="3"/>
  <c r="CM71" i="3"/>
  <c r="CN71" i="3"/>
  <c r="CO71" i="3"/>
  <c r="CP71" i="3"/>
  <c r="CQ71" i="3"/>
  <c r="CR71" i="3"/>
  <c r="CS71" i="3"/>
  <c r="CT71" i="3"/>
  <c r="CU71" i="3"/>
  <c r="CV71" i="3"/>
  <c r="CW71" i="3"/>
  <c r="CX71" i="3"/>
  <c r="CY71" i="3"/>
  <c r="CZ71" i="3"/>
  <c r="DA71" i="3"/>
  <c r="DB71" i="3"/>
  <c r="DC71" i="3"/>
  <c r="DD71" i="3"/>
  <c r="DE71" i="3"/>
  <c r="DF71" i="3"/>
  <c r="DG71" i="3"/>
  <c r="DH71" i="3"/>
  <c r="DI71" i="3"/>
  <c r="DJ71" i="3"/>
  <c r="DK71" i="3"/>
  <c r="DL71" i="3"/>
  <c r="DM71" i="3"/>
  <c r="DN71" i="3"/>
  <c r="DO71" i="3"/>
  <c r="DP71" i="3"/>
  <c r="DQ71" i="3"/>
  <c r="DR71" i="3"/>
  <c r="DS71" i="3"/>
  <c r="DT71" i="3"/>
  <c r="DU71" i="3"/>
  <c r="AF27" i="3"/>
  <c r="E70" i="3" a="1"/>
  <c r="E70" i="3"/>
  <c r="F70" i="3" a="1"/>
  <c r="F70" i="3"/>
  <c r="G70" i="3" a="1"/>
  <c r="H70" i="3" a="1"/>
  <c r="I70" i="3" a="1"/>
  <c r="J70" i="3" a="1"/>
  <c r="K70" i="3" a="1"/>
  <c r="L70" i="3" a="1"/>
  <c r="M70" i="3" a="1"/>
  <c r="N70" i="3" a="1"/>
  <c r="O70" i="3" a="1"/>
  <c r="P70" i="3" a="1"/>
  <c r="Q70" i="3" a="1"/>
  <c r="R70" i="3" a="1"/>
  <c r="S70" i="3" a="1"/>
  <c r="T70" i="3" a="1"/>
  <c r="U70" i="3" a="1"/>
  <c r="V70" i="3" a="1"/>
  <c r="W70" i="3" a="1"/>
  <c r="X70" i="3" a="1"/>
  <c r="Y70" i="3" a="1"/>
  <c r="Z70" i="3" a="1"/>
  <c r="AA70" i="3" a="1"/>
  <c r="AB70" i="3" a="1"/>
  <c r="AC70" i="3" a="1"/>
  <c r="AD70" i="3" a="1"/>
  <c r="AE70" i="3" a="1"/>
  <c r="AF70" i="3" a="1"/>
  <c r="AG70" i="3" a="1"/>
  <c r="AH70" i="3" a="1"/>
  <c r="AI70" i="3" a="1"/>
  <c r="AJ70" i="3" a="1"/>
  <c r="AK70" i="3" a="1"/>
  <c r="AL70" i="3" a="1"/>
  <c r="AM70" i="3" a="1"/>
  <c r="AN70" i="3" a="1"/>
  <c r="AO70" i="3" a="1"/>
  <c r="AP70" i="3" a="1"/>
  <c r="AQ70" i="3" a="1"/>
  <c r="AR70" i="3" a="1"/>
  <c r="AS70" i="3" a="1"/>
  <c r="AT70" i="3" a="1"/>
  <c r="AU70" i="3" a="1"/>
  <c r="AV70" i="3" a="1"/>
  <c r="AW70" i="3" a="1"/>
  <c r="AX70" i="3" a="1"/>
  <c r="AY70" i="3" a="1"/>
  <c r="AZ70" i="3" a="1"/>
  <c r="BA70" i="3" a="1"/>
  <c r="BB70" i="3" a="1"/>
  <c r="BC70" i="3" a="1"/>
  <c r="BD70" i="3" a="1"/>
  <c r="BE70" i="3" a="1"/>
  <c r="BF70" i="3" a="1"/>
  <c r="BG70" i="3" a="1"/>
  <c r="BH70" i="3" a="1"/>
  <c r="BI70" i="3" a="1"/>
  <c r="BJ70" i="3" a="1"/>
  <c r="BK70" i="3" a="1"/>
  <c r="BL70" i="3" a="1"/>
  <c r="BM70" i="3" a="1"/>
  <c r="BN70" i="3" a="1"/>
  <c r="BO70" i="3" a="1"/>
  <c r="BP70" i="3" a="1"/>
  <c r="BQ70" i="3" a="1"/>
  <c r="BR70" i="3" a="1"/>
  <c r="BS70" i="3" a="1"/>
  <c r="BT70" i="3" a="1"/>
  <c r="BU70" i="3" a="1"/>
  <c r="BV70" i="3" a="1"/>
  <c r="BW70" i="3" a="1"/>
  <c r="BX70" i="3" a="1"/>
  <c r="BY70" i="3" a="1"/>
  <c r="BZ70" i="3" a="1"/>
  <c r="CA70" i="3" a="1"/>
  <c r="CB70" i="3" a="1"/>
  <c r="CC70" i="3" a="1"/>
  <c r="CD70" i="3" a="1"/>
  <c r="CE70" i="3" a="1"/>
  <c r="CF70" i="3" a="1"/>
  <c r="CG70" i="3" a="1"/>
  <c r="CH70" i="3" a="1"/>
  <c r="CI70" i="3" a="1"/>
  <c r="CJ70" i="3" a="1"/>
  <c r="CK70" i="3" a="1"/>
  <c r="CL70" i="3" a="1"/>
  <c r="CM70" i="3" a="1"/>
  <c r="CN70" i="3" a="1"/>
  <c r="CO70" i="3" a="1"/>
  <c r="CP70" i="3" a="1"/>
  <c r="CQ70" i="3" a="1"/>
  <c r="CR70" i="3" a="1"/>
  <c r="CS70" i="3" a="1"/>
  <c r="CT70" i="3" a="1"/>
  <c r="CU70" i="3" a="1"/>
  <c r="CV70" i="3" a="1"/>
  <c r="CW70" i="3" a="1"/>
  <c r="CX70" i="3" a="1"/>
  <c r="CY70" i="3" a="1"/>
  <c r="CZ70" i="3" a="1"/>
  <c r="DA70" i="3" a="1"/>
  <c r="DB70" i="3" a="1"/>
  <c r="DC70" i="3" a="1"/>
  <c r="DD70" i="3" a="1"/>
  <c r="DE70" i="3" a="1"/>
  <c r="DF70" i="3" a="1"/>
  <c r="DG70" i="3" a="1"/>
  <c r="DH70" i="3" a="1"/>
  <c r="DI70" i="3" a="1"/>
  <c r="DJ70" i="3" a="1"/>
  <c r="DK70" i="3" a="1"/>
  <c r="DL70" i="3" a="1"/>
  <c r="DM70" i="3" a="1"/>
  <c r="DN70" i="3" a="1"/>
  <c r="DO70" i="3" a="1"/>
  <c r="DP70" i="3" a="1"/>
  <c r="DQ70" i="3" a="1"/>
  <c r="DR70" i="3" a="1"/>
  <c r="DS70" i="3" a="1"/>
  <c r="DT70" i="3" a="1"/>
  <c r="DU70" i="3" a="1"/>
  <c r="G70" i="3"/>
  <c r="H70" i="3"/>
  <c r="I70" i="3"/>
  <c r="J70" i="3"/>
  <c r="K70" i="3"/>
  <c r="L70" i="3"/>
  <c r="M70" i="3"/>
  <c r="N70" i="3"/>
  <c r="O70" i="3"/>
  <c r="P70" i="3"/>
  <c r="Q70" i="3"/>
  <c r="R70" i="3"/>
  <c r="S70" i="3"/>
  <c r="T70" i="3"/>
  <c r="U70" i="3"/>
  <c r="V70" i="3"/>
  <c r="W70" i="3"/>
  <c r="X70" i="3"/>
  <c r="Y70" i="3"/>
  <c r="Z70" i="3"/>
  <c r="AA70" i="3"/>
  <c r="AB70" i="3"/>
  <c r="AC70" i="3"/>
  <c r="AD70" i="3"/>
  <c r="AE70" i="3"/>
  <c r="AF70" i="3"/>
  <c r="AG70" i="3"/>
  <c r="AH70" i="3"/>
  <c r="AI70" i="3"/>
  <c r="AJ70" i="3"/>
  <c r="AK70" i="3"/>
  <c r="AL70" i="3"/>
  <c r="AM70" i="3"/>
  <c r="AN70" i="3"/>
  <c r="AO70" i="3"/>
  <c r="AP70" i="3"/>
  <c r="AQ70" i="3"/>
  <c r="AR70" i="3"/>
  <c r="AS70" i="3"/>
  <c r="AT70" i="3"/>
  <c r="AU70" i="3"/>
  <c r="AV70" i="3"/>
  <c r="AW70" i="3"/>
  <c r="AX70" i="3"/>
  <c r="AY70" i="3"/>
  <c r="AZ70" i="3"/>
  <c r="BA70" i="3"/>
  <c r="BB70" i="3"/>
  <c r="BC70" i="3"/>
  <c r="BD70" i="3"/>
  <c r="BE70" i="3"/>
  <c r="BF70" i="3"/>
  <c r="BG70" i="3"/>
  <c r="BH70" i="3"/>
  <c r="BI70" i="3"/>
  <c r="BJ70" i="3"/>
  <c r="BK70" i="3"/>
  <c r="BL70" i="3"/>
  <c r="BM70" i="3"/>
  <c r="BN70" i="3"/>
  <c r="BO70" i="3"/>
  <c r="BP70" i="3"/>
  <c r="BQ70" i="3"/>
  <c r="BR70" i="3"/>
  <c r="BS70" i="3"/>
  <c r="BT70" i="3"/>
  <c r="BU70" i="3"/>
  <c r="BV70" i="3"/>
  <c r="BW70" i="3"/>
  <c r="BX70" i="3"/>
  <c r="BY70" i="3"/>
  <c r="BZ70" i="3"/>
  <c r="CA70" i="3"/>
  <c r="CB70" i="3"/>
  <c r="CC70" i="3"/>
  <c r="CD70" i="3"/>
  <c r="CE70" i="3"/>
  <c r="CF70" i="3"/>
  <c r="CG70" i="3"/>
  <c r="CH70" i="3"/>
  <c r="CI70" i="3"/>
  <c r="CJ70" i="3"/>
  <c r="CK70" i="3"/>
  <c r="CL70" i="3"/>
  <c r="CM70" i="3"/>
  <c r="CN70" i="3"/>
  <c r="CO70" i="3"/>
  <c r="CP70" i="3"/>
  <c r="CQ70" i="3"/>
  <c r="CR70" i="3"/>
  <c r="CS70" i="3"/>
  <c r="CT70" i="3"/>
  <c r="CU70" i="3"/>
  <c r="CV70" i="3"/>
  <c r="CW70" i="3"/>
  <c r="CX70" i="3"/>
  <c r="CY70" i="3"/>
  <c r="CZ70" i="3"/>
  <c r="DA70" i="3"/>
  <c r="DB70" i="3"/>
  <c r="DC70" i="3"/>
  <c r="DD70" i="3"/>
  <c r="DE70" i="3"/>
  <c r="DF70" i="3"/>
  <c r="DG70" i="3"/>
  <c r="DH70" i="3"/>
  <c r="DI70" i="3"/>
  <c r="DJ70" i="3"/>
  <c r="DK70" i="3"/>
  <c r="DL70" i="3"/>
  <c r="DM70" i="3"/>
  <c r="DN70" i="3"/>
  <c r="DO70" i="3"/>
  <c r="DP70" i="3"/>
  <c r="DQ70" i="3"/>
  <c r="DR70" i="3"/>
  <c r="DS70" i="3"/>
  <c r="DT70" i="3"/>
  <c r="DU70" i="3"/>
  <c r="AF26" i="3"/>
  <c r="E69" i="3" a="1"/>
  <c r="E69" i="3"/>
  <c r="F69" i="3" a="1"/>
  <c r="F69" i="3"/>
  <c r="G69" i="3" a="1"/>
  <c r="H69" i="3" a="1"/>
  <c r="I69" i="3" a="1"/>
  <c r="J69" i="3" a="1"/>
  <c r="K69" i="3" a="1"/>
  <c r="L69" i="3" a="1"/>
  <c r="M69" i="3" a="1"/>
  <c r="N69" i="3" a="1"/>
  <c r="O69" i="3" a="1"/>
  <c r="P69" i="3" a="1"/>
  <c r="Q69" i="3" a="1"/>
  <c r="R69" i="3" a="1"/>
  <c r="S69" i="3" a="1"/>
  <c r="T69" i="3" a="1"/>
  <c r="U69" i="3" a="1"/>
  <c r="V69" i="3" a="1"/>
  <c r="W69" i="3" a="1"/>
  <c r="X69" i="3" a="1"/>
  <c r="Y69" i="3" a="1"/>
  <c r="Z69" i="3" a="1"/>
  <c r="AA69" i="3" a="1"/>
  <c r="AB69" i="3" a="1"/>
  <c r="AC69" i="3" a="1"/>
  <c r="AD69" i="3" a="1"/>
  <c r="AE69" i="3" a="1"/>
  <c r="AF69" i="3" a="1"/>
  <c r="AG69" i="3" a="1"/>
  <c r="AH69" i="3" a="1"/>
  <c r="AI69" i="3" a="1"/>
  <c r="AJ69" i="3" a="1"/>
  <c r="AK69" i="3" a="1"/>
  <c r="AL69" i="3" a="1"/>
  <c r="AM69" i="3" a="1"/>
  <c r="AN69" i="3" a="1"/>
  <c r="AO69" i="3" a="1"/>
  <c r="AP69" i="3" a="1"/>
  <c r="AQ69" i="3" a="1"/>
  <c r="AR69" i="3" a="1"/>
  <c r="AS69" i="3" a="1"/>
  <c r="AT69" i="3" a="1"/>
  <c r="AU69" i="3" a="1"/>
  <c r="AV69" i="3" a="1"/>
  <c r="AW69" i="3" a="1"/>
  <c r="AX69" i="3" a="1"/>
  <c r="AY69" i="3" a="1"/>
  <c r="AZ69" i="3" a="1"/>
  <c r="BA69" i="3" a="1"/>
  <c r="BB69" i="3" a="1"/>
  <c r="BC69" i="3" a="1"/>
  <c r="BD69" i="3" a="1"/>
  <c r="BE69" i="3" a="1"/>
  <c r="BF69" i="3" a="1"/>
  <c r="BG69" i="3" a="1"/>
  <c r="BH69" i="3" a="1"/>
  <c r="BI69" i="3" a="1"/>
  <c r="BJ69" i="3" a="1"/>
  <c r="BK69" i="3" a="1"/>
  <c r="BL69" i="3" a="1"/>
  <c r="BM69" i="3" a="1"/>
  <c r="BN69" i="3" a="1"/>
  <c r="BO69" i="3" a="1"/>
  <c r="BP69" i="3" a="1"/>
  <c r="BQ69" i="3" a="1"/>
  <c r="BR69" i="3" a="1"/>
  <c r="BS69" i="3" a="1"/>
  <c r="BT69" i="3" a="1"/>
  <c r="BU69" i="3" a="1"/>
  <c r="BV69" i="3" a="1"/>
  <c r="BW69" i="3" a="1"/>
  <c r="BX69" i="3" a="1"/>
  <c r="BY69" i="3" a="1"/>
  <c r="BZ69" i="3" a="1"/>
  <c r="CA69" i="3" a="1"/>
  <c r="CB69" i="3" a="1"/>
  <c r="CC69" i="3" a="1"/>
  <c r="CD69" i="3" a="1"/>
  <c r="CE69" i="3" a="1"/>
  <c r="CF69" i="3" a="1"/>
  <c r="CG69" i="3" a="1"/>
  <c r="CH69" i="3" a="1"/>
  <c r="CI69" i="3" a="1"/>
  <c r="CJ69" i="3" a="1"/>
  <c r="CK69" i="3" a="1"/>
  <c r="CL69" i="3" a="1"/>
  <c r="CM69" i="3" a="1"/>
  <c r="CN69" i="3" a="1"/>
  <c r="CO69" i="3" a="1"/>
  <c r="CP69" i="3" a="1"/>
  <c r="CQ69" i="3" a="1"/>
  <c r="CR69" i="3" a="1"/>
  <c r="CS69" i="3" a="1"/>
  <c r="CT69" i="3" a="1"/>
  <c r="CU69" i="3" a="1"/>
  <c r="CV69" i="3" a="1"/>
  <c r="CW69" i="3" a="1"/>
  <c r="CX69" i="3" a="1"/>
  <c r="CY69" i="3" a="1"/>
  <c r="CZ69" i="3" a="1"/>
  <c r="DA69" i="3" a="1"/>
  <c r="DB69" i="3" a="1"/>
  <c r="DC69" i="3" a="1"/>
  <c r="DD69" i="3" a="1"/>
  <c r="DE69" i="3" a="1"/>
  <c r="DF69" i="3" a="1"/>
  <c r="DG69" i="3" a="1"/>
  <c r="DH69" i="3" a="1"/>
  <c r="DI69" i="3" a="1"/>
  <c r="DJ69" i="3" a="1"/>
  <c r="DK69" i="3" a="1"/>
  <c r="DL69" i="3" a="1"/>
  <c r="DM69" i="3" a="1"/>
  <c r="DN69" i="3" a="1"/>
  <c r="DO69" i="3" a="1"/>
  <c r="DP69" i="3" a="1"/>
  <c r="DQ69" i="3" a="1"/>
  <c r="DR69" i="3" a="1"/>
  <c r="DS69" i="3" a="1"/>
  <c r="DT69" i="3" a="1"/>
  <c r="DU69" i="3" a="1"/>
  <c r="G69" i="3"/>
  <c r="H69" i="3"/>
  <c r="I69" i="3"/>
  <c r="J69" i="3"/>
  <c r="K69" i="3"/>
  <c r="L69" i="3"/>
  <c r="M69" i="3"/>
  <c r="N69" i="3"/>
  <c r="O69" i="3"/>
  <c r="P69" i="3"/>
  <c r="Q69" i="3"/>
  <c r="R69" i="3"/>
  <c r="S69" i="3"/>
  <c r="T69" i="3"/>
  <c r="U69" i="3"/>
  <c r="V69" i="3"/>
  <c r="W69" i="3"/>
  <c r="X69" i="3"/>
  <c r="Y69" i="3"/>
  <c r="Z69" i="3"/>
  <c r="AA69" i="3"/>
  <c r="AB69" i="3"/>
  <c r="AC69" i="3"/>
  <c r="AD69" i="3"/>
  <c r="AE69" i="3"/>
  <c r="AF69" i="3"/>
  <c r="AG69" i="3"/>
  <c r="AH69" i="3"/>
  <c r="AI69" i="3"/>
  <c r="AJ69" i="3"/>
  <c r="AK69" i="3"/>
  <c r="AL69" i="3"/>
  <c r="AM69" i="3"/>
  <c r="AN69" i="3"/>
  <c r="AO69" i="3"/>
  <c r="AP69" i="3"/>
  <c r="AQ69" i="3"/>
  <c r="AR69" i="3"/>
  <c r="AS69" i="3"/>
  <c r="AT69" i="3"/>
  <c r="AU69" i="3"/>
  <c r="AV69" i="3"/>
  <c r="AW69" i="3"/>
  <c r="AX69" i="3"/>
  <c r="AY69" i="3"/>
  <c r="AZ69" i="3"/>
  <c r="BA69" i="3"/>
  <c r="BB69" i="3"/>
  <c r="BC69" i="3"/>
  <c r="BD69" i="3"/>
  <c r="BE69" i="3"/>
  <c r="BF69" i="3"/>
  <c r="BG69" i="3"/>
  <c r="BH69" i="3"/>
  <c r="BI69" i="3"/>
  <c r="BJ69" i="3"/>
  <c r="BK69" i="3"/>
  <c r="BL69" i="3"/>
  <c r="BM69" i="3"/>
  <c r="BN69" i="3"/>
  <c r="BO69" i="3"/>
  <c r="BP69" i="3"/>
  <c r="BQ69" i="3"/>
  <c r="BR69" i="3"/>
  <c r="BS69" i="3"/>
  <c r="BT69" i="3"/>
  <c r="BU69" i="3"/>
  <c r="BV69" i="3"/>
  <c r="BW69" i="3"/>
  <c r="BX69" i="3"/>
  <c r="BY69" i="3"/>
  <c r="BZ69" i="3"/>
  <c r="CA69" i="3"/>
  <c r="CB69" i="3"/>
  <c r="CC69" i="3"/>
  <c r="CD69" i="3"/>
  <c r="CE69" i="3"/>
  <c r="CF69" i="3"/>
  <c r="CG69" i="3"/>
  <c r="CH69" i="3"/>
  <c r="CI69" i="3"/>
  <c r="CJ69" i="3"/>
  <c r="CK69" i="3"/>
  <c r="CL69" i="3"/>
  <c r="CM69" i="3"/>
  <c r="CN69" i="3"/>
  <c r="CO69" i="3"/>
  <c r="CP69" i="3"/>
  <c r="CQ69" i="3"/>
  <c r="CR69" i="3"/>
  <c r="CS69" i="3"/>
  <c r="CT69" i="3"/>
  <c r="CU69" i="3"/>
  <c r="CV69" i="3"/>
  <c r="CW69" i="3"/>
  <c r="CX69" i="3"/>
  <c r="CY69" i="3"/>
  <c r="CZ69" i="3"/>
  <c r="DA69" i="3"/>
  <c r="DB69" i="3"/>
  <c r="DC69" i="3"/>
  <c r="DD69" i="3"/>
  <c r="DE69" i="3"/>
  <c r="DF69" i="3"/>
  <c r="DG69" i="3"/>
  <c r="DH69" i="3"/>
  <c r="DI69" i="3"/>
  <c r="DJ69" i="3"/>
  <c r="DK69" i="3"/>
  <c r="DL69" i="3"/>
  <c r="DM69" i="3"/>
  <c r="DN69" i="3"/>
  <c r="DO69" i="3"/>
  <c r="DP69" i="3"/>
  <c r="DQ69" i="3"/>
  <c r="DR69" i="3"/>
  <c r="DS69" i="3"/>
  <c r="DT69" i="3"/>
  <c r="DU69" i="3"/>
  <c r="AF25" i="3"/>
  <c r="E68" i="3" a="1"/>
  <c r="E68" i="3"/>
  <c r="F68" i="3" a="1"/>
  <c r="F68" i="3"/>
  <c r="G68" i="3" a="1"/>
  <c r="H68" i="3" a="1"/>
  <c r="I68" i="3" a="1"/>
  <c r="J68" i="3" a="1"/>
  <c r="K68" i="3" a="1"/>
  <c r="L68" i="3" a="1"/>
  <c r="M68" i="3" a="1"/>
  <c r="N68" i="3" a="1"/>
  <c r="O68" i="3" a="1"/>
  <c r="P68" i="3" a="1"/>
  <c r="Q68" i="3" a="1"/>
  <c r="R68" i="3" a="1"/>
  <c r="S68" i="3" a="1"/>
  <c r="T68" i="3" a="1"/>
  <c r="U68" i="3" a="1"/>
  <c r="V68" i="3" a="1"/>
  <c r="W68" i="3" a="1"/>
  <c r="X68" i="3" a="1"/>
  <c r="Y68" i="3" a="1"/>
  <c r="Z68" i="3" a="1"/>
  <c r="AA68" i="3" a="1"/>
  <c r="AB68" i="3" a="1"/>
  <c r="AC68" i="3" a="1"/>
  <c r="AD68" i="3" a="1"/>
  <c r="AE68" i="3" a="1"/>
  <c r="AF68" i="3" a="1"/>
  <c r="AG68" i="3" a="1"/>
  <c r="AH68" i="3" a="1"/>
  <c r="AI68" i="3" a="1"/>
  <c r="AJ68" i="3" a="1"/>
  <c r="AK68" i="3" a="1"/>
  <c r="AL68" i="3" a="1"/>
  <c r="AM68" i="3" a="1"/>
  <c r="AN68" i="3" a="1"/>
  <c r="AO68" i="3" a="1"/>
  <c r="AP68" i="3" a="1"/>
  <c r="AQ68" i="3" a="1"/>
  <c r="AR68" i="3" a="1"/>
  <c r="AS68" i="3" a="1"/>
  <c r="AT68" i="3" a="1"/>
  <c r="AU68" i="3" a="1"/>
  <c r="AV68" i="3" a="1"/>
  <c r="AW68" i="3" a="1"/>
  <c r="AX68" i="3" a="1"/>
  <c r="AY68" i="3" a="1"/>
  <c r="AZ68" i="3" a="1"/>
  <c r="BA68" i="3" a="1"/>
  <c r="BB68" i="3" a="1"/>
  <c r="BC68" i="3" a="1"/>
  <c r="BD68" i="3" a="1"/>
  <c r="BE68" i="3" a="1"/>
  <c r="BF68" i="3" a="1"/>
  <c r="BG68" i="3" a="1"/>
  <c r="BH68" i="3" a="1"/>
  <c r="BI68" i="3" a="1"/>
  <c r="BJ68" i="3" a="1"/>
  <c r="BK68" i="3" a="1"/>
  <c r="BL68" i="3" a="1"/>
  <c r="BM68" i="3" a="1"/>
  <c r="BN68" i="3" a="1"/>
  <c r="BO68" i="3" a="1"/>
  <c r="BP68" i="3" a="1"/>
  <c r="BQ68" i="3" a="1"/>
  <c r="BR68" i="3" a="1"/>
  <c r="BS68" i="3" a="1"/>
  <c r="BT68" i="3" a="1"/>
  <c r="BU68" i="3" a="1"/>
  <c r="BV68" i="3" a="1"/>
  <c r="BW68" i="3" a="1"/>
  <c r="BX68" i="3" a="1"/>
  <c r="BY68" i="3" a="1"/>
  <c r="BZ68" i="3" a="1"/>
  <c r="CA68" i="3" a="1"/>
  <c r="CB68" i="3" a="1"/>
  <c r="CC68" i="3" a="1"/>
  <c r="CD68" i="3" a="1"/>
  <c r="CE68" i="3" a="1"/>
  <c r="CF68" i="3" a="1"/>
  <c r="CG68" i="3" a="1"/>
  <c r="CH68" i="3" a="1"/>
  <c r="CI68" i="3" a="1"/>
  <c r="CJ68" i="3" a="1"/>
  <c r="CK68" i="3" a="1"/>
  <c r="CL68" i="3" a="1"/>
  <c r="CM68" i="3" a="1"/>
  <c r="CN68" i="3" a="1"/>
  <c r="CO68" i="3" a="1"/>
  <c r="CP68" i="3" a="1"/>
  <c r="CQ68" i="3" a="1"/>
  <c r="CR68" i="3" a="1"/>
  <c r="CS68" i="3" a="1"/>
  <c r="CT68" i="3" a="1"/>
  <c r="CU68" i="3" a="1"/>
  <c r="CV68" i="3" a="1"/>
  <c r="CW68" i="3" a="1"/>
  <c r="CX68" i="3" a="1"/>
  <c r="CY68" i="3" a="1"/>
  <c r="CZ68" i="3" a="1"/>
  <c r="DA68" i="3" a="1"/>
  <c r="DB68" i="3" a="1"/>
  <c r="DC68" i="3" a="1"/>
  <c r="DD68" i="3" a="1"/>
  <c r="DE68" i="3" a="1"/>
  <c r="DF68" i="3" a="1"/>
  <c r="DG68" i="3" a="1"/>
  <c r="DH68" i="3" a="1"/>
  <c r="DI68" i="3" a="1"/>
  <c r="DJ68" i="3" a="1"/>
  <c r="DK68" i="3" a="1"/>
  <c r="DL68" i="3" a="1"/>
  <c r="DM68" i="3" a="1"/>
  <c r="DN68" i="3" a="1"/>
  <c r="DO68" i="3" a="1"/>
  <c r="DP68" i="3" a="1"/>
  <c r="DQ68" i="3" a="1"/>
  <c r="DR68" i="3" a="1"/>
  <c r="DS68" i="3" a="1"/>
  <c r="DT68" i="3" a="1"/>
  <c r="DU68" i="3" a="1"/>
  <c r="G68" i="3"/>
  <c r="H68" i="3"/>
  <c r="I68" i="3"/>
  <c r="J68" i="3"/>
  <c r="K68" i="3"/>
  <c r="L68" i="3"/>
  <c r="M68" i="3"/>
  <c r="N68" i="3"/>
  <c r="O68" i="3"/>
  <c r="P68" i="3"/>
  <c r="Q68" i="3"/>
  <c r="R68" i="3"/>
  <c r="S68" i="3"/>
  <c r="T68" i="3"/>
  <c r="U68" i="3"/>
  <c r="V68" i="3"/>
  <c r="W68" i="3"/>
  <c r="X68" i="3"/>
  <c r="Y68" i="3"/>
  <c r="Z68" i="3"/>
  <c r="AA68" i="3"/>
  <c r="AB68" i="3"/>
  <c r="AC68" i="3"/>
  <c r="AD68" i="3"/>
  <c r="AE68" i="3"/>
  <c r="AF68" i="3"/>
  <c r="AG68" i="3"/>
  <c r="AH68" i="3"/>
  <c r="AI68" i="3"/>
  <c r="AJ68" i="3"/>
  <c r="AK68" i="3"/>
  <c r="AL68" i="3"/>
  <c r="AM68" i="3"/>
  <c r="AN68" i="3"/>
  <c r="AO68" i="3"/>
  <c r="AP68" i="3"/>
  <c r="AQ68" i="3"/>
  <c r="AR68" i="3"/>
  <c r="AS68" i="3"/>
  <c r="AT68" i="3"/>
  <c r="AU68" i="3"/>
  <c r="AV68" i="3"/>
  <c r="AW68" i="3"/>
  <c r="AX68" i="3"/>
  <c r="AY68" i="3"/>
  <c r="AZ68" i="3"/>
  <c r="BA68" i="3"/>
  <c r="BB68" i="3"/>
  <c r="BC68" i="3"/>
  <c r="BD68" i="3"/>
  <c r="BE68" i="3"/>
  <c r="BF68" i="3"/>
  <c r="BG68" i="3"/>
  <c r="BH68" i="3"/>
  <c r="BI68" i="3"/>
  <c r="BJ68" i="3"/>
  <c r="BK68" i="3"/>
  <c r="BL68" i="3"/>
  <c r="BM68" i="3"/>
  <c r="BN68" i="3"/>
  <c r="BO68" i="3"/>
  <c r="BP68" i="3"/>
  <c r="BQ68" i="3"/>
  <c r="BR68" i="3"/>
  <c r="BS68" i="3"/>
  <c r="BT68" i="3"/>
  <c r="BU68" i="3"/>
  <c r="BV68" i="3"/>
  <c r="BW68" i="3"/>
  <c r="BX68" i="3"/>
  <c r="BY68" i="3"/>
  <c r="BZ68" i="3"/>
  <c r="CA68" i="3"/>
  <c r="CB68" i="3"/>
  <c r="CC68" i="3"/>
  <c r="CD68" i="3"/>
  <c r="CE68" i="3"/>
  <c r="CF68" i="3"/>
  <c r="CG68" i="3"/>
  <c r="CH68" i="3"/>
  <c r="CI68" i="3"/>
  <c r="CJ68" i="3"/>
  <c r="CK68" i="3"/>
  <c r="CL68" i="3"/>
  <c r="CM68" i="3"/>
  <c r="CN68" i="3"/>
  <c r="CO68" i="3"/>
  <c r="CP68" i="3"/>
  <c r="CQ68" i="3"/>
  <c r="CR68" i="3"/>
  <c r="CS68" i="3"/>
  <c r="CT68" i="3"/>
  <c r="CU68" i="3"/>
  <c r="CV68" i="3"/>
  <c r="CW68" i="3"/>
  <c r="CX68" i="3"/>
  <c r="CY68" i="3"/>
  <c r="CZ68" i="3"/>
  <c r="DA68" i="3"/>
  <c r="DB68" i="3"/>
  <c r="DC68" i="3"/>
  <c r="DD68" i="3"/>
  <c r="DE68" i="3"/>
  <c r="DF68" i="3"/>
  <c r="DG68" i="3"/>
  <c r="DH68" i="3"/>
  <c r="DI68" i="3"/>
  <c r="DJ68" i="3"/>
  <c r="DK68" i="3"/>
  <c r="DL68" i="3"/>
  <c r="DM68" i="3"/>
  <c r="DN68" i="3"/>
  <c r="DO68" i="3"/>
  <c r="DP68" i="3"/>
  <c r="DQ68" i="3"/>
  <c r="DR68" i="3"/>
  <c r="DS68" i="3"/>
  <c r="DT68" i="3"/>
  <c r="DU68" i="3"/>
  <c r="AF24" i="3"/>
  <c r="E67" i="3" a="1"/>
  <c r="E67" i="3"/>
  <c r="F67" i="3" a="1"/>
  <c r="F67" i="3"/>
  <c r="G67" i="3" a="1"/>
  <c r="H67" i="3" a="1"/>
  <c r="I67" i="3" a="1"/>
  <c r="J67" i="3" a="1"/>
  <c r="K67" i="3" a="1"/>
  <c r="L67" i="3" a="1"/>
  <c r="M67" i="3" a="1"/>
  <c r="N67" i="3" a="1"/>
  <c r="O67" i="3" a="1"/>
  <c r="P67" i="3" a="1"/>
  <c r="Q67" i="3" a="1"/>
  <c r="R67" i="3" a="1"/>
  <c r="S67" i="3" a="1"/>
  <c r="T67" i="3" a="1"/>
  <c r="U67" i="3" a="1"/>
  <c r="V67" i="3" a="1"/>
  <c r="W67" i="3" a="1"/>
  <c r="X67" i="3" a="1"/>
  <c r="Y67" i="3" a="1"/>
  <c r="Z67" i="3" a="1"/>
  <c r="AA67" i="3" a="1"/>
  <c r="AB67" i="3" a="1"/>
  <c r="AC67" i="3" a="1"/>
  <c r="AD67" i="3" a="1"/>
  <c r="AE67" i="3" a="1"/>
  <c r="AF67" i="3" a="1"/>
  <c r="AG67" i="3" a="1"/>
  <c r="AH67" i="3" a="1"/>
  <c r="AI67" i="3" a="1"/>
  <c r="AJ67" i="3" a="1"/>
  <c r="AK67" i="3" a="1"/>
  <c r="AL67" i="3" a="1"/>
  <c r="AM67" i="3" a="1"/>
  <c r="AN67" i="3" a="1"/>
  <c r="AO67" i="3" a="1"/>
  <c r="AP67" i="3" a="1"/>
  <c r="AQ67" i="3" a="1"/>
  <c r="AR67" i="3" a="1"/>
  <c r="AS67" i="3" a="1"/>
  <c r="AT67" i="3" a="1"/>
  <c r="AU67" i="3" a="1"/>
  <c r="AV67" i="3" a="1"/>
  <c r="AW67" i="3" a="1"/>
  <c r="AX67" i="3" a="1"/>
  <c r="AY67" i="3" a="1"/>
  <c r="AZ67" i="3" a="1"/>
  <c r="BA67" i="3" a="1"/>
  <c r="BB67" i="3" a="1"/>
  <c r="BC67" i="3" a="1"/>
  <c r="BD67" i="3" a="1"/>
  <c r="BE67" i="3" a="1"/>
  <c r="BF67" i="3" a="1"/>
  <c r="BG67" i="3" a="1"/>
  <c r="BH67" i="3" a="1"/>
  <c r="BI67" i="3" a="1"/>
  <c r="BJ67" i="3" a="1"/>
  <c r="BK67" i="3" a="1"/>
  <c r="BL67" i="3" a="1"/>
  <c r="BM67" i="3" a="1"/>
  <c r="BN67" i="3" a="1"/>
  <c r="BO67" i="3" a="1"/>
  <c r="BP67" i="3" a="1"/>
  <c r="BQ67" i="3" a="1"/>
  <c r="BR67" i="3" a="1"/>
  <c r="BS67" i="3" a="1"/>
  <c r="BT67" i="3" a="1"/>
  <c r="BU67" i="3" a="1"/>
  <c r="BV67" i="3" a="1"/>
  <c r="BW67" i="3" a="1"/>
  <c r="BX67" i="3" a="1"/>
  <c r="BY67" i="3" a="1"/>
  <c r="BZ67" i="3" a="1"/>
  <c r="CA67" i="3" a="1"/>
  <c r="CB67" i="3" a="1"/>
  <c r="CC67" i="3" a="1"/>
  <c r="CD67" i="3" a="1"/>
  <c r="CE67" i="3" a="1"/>
  <c r="CF67" i="3" a="1"/>
  <c r="CG67" i="3" a="1"/>
  <c r="CH67" i="3" a="1"/>
  <c r="CI67" i="3" a="1"/>
  <c r="CJ67" i="3" a="1"/>
  <c r="CK67" i="3" a="1"/>
  <c r="CL67" i="3" a="1"/>
  <c r="CM67" i="3" a="1"/>
  <c r="CN67" i="3" a="1"/>
  <c r="CO67" i="3" a="1"/>
  <c r="CP67" i="3" a="1"/>
  <c r="CQ67" i="3" a="1"/>
  <c r="CR67" i="3" a="1"/>
  <c r="CS67" i="3" a="1"/>
  <c r="CT67" i="3" a="1"/>
  <c r="CU67" i="3" a="1"/>
  <c r="CV67" i="3" a="1"/>
  <c r="CW67" i="3" a="1"/>
  <c r="CX67" i="3" a="1"/>
  <c r="CY67" i="3" a="1"/>
  <c r="CZ67" i="3" a="1"/>
  <c r="DA67" i="3" a="1"/>
  <c r="DB67" i="3" a="1"/>
  <c r="DC67" i="3" a="1"/>
  <c r="DD67" i="3" a="1"/>
  <c r="DE67" i="3" a="1"/>
  <c r="DF67" i="3" a="1"/>
  <c r="DG67" i="3" a="1"/>
  <c r="DH67" i="3" a="1"/>
  <c r="DI67" i="3" a="1"/>
  <c r="DJ67" i="3" a="1"/>
  <c r="DK67" i="3" a="1"/>
  <c r="DL67" i="3" a="1"/>
  <c r="DM67" i="3" a="1"/>
  <c r="DN67" i="3" a="1"/>
  <c r="DO67" i="3" a="1"/>
  <c r="DP67" i="3" a="1"/>
  <c r="DQ67" i="3" a="1"/>
  <c r="DR67" i="3" a="1"/>
  <c r="DS67" i="3" a="1"/>
  <c r="DT67" i="3" a="1"/>
  <c r="DU67" i="3" a="1"/>
  <c r="G67" i="3"/>
  <c r="H67" i="3"/>
  <c r="I67" i="3"/>
  <c r="J67" i="3"/>
  <c r="K67" i="3"/>
  <c r="L67" i="3"/>
  <c r="M67" i="3"/>
  <c r="N67" i="3"/>
  <c r="O67" i="3"/>
  <c r="P67" i="3"/>
  <c r="Q67" i="3"/>
  <c r="R67" i="3"/>
  <c r="S67" i="3"/>
  <c r="T67" i="3"/>
  <c r="U67" i="3"/>
  <c r="V67" i="3"/>
  <c r="W67" i="3"/>
  <c r="X67" i="3"/>
  <c r="Y67" i="3"/>
  <c r="Z67" i="3"/>
  <c r="AA67" i="3"/>
  <c r="AB67" i="3"/>
  <c r="AC67" i="3"/>
  <c r="AD67" i="3"/>
  <c r="AE67" i="3"/>
  <c r="AF67" i="3"/>
  <c r="AG67" i="3"/>
  <c r="AH67" i="3"/>
  <c r="AI67" i="3"/>
  <c r="AJ67" i="3"/>
  <c r="AK67" i="3"/>
  <c r="AL67" i="3"/>
  <c r="AM67" i="3"/>
  <c r="AN67" i="3"/>
  <c r="AO67" i="3"/>
  <c r="AP67" i="3"/>
  <c r="AQ67" i="3"/>
  <c r="AR67" i="3"/>
  <c r="AS67" i="3"/>
  <c r="AT67" i="3"/>
  <c r="AU67" i="3"/>
  <c r="AV67" i="3"/>
  <c r="AW67" i="3"/>
  <c r="AX67" i="3"/>
  <c r="AY67" i="3"/>
  <c r="AZ67" i="3"/>
  <c r="BA67" i="3"/>
  <c r="BB67" i="3"/>
  <c r="BC67" i="3"/>
  <c r="BD67" i="3"/>
  <c r="BE67" i="3"/>
  <c r="BF67" i="3"/>
  <c r="BG67" i="3"/>
  <c r="BH67" i="3"/>
  <c r="BI67" i="3"/>
  <c r="BJ67" i="3"/>
  <c r="BK67" i="3"/>
  <c r="BL67" i="3"/>
  <c r="BM67" i="3"/>
  <c r="BN67" i="3"/>
  <c r="BO67" i="3"/>
  <c r="BP67" i="3"/>
  <c r="BQ67" i="3"/>
  <c r="BR67" i="3"/>
  <c r="BS67" i="3"/>
  <c r="BT67" i="3"/>
  <c r="BU67" i="3"/>
  <c r="BV67" i="3"/>
  <c r="BW67" i="3"/>
  <c r="BX67" i="3"/>
  <c r="BY67" i="3"/>
  <c r="BZ67" i="3"/>
  <c r="CA67" i="3"/>
  <c r="CB67" i="3"/>
  <c r="CC67" i="3"/>
  <c r="CD67" i="3"/>
  <c r="CE67" i="3"/>
  <c r="CF67" i="3"/>
  <c r="CG67" i="3"/>
  <c r="CH67" i="3"/>
  <c r="CI67" i="3"/>
  <c r="CJ67" i="3"/>
  <c r="CK67" i="3"/>
  <c r="CL67" i="3"/>
  <c r="CM67" i="3"/>
  <c r="CN67" i="3"/>
  <c r="CO67" i="3"/>
  <c r="CP67" i="3"/>
  <c r="CQ67" i="3"/>
  <c r="CR67" i="3"/>
  <c r="CS67" i="3"/>
  <c r="CT67" i="3"/>
  <c r="CU67" i="3"/>
  <c r="CV67" i="3"/>
  <c r="CW67" i="3"/>
  <c r="CX67" i="3"/>
  <c r="CY67" i="3"/>
  <c r="CZ67" i="3"/>
  <c r="DA67" i="3"/>
  <c r="DB67" i="3"/>
  <c r="DC67" i="3"/>
  <c r="DD67" i="3"/>
  <c r="DE67" i="3"/>
  <c r="DF67" i="3"/>
  <c r="DG67" i="3"/>
  <c r="DH67" i="3"/>
  <c r="DI67" i="3"/>
  <c r="DJ67" i="3"/>
  <c r="DK67" i="3"/>
  <c r="DL67" i="3"/>
  <c r="DM67" i="3"/>
  <c r="DN67" i="3"/>
  <c r="DO67" i="3"/>
  <c r="DP67" i="3"/>
  <c r="DQ67" i="3"/>
  <c r="DR67" i="3"/>
  <c r="DS67" i="3"/>
  <c r="DT67" i="3"/>
  <c r="DU67" i="3"/>
  <c r="AF23" i="3"/>
  <c r="E65" i="3" a="1"/>
  <c r="E65" i="3"/>
  <c r="F65" i="3" a="1"/>
  <c r="F65" i="3"/>
  <c r="G65" i="3" a="1"/>
  <c r="H65" i="3" a="1"/>
  <c r="I65" i="3" a="1"/>
  <c r="J65" i="3" a="1"/>
  <c r="K65" i="3" a="1"/>
  <c r="L65" i="3" a="1"/>
  <c r="M65" i="3" a="1"/>
  <c r="N65" i="3" a="1"/>
  <c r="O65" i="3" a="1"/>
  <c r="P65" i="3" a="1"/>
  <c r="Q65" i="3" a="1"/>
  <c r="R65" i="3" a="1"/>
  <c r="S65" i="3" a="1"/>
  <c r="T65" i="3" a="1"/>
  <c r="U65" i="3" a="1"/>
  <c r="V65" i="3" a="1"/>
  <c r="W65" i="3" a="1"/>
  <c r="X65" i="3" a="1"/>
  <c r="Y65" i="3" a="1"/>
  <c r="Z65" i="3" a="1"/>
  <c r="AA65" i="3" a="1"/>
  <c r="AB65" i="3" a="1"/>
  <c r="AC65" i="3" a="1"/>
  <c r="AD65" i="3" a="1"/>
  <c r="AE65" i="3" a="1"/>
  <c r="AF65" i="3" a="1"/>
  <c r="AG65" i="3" a="1"/>
  <c r="AH65" i="3" a="1"/>
  <c r="AI65" i="3" a="1"/>
  <c r="AJ65" i="3" a="1"/>
  <c r="AK65" i="3" a="1"/>
  <c r="AL65" i="3" a="1"/>
  <c r="AM65" i="3" a="1"/>
  <c r="AN65" i="3" a="1"/>
  <c r="AO65" i="3" a="1"/>
  <c r="AP65" i="3" a="1"/>
  <c r="AQ65" i="3" a="1"/>
  <c r="AR65" i="3" a="1"/>
  <c r="AS65" i="3" a="1"/>
  <c r="AT65" i="3" a="1"/>
  <c r="AU65" i="3" a="1"/>
  <c r="AV65" i="3" a="1"/>
  <c r="AW65" i="3" a="1"/>
  <c r="AX65" i="3" a="1"/>
  <c r="AY65" i="3" a="1"/>
  <c r="AZ65" i="3" a="1"/>
  <c r="BA65" i="3" a="1"/>
  <c r="BB65" i="3" a="1"/>
  <c r="BC65" i="3" a="1"/>
  <c r="BD65" i="3" a="1"/>
  <c r="BE65" i="3" a="1"/>
  <c r="BF65" i="3" a="1"/>
  <c r="BG65" i="3" a="1"/>
  <c r="BH65" i="3" a="1"/>
  <c r="BI65" i="3" a="1"/>
  <c r="BJ65" i="3" a="1"/>
  <c r="BK65" i="3" a="1"/>
  <c r="BL65" i="3" a="1"/>
  <c r="BM65" i="3" a="1"/>
  <c r="BN65" i="3" a="1"/>
  <c r="BO65" i="3" a="1"/>
  <c r="BP65" i="3" a="1"/>
  <c r="BQ65" i="3" a="1"/>
  <c r="BR65" i="3" a="1"/>
  <c r="BS65" i="3" a="1"/>
  <c r="BT65" i="3" a="1"/>
  <c r="BU65" i="3" a="1"/>
  <c r="BV65" i="3" a="1"/>
  <c r="BW65" i="3" a="1"/>
  <c r="BX65" i="3" a="1"/>
  <c r="BY65" i="3" a="1"/>
  <c r="BZ65" i="3" a="1"/>
  <c r="CA65" i="3" a="1"/>
  <c r="CB65" i="3" a="1"/>
  <c r="CC65" i="3" a="1"/>
  <c r="CD65" i="3" a="1"/>
  <c r="CE65" i="3" a="1"/>
  <c r="CF65" i="3" a="1"/>
  <c r="CG65" i="3" a="1"/>
  <c r="CH65" i="3" a="1"/>
  <c r="CI65" i="3" a="1"/>
  <c r="CJ65" i="3" a="1"/>
  <c r="CK65" i="3" a="1"/>
  <c r="CL65" i="3" a="1"/>
  <c r="CM65" i="3" a="1"/>
  <c r="CN65" i="3" a="1"/>
  <c r="CO65" i="3" a="1"/>
  <c r="CP65" i="3" a="1"/>
  <c r="CQ65" i="3" a="1"/>
  <c r="CR65" i="3" a="1"/>
  <c r="CS65" i="3" a="1"/>
  <c r="CT65" i="3" a="1"/>
  <c r="CU65" i="3" a="1"/>
  <c r="CV65" i="3" a="1"/>
  <c r="CW65" i="3" a="1"/>
  <c r="CX65" i="3" a="1"/>
  <c r="CY65" i="3" a="1"/>
  <c r="CZ65" i="3" a="1"/>
  <c r="DA65" i="3" a="1"/>
  <c r="DB65" i="3" a="1"/>
  <c r="DC65" i="3" a="1"/>
  <c r="DD65" i="3" a="1"/>
  <c r="DE65" i="3" a="1"/>
  <c r="DF65" i="3" a="1"/>
  <c r="DG65" i="3" a="1"/>
  <c r="DH65" i="3" a="1"/>
  <c r="DI65" i="3" a="1"/>
  <c r="DJ65" i="3" a="1"/>
  <c r="DK65" i="3" a="1"/>
  <c r="DL65" i="3" a="1"/>
  <c r="DM65" i="3" a="1"/>
  <c r="DN65" i="3" a="1"/>
  <c r="DO65" i="3" a="1"/>
  <c r="DP65" i="3" a="1"/>
  <c r="DQ65" i="3" a="1"/>
  <c r="DR65" i="3" a="1"/>
  <c r="DS65" i="3" a="1"/>
  <c r="DT65" i="3" a="1"/>
  <c r="DU65" i="3" a="1"/>
  <c r="G65" i="3"/>
  <c r="H65" i="3"/>
  <c r="I65" i="3"/>
  <c r="J65" i="3"/>
  <c r="K65" i="3"/>
  <c r="L65" i="3"/>
  <c r="M65" i="3"/>
  <c r="N65" i="3"/>
  <c r="O65" i="3"/>
  <c r="P65" i="3"/>
  <c r="Q65" i="3"/>
  <c r="R65" i="3"/>
  <c r="S65" i="3"/>
  <c r="T65" i="3"/>
  <c r="U65" i="3"/>
  <c r="V65" i="3"/>
  <c r="W65" i="3"/>
  <c r="X65" i="3"/>
  <c r="Y65" i="3"/>
  <c r="Z65" i="3"/>
  <c r="AA65" i="3"/>
  <c r="AB65" i="3"/>
  <c r="AC65" i="3"/>
  <c r="AD65" i="3"/>
  <c r="AE65" i="3"/>
  <c r="AF65" i="3"/>
  <c r="AG65" i="3"/>
  <c r="AH65" i="3"/>
  <c r="AI65" i="3"/>
  <c r="AJ65" i="3"/>
  <c r="AK65" i="3"/>
  <c r="AL65" i="3"/>
  <c r="AM65" i="3"/>
  <c r="AN65" i="3"/>
  <c r="AO65" i="3"/>
  <c r="AP65" i="3"/>
  <c r="AQ65" i="3"/>
  <c r="AR65" i="3"/>
  <c r="AS65" i="3"/>
  <c r="AT65" i="3"/>
  <c r="AU65" i="3"/>
  <c r="AV65" i="3"/>
  <c r="AW65" i="3"/>
  <c r="AX65" i="3"/>
  <c r="AY65" i="3"/>
  <c r="AZ65" i="3"/>
  <c r="BA65" i="3"/>
  <c r="BB65" i="3"/>
  <c r="BC65" i="3"/>
  <c r="BD65" i="3"/>
  <c r="BE65" i="3"/>
  <c r="BF65" i="3"/>
  <c r="BG65" i="3"/>
  <c r="BH65" i="3"/>
  <c r="BI65" i="3"/>
  <c r="BJ65" i="3"/>
  <c r="BK65" i="3"/>
  <c r="BL65" i="3"/>
  <c r="BM65" i="3"/>
  <c r="BN65" i="3"/>
  <c r="BO65" i="3"/>
  <c r="BP65" i="3"/>
  <c r="BQ65" i="3"/>
  <c r="BR65" i="3"/>
  <c r="BS65" i="3"/>
  <c r="BT65" i="3"/>
  <c r="BU65" i="3"/>
  <c r="BV65" i="3"/>
  <c r="BW65" i="3"/>
  <c r="BX65" i="3"/>
  <c r="BY65" i="3"/>
  <c r="BZ65" i="3"/>
  <c r="CA65" i="3"/>
  <c r="CB65" i="3"/>
  <c r="CC65" i="3"/>
  <c r="CD65" i="3"/>
  <c r="CE65" i="3"/>
  <c r="CF65" i="3"/>
  <c r="CG65" i="3"/>
  <c r="CH65" i="3"/>
  <c r="CI65" i="3"/>
  <c r="CJ65" i="3"/>
  <c r="CK65" i="3"/>
  <c r="CL65" i="3"/>
  <c r="CM65" i="3"/>
  <c r="CN65" i="3"/>
  <c r="CO65" i="3"/>
  <c r="CP65" i="3"/>
  <c r="CQ65" i="3"/>
  <c r="CR65" i="3"/>
  <c r="CS65" i="3"/>
  <c r="CT65" i="3"/>
  <c r="CU65" i="3"/>
  <c r="CV65" i="3"/>
  <c r="CW65" i="3"/>
  <c r="CX65" i="3"/>
  <c r="CY65" i="3"/>
  <c r="CZ65" i="3"/>
  <c r="DA65" i="3"/>
  <c r="DB65" i="3"/>
  <c r="DC65" i="3"/>
  <c r="DD65" i="3"/>
  <c r="DE65" i="3"/>
  <c r="DF65" i="3"/>
  <c r="DG65" i="3"/>
  <c r="DH65" i="3"/>
  <c r="DI65" i="3"/>
  <c r="DJ65" i="3"/>
  <c r="DK65" i="3"/>
  <c r="DL65" i="3"/>
  <c r="DM65" i="3"/>
  <c r="DN65" i="3"/>
  <c r="DO65" i="3"/>
  <c r="DP65" i="3"/>
  <c r="DQ65" i="3"/>
  <c r="DR65" i="3"/>
  <c r="DS65" i="3"/>
  <c r="DT65" i="3"/>
  <c r="DU65" i="3"/>
  <c r="AF21" i="3"/>
  <c r="K4" i="3"/>
  <c r="K16" i="3"/>
  <c r="C79" i="10"/>
  <c r="E79" i="10"/>
  <c r="C78" i="10"/>
  <c r="E78" i="10"/>
  <c r="C77" i="10"/>
  <c r="E77" i="10"/>
  <c r="C76" i="10"/>
  <c r="E76" i="10"/>
  <c r="C75" i="10"/>
  <c r="E75" i="10"/>
  <c r="C74" i="10"/>
  <c r="E74" i="10"/>
  <c r="C73" i="10"/>
  <c r="E73" i="10"/>
  <c r="C72" i="10"/>
  <c r="E72" i="10"/>
  <c r="C71" i="10"/>
  <c r="E71" i="10"/>
  <c r="C70" i="10"/>
  <c r="E70" i="10"/>
  <c r="C69" i="10"/>
  <c r="E69" i="10"/>
  <c r="C68" i="10"/>
  <c r="E68" i="10"/>
  <c r="C64" i="10"/>
  <c r="E64" i="10"/>
  <c r="C63" i="10"/>
  <c r="E63" i="10"/>
  <c r="C62" i="10"/>
  <c r="E62" i="10"/>
  <c r="C61" i="10"/>
  <c r="E61" i="10"/>
  <c r="C60" i="10"/>
  <c r="E60" i="10"/>
  <c r="C59" i="10"/>
  <c r="E59" i="10"/>
  <c r="C58" i="10"/>
  <c r="E58" i="10"/>
  <c r="C57" i="10"/>
  <c r="E57" i="10"/>
  <c r="C56" i="10"/>
  <c r="E56" i="10"/>
  <c r="C55" i="10"/>
  <c r="E55" i="10"/>
  <c r="C54" i="10"/>
  <c r="E54" i="10"/>
  <c r="C53" i="10"/>
  <c r="E53" i="10"/>
  <c r="C49" i="10"/>
  <c r="E49" i="10"/>
  <c r="C48" i="10"/>
  <c r="E48" i="10"/>
  <c r="C47" i="10"/>
  <c r="E47" i="10"/>
  <c r="C46" i="10"/>
  <c r="E46" i="10"/>
  <c r="C45" i="10"/>
  <c r="E45" i="10"/>
  <c r="C44" i="10"/>
  <c r="E44" i="10"/>
  <c r="C43" i="10"/>
  <c r="E43" i="10"/>
  <c r="C42" i="10"/>
  <c r="E42" i="10"/>
  <c r="C41" i="10"/>
  <c r="E41" i="10"/>
  <c r="C40" i="10"/>
  <c r="E40" i="10"/>
  <c r="C39" i="10"/>
  <c r="E39" i="10"/>
  <c r="C38" i="10"/>
  <c r="E38" i="10"/>
  <c r="C34" i="10"/>
  <c r="E34" i="10"/>
  <c r="C33" i="10"/>
  <c r="E33" i="10"/>
  <c r="C32" i="10"/>
  <c r="E32" i="10"/>
  <c r="C31" i="10"/>
  <c r="E31" i="10"/>
  <c r="C30" i="10"/>
  <c r="E30" i="10"/>
  <c r="C29" i="10"/>
  <c r="E29" i="10"/>
  <c r="C28" i="10"/>
  <c r="E28" i="10"/>
  <c r="C27" i="10"/>
  <c r="E27" i="10"/>
  <c r="C26" i="10"/>
  <c r="E26" i="10"/>
  <c r="C25" i="10"/>
  <c r="E25" i="10"/>
  <c r="C24" i="10"/>
  <c r="E24" i="10"/>
  <c r="C23" i="10"/>
  <c r="E23" i="10"/>
  <c r="C19" i="10"/>
  <c r="E19" i="10"/>
  <c r="C18" i="10"/>
  <c r="E18" i="10"/>
  <c r="C17" i="10"/>
  <c r="E17" i="10"/>
  <c r="C16" i="10"/>
  <c r="E16" i="10"/>
  <c r="C15" i="10"/>
  <c r="E15" i="10"/>
  <c r="C14" i="10"/>
  <c r="E14" i="10"/>
  <c r="C13" i="10"/>
  <c r="E13" i="10"/>
  <c r="C12" i="10"/>
  <c r="E12" i="10"/>
  <c r="C11" i="10"/>
  <c r="E11" i="10"/>
  <c r="C10" i="10"/>
  <c r="E10" i="10"/>
  <c r="C9" i="10"/>
  <c r="E9" i="10"/>
  <c r="C8" i="10"/>
  <c r="E8" i="10"/>
  <c r="W21" i="6"/>
  <c r="BI21" i="6"/>
  <c r="BI45" i="6"/>
  <c r="BI69" i="6"/>
  <c r="BI93" i="6"/>
  <c r="W20" i="6"/>
  <c r="BG9" i="6"/>
  <c r="BG21" i="6"/>
  <c r="BG45" i="6"/>
  <c r="BG69" i="6"/>
  <c r="BG93" i="6"/>
  <c r="W19" i="6"/>
  <c r="BF9" i="6"/>
  <c r="BF21" i="6"/>
  <c r="BF45" i="6"/>
  <c r="BF69" i="6"/>
  <c r="BF93" i="6"/>
  <c r="W18" i="6"/>
  <c r="BE9" i="6"/>
  <c r="BE21" i="6"/>
  <c r="BE45" i="6"/>
  <c r="BE69" i="6"/>
  <c r="BE93" i="6"/>
  <c r="W17" i="6"/>
  <c r="BD9" i="6"/>
  <c r="BD21" i="6"/>
  <c r="BD45" i="6"/>
  <c r="BD69" i="6"/>
  <c r="BD93" i="6"/>
  <c r="W16" i="6"/>
  <c r="BC9" i="6"/>
  <c r="BC21" i="6"/>
  <c r="BC45" i="6"/>
  <c r="BC69" i="6"/>
  <c r="BC93" i="6"/>
  <c r="W15" i="6"/>
  <c r="BB9" i="6"/>
  <c r="BB21" i="6"/>
  <c r="BB45" i="6"/>
  <c r="BB69" i="6"/>
  <c r="BB93" i="6"/>
  <c r="W14" i="6"/>
  <c r="BA9" i="6"/>
  <c r="BA21" i="6"/>
  <c r="BA45" i="6"/>
  <c r="BA69" i="6"/>
  <c r="BA93" i="6"/>
  <c r="W13" i="6"/>
  <c r="AZ9" i="6"/>
  <c r="AZ21" i="6"/>
  <c r="AZ45" i="6"/>
  <c r="AZ69" i="6"/>
  <c r="AZ93" i="6"/>
  <c r="W12" i="6"/>
  <c r="AY9" i="6"/>
  <c r="AY21" i="6"/>
  <c r="AY45" i="6"/>
  <c r="AY69" i="6"/>
  <c r="AY93" i="6"/>
  <c r="W11" i="6"/>
  <c r="AX9" i="6"/>
  <c r="AX21" i="6"/>
  <c r="AX45" i="6"/>
  <c r="AX69" i="6"/>
  <c r="AX93" i="6"/>
  <c r="W10" i="6"/>
  <c r="AW9" i="6"/>
  <c r="AW21" i="6"/>
  <c r="AW45" i="6"/>
  <c r="AW69" i="6"/>
  <c r="AW93" i="6"/>
  <c r="AU9" i="6"/>
  <c r="AU21" i="6"/>
  <c r="AU45" i="6"/>
  <c r="AU69" i="6"/>
  <c r="AU93" i="6"/>
  <c r="AT9" i="6"/>
  <c r="AT21" i="6"/>
  <c r="AT45" i="6"/>
  <c r="AT69" i="6"/>
  <c r="AT93" i="6"/>
  <c r="AS9" i="6"/>
  <c r="AS21" i="6"/>
  <c r="AS45" i="6"/>
  <c r="AS69" i="6"/>
  <c r="AS93" i="6"/>
  <c r="AR9" i="6"/>
  <c r="AR21" i="6"/>
  <c r="AR45" i="6"/>
  <c r="AR69" i="6"/>
  <c r="AR93" i="6"/>
  <c r="AQ9" i="6"/>
  <c r="AQ21" i="6"/>
  <c r="AQ45" i="6"/>
  <c r="AQ69" i="6"/>
  <c r="AQ93" i="6"/>
  <c r="AP9" i="6"/>
  <c r="AP21" i="6"/>
  <c r="AP45" i="6"/>
  <c r="AP69" i="6"/>
  <c r="AP93" i="6"/>
  <c r="AO9" i="6"/>
  <c r="AO21" i="6"/>
  <c r="AO45" i="6"/>
  <c r="AO69" i="6"/>
  <c r="AO93" i="6"/>
  <c r="AN9" i="6"/>
  <c r="AN21" i="6"/>
  <c r="AN45" i="6"/>
  <c r="AN69" i="6"/>
  <c r="AN93" i="6"/>
  <c r="AM9" i="6"/>
  <c r="AM21" i="6"/>
  <c r="AM45" i="6"/>
  <c r="AM69" i="6"/>
  <c r="AM93" i="6"/>
  <c r="AL9" i="6"/>
  <c r="AL21" i="6"/>
  <c r="AL45" i="6"/>
  <c r="AL69" i="6"/>
  <c r="AL93" i="6"/>
  <c r="AK9" i="6"/>
  <c r="AK21" i="6"/>
  <c r="AK45" i="6"/>
  <c r="AK69" i="6"/>
  <c r="AK93" i="6"/>
  <c r="AJ21" i="6"/>
  <c r="AJ45" i="6"/>
  <c r="AJ69" i="6"/>
  <c r="AJ93" i="6"/>
  <c r="AI21" i="6"/>
  <c r="AI45" i="6"/>
  <c r="AI69" i="6"/>
  <c r="AI93" i="6"/>
  <c r="AH21" i="6"/>
  <c r="AH45" i="6"/>
  <c r="AH69" i="6"/>
  <c r="AH93" i="6"/>
  <c r="AF21" i="6"/>
  <c r="AF45" i="6"/>
  <c r="AF69" i="6"/>
  <c r="AF93" i="6"/>
  <c r="AB21" i="6"/>
  <c r="AD21" i="6"/>
  <c r="AE21" i="6"/>
  <c r="AE45" i="6"/>
  <c r="AE69" i="6"/>
  <c r="AE93" i="6"/>
  <c r="AD45" i="6"/>
  <c r="AD69" i="6"/>
  <c r="AD93" i="6"/>
  <c r="AB45" i="6"/>
  <c r="AB69" i="6"/>
  <c r="AB93" i="6"/>
  <c r="AA21" i="6"/>
  <c r="AA45" i="6"/>
  <c r="AA69" i="6"/>
  <c r="AA93" i="6"/>
  <c r="Z21" i="6"/>
  <c r="Z45" i="6"/>
  <c r="Z69" i="6"/>
  <c r="Z93" i="6"/>
  <c r="Y21" i="6"/>
  <c r="Y45" i="6"/>
  <c r="Y69" i="6"/>
  <c r="Y93" i="6"/>
  <c r="X21" i="6"/>
  <c r="X45" i="6"/>
  <c r="X69" i="6"/>
  <c r="X93" i="6"/>
  <c r="W45" i="6"/>
  <c r="W69" i="6"/>
  <c r="W93" i="6"/>
  <c r="V10" i="6"/>
  <c r="V11" i="6"/>
  <c r="V12" i="6"/>
  <c r="V13" i="6"/>
  <c r="V14" i="6"/>
  <c r="V15" i="6"/>
  <c r="V16" i="6"/>
  <c r="V17" i="6"/>
  <c r="V18" i="6"/>
  <c r="V19" i="6"/>
  <c r="V20" i="6"/>
  <c r="V21" i="6"/>
  <c r="V45" i="6"/>
  <c r="V69" i="6"/>
  <c r="V93" i="6"/>
  <c r="BI20" i="6"/>
  <c r="BI44" i="6"/>
  <c r="BI68" i="6"/>
  <c r="BI92" i="6"/>
  <c r="BH9" i="6"/>
  <c r="BH20" i="6"/>
  <c r="BH44" i="6"/>
  <c r="BH68" i="6"/>
  <c r="BH92" i="6"/>
  <c r="BF20" i="6"/>
  <c r="BF44" i="6"/>
  <c r="BF68" i="6"/>
  <c r="BF92" i="6"/>
  <c r="BE20" i="6"/>
  <c r="BE44" i="6"/>
  <c r="BE68" i="6"/>
  <c r="BE92" i="6"/>
  <c r="BD20" i="6"/>
  <c r="BD44" i="6"/>
  <c r="BD68" i="6"/>
  <c r="BD92" i="6"/>
  <c r="BC20" i="6"/>
  <c r="BC44" i="6"/>
  <c r="BC68" i="6"/>
  <c r="BC92" i="6"/>
  <c r="BB20" i="6"/>
  <c r="BB44" i="6"/>
  <c r="BB68" i="6"/>
  <c r="BB92" i="6"/>
  <c r="BA20" i="6"/>
  <c r="BA44" i="6"/>
  <c r="BA68" i="6"/>
  <c r="BA92" i="6"/>
  <c r="AZ20" i="6"/>
  <c r="AZ44" i="6"/>
  <c r="AZ68" i="6"/>
  <c r="AZ92" i="6"/>
  <c r="AY20" i="6"/>
  <c r="AY44" i="6"/>
  <c r="AY68" i="6"/>
  <c r="AY92" i="6"/>
  <c r="AX20" i="6"/>
  <c r="AX44" i="6"/>
  <c r="AX68" i="6"/>
  <c r="AX92" i="6"/>
  <c r="AW20" i="6"/>
  <c r="AW44" i="6"/>
  <c r="AW68" i="6"/>
  <c r="AW92" i="6"/>
  <c r="AV9" i="6"/>
  <c r="AV20" i="6"/>
  <c r="AV44" i="6"/>
  <c r="AV68" i="6"/>
  <c r="AV92" i="6"/>
  <c r="AT20" i="6"/>
  <c r="AT44" i="6"/>
  <c r="AT68" i="6"/>
  <c r="AT92" i="6"/>
  <c r="AS20" i="6"/>
  <c r="AS44" i="6"/>
  <c r="AS68" i="6"/>
  <c r="AS92" i="6"/>
  <c r="AR20" i="6"/>
  <c r="AR44" i="6"/>
  <c r="AR68" i="6"/>
  <c r="AR92" i="6"/>
  <c r="AQ20" i="6"/>
  <c r="AQ44" i="6"/>
  <c r="AQ68" i="6"/>
  <c r="AQ92" i="6"/>
  <c r="AP20" i="6"/>
  <c r="AP44" i="6"/>
  <c r="AP68" i="6"/>
  <c r="AP92" i="6"/>
  <c r="AO20" i="6"/>
  <c r="AO44" i="6"/>
  <c r="AO68" i="6"/>
  <c r="AO92" i="6"/>
  <c r="AN20" i="6"/>
  <c r="AN44" i="6"/>
  <c r="AN68" i="6"/>
  <c r="AN92" i="6"/>
  <c r="AM20" i="6"/>
  <c r="AM44" i="6"/>
  <c r="AM68" i="6"/>
  <c r="AM92" i="6"/>
  <c r="AL20" i="6"/>
  <c r="AL44" i="6"/>
  <c r="AL68" i="6"/>
  <c r="AL92" i="6"/>
  <c r="AK20" i="6"/>
  <c r="AK44" i="6"/>
  <c r="AK68" i="6"/>
  <c r="AK92" i="6"/>
  <c r="AJ20" i="6"/>
  <c r="AJ44" i="6"/>
  <c r="AJ68" i="6"/>
  <c r="AJ92" i="6"/>
  <c r="AI20" i="6"/>
  <c r="AI44" i="6"/>
  <c r="AI68" i="6"/>
  <c r="AI92" i="6"/>
  <c r="AH20" i="6"/>
  <c r="AH44" i="6"/>
  <c r="AH68" i="6"/>
  <c r="AH92" i="6"/>
  <c r="AF20" i="6"/>
  <c r="AF44" i="6"/>
  <c r="AF68" i="6"/>
  <c r="AF92" i="6"/>
  <c r="AB20" i="6"/>
  <c r="AD20" i="6"/>
  <c r="AE20" i="6"/>
  <c r="AE44" i="6"/>
  <c r="AE68" i="6"/>
  <c r="AE92" i="6"/>
  <c r="AD44" i="6"/>
  <c r="AD68" i="6"/>
  <c r="AD92" i="6"/>
  <c r="AB44" i="6"/>
  <c r="AB68" i="6"/>
  <c r="AB92" i="6"/>
  <c r="AA20" i="6"/>
  <c r="AA44" i="6"/>
  <c r="AA68" i="6"/>
  <c r="AA92" i="6"/>
  <c r="Z20" i="6"/>
  <c r="Z44" i="6"/>
  <c r="Z68" i="6"/>
  <c r="Z92" i="6"/>
  <c r="Y20" i="6"/>
  <c r="Y44" i="6"/>
  <c r="Y68" i="6"/>
  <c r="Y92" i="6"/>
  <c r="X20" i="6"/>
  <c r="X44" i="6"/>
  <c r="X68" i="6"/>
  <c r="X92" i="6"/>
  <c r="W44" i="6"/>
  <c r="W68" i="6"/>
  <c r="W92" i="6"/>
  <c r="V44" i="6"/>
  <c r="V68" i="6"/>
  <c r="V92" i="6"/>
  <c r="BI19" i="6"/>
  <c r="BI43" i="6"/>
  <c r="BI67" i="6"/>
  <c r="BI91" i="6"/>
  <c r="BH19" i="6"/>
  <c r="BH43" i="6"/>
  <c r="BH67" i="6"/>
  <c r="BH91" i="6"/>
  <c r="BG19" i="6"/>
  <c r="BG43" i="6"/>
  <c r="BG67" i="6"/>
  <c r="BG91" i="6"/>
  <c r="BE19" i="6"/>
  <c r="BE43" i="6"/>
  <c r="BE67" i="6"/>
  <c r="BE91" i="6"/>
  <c r="BD19" i="6"/>
  <c r="BD43" i="6"/>
  <c r="BD67" i="6"/>
  <c r="BD91" i="6"/>
  <c r="BC19" i="6"/>
  <c r="BC43" i="6"/>
  <c r="BC67" i="6"/>
  <c r="BC91" i="6"/>
  <c r="BB19" i="6"/>
  <c r="BB43" i="6"/>
  <c r="BB67" i="6"/>
  <c r="BB91" i="6"/>
  <c r="BA19" i="6"/>
  <c r="BA43" i="6"/>
  <c r="BA67" i="6"/>
  <c r="BA91" i="6"/>
  <c r="AZ19" i="6"/>
  <c r="AZ43" i="6"/>
  <c r="AZ67" i="6"/>
  <c r="AZ91" i="6"/>
  <c r="AY19" i="6"/>
  <c r="AY43" i="6"/>
  <c r="AY67" i="6"/>
  <c r="AY91" i="6"/>
  <c r="AX19" i="6"/>
  <c r="AX43" i="6"/>
  <c r="AX67" i="6"/>
  <c r="AX91" i="6"/>
  <c r="AW19" i="6"/>
  <c r="AW43" i="6"/>
  <c r="AW67" i="6"/>
  <c r="AW91" i="6"/>
  <c r="AV19" i="6"/>
  <c r="AV43" i="6"/>
  <c r="AV67" i="6"/>
  <c r="AV91" i="6"/>
  <c r="AU19" i="6"/>
  <c r="AU43" i="6"/>
  <c r="AU67" i="6"/>
  <c r="AU91" i="6"/>
  <c r="AS19" i="6"/>
  <c r="AS43" i="6"/>
  <c r="AS67" i="6"/>
  <c r="AS91" i="6"/>
  <c r="AR19" i="6"/>
  <c r="AR43" i="6"/>
  <c r="AR67" i="6"/>
  <c r="AR91" i="6"/>
  <c r="AQ19" i="6"/>
  <c r="AQ43" i="6"/>
  <c r="AQ67" i="6"/>
  <c r="AQ91" i="6"/>
  <c r="AP19" i="6"/>
  <c r="AP43" i="6"/>
  <c r="AP67" i="6"/>
  <c r="AP91" i="6"/>
  <c r="AO19" i="6"/>
  <c r="AO43" i="6"/>
  <c r="AO67" i="6"/>
  <c r="AO91" i="6"/>
  <c r="AN19" i="6"/>
  <c r="AN43" i="6"/>
  <c r="AN67" i="6"/>
  <c r="AN91" i="6"/>
  <c r="AM19" i="6"/>
  <c r="AM43" i="6"/>
  <c r="AM67" i="6"/>
  <c r="AM91" i="6"/>
  <c r="AL19" i="6"/>
  <c r="AL43" i="6"/>
  <c r="AL67" i="6"/>
  <c r="AL91" i="6"/>
  <c r="AK19" i="6"/>
  <c r="AK43" i="6"/>
  <c r="AK67" i="6"/>
  <c r="AK91" i="6"/>
  <c r="AJ19" i="6"/>
  <c r="AJ43" i="6"/>
  <c r="AJ67" i="6"/>
  <c r="AJ91" i="6"/>
  <c r="AI19" i="6"/>
  <c r="AI43" i="6"/>
  <c r="AI67" i="6"/>
  <c r="AI91" i="6"/>
  <c r="AH19" i="6"/>
  <c r="AH43" i="6"/>
  <c r="AH67" i="6"/>
  <c r="AH91" i="6"/>
  <c r="AF19" i="6"/>
  <c r="AF43" i="6"/>
  <c r="AF67" i="6"/>
  <c r="AF91" i="6"/>
  <c r="AB19" i="6"/>
  <c r="AD19" i="6"/>
  <c r="AE19" i="6"/>
  <c r="AE43" i="6"/>
  <c r="AE67" i="6"/>
  <c r="AE91" i="6"/>
  <c r="AD43" i="6"/>
  <c r="AD67" i="6"/>
  <c r="AD91" i="6"/>
  <c r="AB43" i="6"/>
  <c r="AB67" i="6"/>
  <c r="AB91" i="6"/>
  <c r="AA19" i="6"/>
  <c r="AA43" i="6"/>
  <c r="AA67" i="6"/>
  <c r="AA91" i="6"/>
  <c r="Z19" i="6"/>
  <c r="Z43" i="6"/>
  <c r="Z67" i="6"/>
  <c r="Z91" i="6"/>
  <c r="Y19" i="6"/>
  <c r="Y43" i="6"/>
  <c r="Y67" i="6"/>
  <c r="Y91" i="6"/>
  <c r="X19" i="6"/>
  <c r="X43" i="6"/>
  <c r="X67" i="6"/>
  <c r="X91" i="6"/>
  <c r="W43" i="6"/>
  <c r="W67" i="6"/>
  <c r="W91" i="6"/>
  <c r="V43" i="6"/>
  <c r="V67" i="6"/>
  <c r="V91" i="6"/>
  <c r="BI18" i="6"/>
  <c r="BI42" i="6"/>
  <c r="BI66" i="6"/>
  <c r="BI90" i="6"/>
  <c r="BH18" i="6"/>
  <c r="BH42" i="6"/>
  <c r="BH66" i="6"/>
  <c r="BH90" i="6"/>
  <c r="BG18" i="6"/>
  <c r="BG42" i="6"/>
  <c r="BG66" i="6"/>
  <c r="BG90" i="6"/>
  <c r="BF18" i="6"/>
  <c r="BF42" i="6"/>
  <c r="BF66" i="6"/>
  <c r="BF90" i="6"/>
  <c r="BD18" i="6"/>
  <c r="BD42" i="6"/>
  <c r="BD66" i="6"/>
  <c r="BD90" i="6"/>
  <c r="BC18" i="6"/>
  <c r="BC42" i="6"/>
  <c r="BC66" i="6"/>
  <c r="BC90" i="6"/>
  <c r="BB18" i="6"/>
  <c r="BB42" i="6"/>
  <c r="BB66" i="6"/>
  <c r="BB90" i="6"/>
  <c r="BA18" i="6"/>
  <c r="BA42" i="6"/>
  <c r="BA66" i="6"/>
  <c r="BA90" i="6"/>
  <c r="AZ18" i="6"/>
  <c r="AZ42" i="6"/>
  <c r="AZ66" i="6"/>
  <c r="AZ90" i="6"/>
  <c r="AY18" i="6"/>
  <c r="AY42" i="6"/>
  <c r="AY66" i="6"/>
  <c r="AY90" i="6"/>
  <c r="AX18" i="6"/>
  <c r="AX42" i="6"/>
  <c r="AX66" i="6"/>
  <c r="AX90" i="6"/>
  <c r="AW18" i="6"/>
  <c r="AW42" i="6"/>
  <c r="AW66" i="6"/>
  <c r="AW90" i="6"/>
  <c r="AV18" i="6"/>
  <c r="AV42" i="6"/>
  <c r="AV66" i="6"/>
  <c r="AV90" i="6"/>
  <c r="AU18" i="6"/>
  <c r="AU42" i="6"/>
  <c r="AU66" i="6"/>
  <c r="AU90" i="6"/>
  <c r="AT18" i="6"/>
  <c r="AT42" i="6"/>
  <c r="AT66" i="6"/>
  <c r="AT90" i="6"/>
  <c r="AR18" i="6"/>
  <c r="AR42" i="6"/>
  <c r="AR66" i="6"/>
  <c r="AR90" i="6"/>
  <c r="AQ18" i="6"/>
  <c r="AQ42" i="6"/>
  <c r="AQ66" i="6"/>
  <c r="AQ90" i="6"/>
  <c r="AP18" i="6"/>
  <c r="AP42" i="6"/>
  <c r="AP66" i="6"/>
  <c r="AP90" i="6"/>
  <c r="AO18" i="6"/>
  <c r="AO42" i="6"/>
  <c r="AO66" i="6"/>
  <c r="AO90" i="6"/>
  <c r="AN18" i="6"/>
  <c r="AN42" i="6"/>
  <c r="AN66" i="6"/>
  <c r="AN90" i="6"/>
  <c r="AM18" i="6"/>
  <c r="AM42" i="6"/>
  <c r="AM66" i="6"/>
  <c r="AM90" i="6"/>
  <c r="AL18" i="6"/>
  <c r="AL42" i="6"/>
  <c r="AL66" i="6"/>
  <c r="AL90" i="6"/>
  <c r="AK18" i="6"/>
  <c r="AK42" i="6"/>
  <c r="AK66" i="6"/>
  <c r="AK90" i="6"/>
  <c r="AJ18" i="6"/>
  <c r="AJ42" i="6"/>
  <c r="AJ66" i="6"/>
  <c r="AJ90" i="6"/>
  <c r="AI18" i="6"/>
  <c r="AI42" i="6"/>
  <c r="AI66" i="6"/>
  <c r="AI90" i="6"/>
  <c r="AH18" i="6"/>
  <c r="AH42" i="6"/>
  <c r="AH66" i="6"/>
  <c r="AH90" i="6"/>
  <c r="AF18" i="6"/>
  <c r="AF42" i="6"/>
  <c r="AF66" i="6"/>
  <c r="AF90" i="6"/>
  <c r="AB18" i="6"/>
  <c r="AD18" i="6"/>
  <c r="AE18" i="6"/>
  <c r="AE42" i="6"/>
  <c r="AE66" i="6"/>
  <c r="AE90" i="6"/>
  <c r="AD42" i="6"/>
  <c r="AD66" i="6"/>
  <c r="AD90" i="6"/>
  <c r="AB42" i="6"/>
  <c r="AB66" i="6"/>
  <c r="AB90" i="6"/>
  <c r="AA18" i="6"/>
  <c r="AA42" i="6"/>
  <c r="AA66" i="6"/>
  <c r="AA90" i="6"/>
  <c r="Z18" i="6"/>
  <c r="Z42" i="6"/>
  <c r="Z66" i="6"/>
  <c r="Z90" i="6"/>
  <c r="Y18" i="6"/>
  <c r="Y42" i="6"/>
  <c r="Y66" i="6"/>
  <c r="Y90" i="6"/>
  <c r="X18" i="6"/>
  <c r="X42" i="6"/>
  <c r="X66" i="6"/>
  <c r="X90" i="6"/>
  <c r="W42" i="6"/>
  <c r="W66" i="6"/>
  <c r="W90" i="6"/>
  <c r="V42" i="6"/>
  <c r="V66" i="6"/>
  <c r="V90" i="6"/>
  <c r="BI17" i="6"/>
  <c r="BI41" i="6"/>
  <c r="BI65" i="6"/>
  <c r="BI89" i="6"/>
  <c r="BH17" i="6"/>
  <c r="BH41" i="6"/>
  <c r="BH65" i="6"/>
  <c r="BH89" i="6"/>
  <c r="BG17" i="6"/>
  <c r="BG41" i="6"/>
  <c r="BG65" i="6"/>
  <c r="BG89" i="6"/>
  <c r="BF17" i="6"/>
  <c r="BF41" i="6"/>
  <c r="BF65" i="6"/>
  <c r="BF89" i="6"/>
  <c r="BE17" i="6"/>
  <c r="BE41" i="6"/>
  <c r="BE65" i="6"/>
  <c r="BE89" i="6"/>
  <c r="BC17" i="6"/>
  <c r="BC41" i="6"/>
  <c r="BC65" i="6"/>
  <c r="BC89" i="6"/>
  <c r="BB17" i="6"/>
  <c r="BB41" i="6"/>
  <c r="BB65" i="6"/>
  <c r="BB89" i="6"/>
  <c r="BA17" i="6"/>
  <c r="BA41" i="6"/>
  <c r="BA65" i="6"/>
  <c r="BA89" i="6"/>
  <c r="AZ17" i="6"/>
  <c r="AZ41" i="6"/>
  <c r="AZ65" i="6"/>
  <c r="AZ89" i="6"/>
  <c r="AY17" i="6"/>
  <c r="AY41" i="6"/>
  <c r="AY65" i="6"/>
  <c r="AY89" i="6"/>
  <c r="AX17" i="6"/>
  <c r="AX41" i="6"/>
  <c r="AX65" i="6"/>
  <c r="AX89" i="6"/>
  <c r="AW17" i="6"/>
  <c r="AW41" i="6"/>
  <c r="AW65" i="6"/>
  <c r="AW89" i="6"/>
  <c r="AV17" i="6"/>
  <c r="AV41" i="6"/>
  <c r="AV65" i="6"/>
  <c r="AV89" i="6"/>
  <c r="AU17" i="6"/>
  <c r="AU41" i="6"/>
  <c r="AU65" i="6"/>
  <c r="AU89" i="6"/>
  <c r="AT17" i="6"/>
  <c r="AT41" i="6"/>
  <c r="AT65" i="6"/>
  <c r="AT89" i="6"/>
  <c r="AS17" i="6"/>
  <c r="AS41" i="6"/>
  <c r="AS65" i="6"/>
  <c r="AS89" i="6"/>
  <c r="AQ17" i="6"/>
  <c r="AQ41" i="6"/>
  <c r="AQ65" i="6"/>
  <c r="AQ89" i="6"/>
  <c r="AP17" i="6"/>
  <c r="AP41" i="6"/>
  <c r="AP65" i="6"/>
  <c r="AP89" i="6"/>
  <c r="AO17" i="6"/>
  <c r="AO41" i="6"/>
  <c r="AO65" i="6"/>
  <c r="AO89" i="6"/>
  <c r="AN17" i="6"/>
  <c r="AN41" i="6"/>
  <c r="AN65" i="6"/>
  <c r="AN89" i="6"/>
  <c r="AM17" i="6"/>
  <c r="AM41" i="6"/>
  <c r="AM65" i="6"/>
  <c r="AM89" i="6"/>
  <c r="AL17" i="6"/>
  <c r="AL41" i="6"/>
  <c r="AL65" i="6"/>
  <c r="AL89" i="6"/>
  <c r="AK17" i="6"/>
  <c r="AK41" i="6"/>
  <c r="AK65" i="6"/>
  <c r="AK89" i="6"/>
  <c r="AJ17" i="6"/>
  <c r="AJ41" i="6"/>
  <c r="AJ65" i="6"/>
  <c r="AJ89" i="6"/>
  <c r="AI17" i="6"/>
  <c r="AI41" i="6"/>
  <c r="AI65" i="6"/>
  <c r="AI89" i="6"/>
  <c r="AH17" i="6"/>
  <c r="AH41" i="6"/>
  <c r="AH65" i="6"/>
  <c r="AH89" i="6"/>
  <c r="AF17" i="6"/>
  <c r="AF41" i="6"/>
  <c r="AF65" i="6"/>
  <c r="AF89" i="6"/>
  <c r="AB17" i="6"/>
  <c r="AD17" i="6"/>
  <c r="AE17" i="6"/>
  <c r="AE41" i="6"/>
  <c r="AE65" i="6"/>
  <c r="AE89" i="6"/>
  <c r="AD41" i="6"/>
  <c r="AD65" i="6"/>
  <c r="AD89" i="6"/>
  <c r="AB41" i="6"/>
  <c r="AB65" i="6"/>
  <c r="AB89" i="6"/>
  <c r="N4" i="3"/>
  <c r="AA17" i="6"/>
  <c r="AA41" i="6"/>
  <c r="AA65" i="6"/>
  <c r="AA89" i="6"/>
  <c r="Z17" i="6"/>
  <c r="Z41" i="6"/>
  <c r="Z65" i="6"/>
  <c r="Z89" i="6"/>
  <c r="Y17" i="6"/>
  <c r="Y41" i="6"/>
  <c r="Y65" i="6"/>
  <c r="Y89" i="6"/>
  <c r="X17" i="6"/>
  <c r="X41" i="6"/>
  <c r="X65" i="6"/>
  <c r="X89" i="6"/>
  <c r="W41" i="6"/>
  <c r="W65" i="6"/>
  <c r="W89" i="6"/>
  <c r="V41" i="6"/>
  <c r="V65" i="6"/>
  <c r="V89" i="6"/>
  <c r="BI16" i="6"/>
  <c r="BI40" i="6"/>
  <c r="BI64" i="6"/>
  <c r="BI88" i="6"/>
  <c r="BH16" i="6"/>
  <c r="BH40" i="6"/>
  <c r="BH64" i="6"/>
  <c r="BH88" i="6"/>
  <c r="BG16" i="6"/>
  <c r="BG40" i="6"/>
  <c r="BG64" i="6"/>
  <c r="BG88" i="6"/>
  <c r="BF16" i="6"/>
  <c r="BF40" i="6"/>
  <c r="BF64" i="6"/>
  <c r="BF88" i="6"/>
  <c r="BE16" i="6"/>
  <c r="BE40" i="6"/>
  <c r="BE64" i="6"/>
  <c r="BE88" i="6"/>
  <c r="BD16" i="6"/>
  <c r="BD40" i="6"/>
  <c r="BD64" i="6"/>
  <c r="BD88" i="6"/>
  <c r="BB16" i="6"/>
  <c r="BB40" i="6"/>
  <c r="BB64" i="6"/>
  <c r="BB88" i="6"/>
  <c r="BA16" i="6"/>
  <c r="BA40" i="6"/>
  <c r="BA64" i="6"/>
  <c r="BA88" i="6"/>
  <c r="AZ16" i="6"/>
  <c r="AZ40" i="6"/>
  <c r="AZ64" i="6"/>
  <c r="AZ88" i="6"/>
  <c r="AY16" i="6"/>
  <c r="AY40" i="6"/>
  <c r="AY64" i="6"/>
  <c r="AY88" i="6"/>
  <c r="AX16" i="6"/>
  <c r="AX40" i="6"/>
  <c r="AX64" i="6"/>
  <c r="AX88" i="6"/>
  <c r="AW16" i="6"/>
  <c r="AW40" i="6"/>
  <c r="AW64" i="6"/>
  <c r="AW88" i="6"/>
  <c r="AV16" i="6"/>
  <c r="AV40" i="6"/>
  <c r="AV64" i="6"/>
  <c r="AV88" i="6"/>
  <c r="AU16" i="6"/>
  <c r="AU40" i="6"/>
  <c r="AU64" i="6"/>
  <c r="AU88" i="6"/>
  <c r="AT16" i="6"/>
  <c r="AT40" i="6"/>
  <c r="AT64" i="6"/>
  <c r="AT88" i="6"/>
  <c r="AS16" i="6"/>
  <c r="AS40" i="6"/>
  <c r="AS64" i="6"/>
  <c r="AS88" i="6"/>
  <c r="AR16" i="6"/>
  <c r="AR40" i="6"/>
  <c r="AR64" i="6"/>
  <c r="AR88" i="6"/>
  <c r="AP16" i="6"/>
  <c r="AP40" i="6"/>
  <c r="AP64" i="6"/>
  <c r="AP88" i="6"/>
  <c r="AO16" i="6"/>
  <c r="AO40" i="6"/>
  <c r="AO64" i="6"/>
  <c r="AO88" i="6"/>
  <c r="AN16" i="6"/>
  <c r="AN40" i="6"/>
  <c r="AN64" i="6"/>
  <c r="AN88" i="6"/>
  <c r="AM16" i="6"/>
  <c r="AM40" i="6"/>
  <c r="AM64" i="6"/>
  <c r="AM88" i="6"/>
  <c r="AL16" i="6"/>
  <c r="AL40" i="6"/>
  <c r="AL64" i="6"/>
  <c r="AL88" i="6"/>
  <c r="AK16" i="6"/>
  <c r="AK40" i="6"/>
  <c r="AK64" i="6"/>
  <c r="AK88" i="6"/>
  <c r="AJ16" i="6"/>
  <c r="AJ40" i="6"/>
  <c r="AJ64" i="6"/>
  <c r="AJ88" i="6"/>
  <c r="AI16" i="6"/>
  <c r="AI40" i="6"/>
  <c r="AI64" i="6"/>
  <c r="AI88" i="6"/>
  <c r="AH16" i="6"/>
  <c r="AH40" i="6"/>
  <c r="AH64" i="6"/>
  <c r="AH88" i="6"/>
  <c r="AF16" i="6"/>
  <c r="AF40" i="6"/>
  <c r="AF64" i="6"/>
  <c r="AF88" i="6"/>
  <c r="AB16" i="6"/>
  <c r="AD16" i="6"/>
  <c r="AE16" i="6"/>
  <c r="AE40" i="6"/>
  <c r="AE64" i="6"/>
  <c r="AE88" i="6"/>
  <c r="AD40" i="6"/>
  <c r="AD64" i="6"/>
  <c r="AD88" i="6"/>
  <c r="AB40" i="6"/>
  <c r="AB64" i="6"/>
  <c r="AB88" i="6"/>
  <c r="AA16" i="6"/>
  <c r="AA40" i="6"/>
  <c r="AA64" i="6"/>
  <c r="AA88" i="6"/>
  <c r="Z16" i="6"/>
  <c r="Z40" i="6"/>
  <c r="Z64" i="6"/>
  <c r="Z88" i="6"/>
  <c r="Y16" i="6"/>
  <c r="Y40" i="6"/>
  <c r="Y64" i="6"/>
  <c r="Y88" i="6"/>
  <c r="X16" i="6"/>
  <c r="X40" i="6"/>
  <c r="X64" i="6"/>
  <c r="X88" i="6"/>
  <c r="W40" i="6"/>
  <c r="W64" i="6"/>
  <c r="W88" i="6"/>
  <c r="V40" i="6"/>
  <c r="V64" i="6"/>
  <c r="V88" i="6"/>
  <c r="BI15" i="6"/>
  <c r="BI39" i="6"/>
  <c r="BI63" i="6"/>
  <c r="BI87" i="6"/>
  <c r="BH15" i="6"/>
  <c r="BH39" i="6"/>
  <c r="BH63" i="6"/>
  <c r="BH87" i="6"/>
  <c r="BG15" i="6"/>
  <c r="BG39" i="6"/>
  <c r="BG63" i="6"/>
  <c r="BG87" i="6"/>
  <c r="BF15" i="6"/>
  <c r="BF39" i="6"/>
  <c r="BF63" i="6"/>
  <c r="BF87" i="6"/>
  <c r="BE15" i="6"/>
  <c r="BE39" i="6"/>
  <c r="BE63" i="6"/>
  <c r="BE87" i="6"/>
  <c r="BD15" i="6"/>
  <c r="BD39" i="6"/>
  <c r="BD63" i="6"/>
  <c r="BD87" i="6"/>
  <c r="BC15" i="6"/>
  <c r="BC39" i="6"/>
  <c r="BC63" i="6"/>
  <c r="BC87" i="6"/>
  <c r="BA15" i="6"/>
  <c r="BA39" i="6"/>
  <c r="BA63" i="6"/>
  <c r="BA87" i="6"/>
  <c r="AZ15" i="6"/>
  <c r="AZ39" i="6"/>
  <c r="AZ63" i="6"/>
  <c r="AZ87" i="6"/>
  <c r="AY15" i="6"/>
  <c r="AY39" i="6"/>
  <c r="AY63" i="6"/>
  <c r="AY87" i="6"/>
  <c r="AX15" i="6"/>
  <c r="AX39" i="6"/>
  <c r="AX63" i="6"/>
  <c r="AX87" i="6"/>
  <c r="AW15" i="6"/>
  <c r="AW39" i="6"/>
  <c r="AW63" i="6"/>
  <c r="AW87" i="6"/>
  <c r="AV15" i="6"/>
  <c r="AV39" i="6"/>
  <c r="AV63" i="6"/>
  <c r="AV87" i="6"/>
  <c r="AU15" i="6"/>
  <c r="AU39" i="6"/>
  <c r="AU63" i="6"/>
  <c r="AU87" i="6"/>
  <c r="AT15" i="6"/>
  <c r="AT39" i="6"/>
  <c r="AT63" i="6"/>
  <c r="AT87" i="6"/>
  <c r="AS15" i="6"/>
  <c r="AS39" i="6"/>
  <c r="AS63" i="6"/>
  <c r="AS87" i="6"/>
  <c r="AR15" i="6"/>
  <c r="AR39" i="6"/>
  <c r="AR63" i="6"/>
  <c r="AR87" i="6"/>
  <c r="AQ15" i="6"/>
  <c r="AQ39" i="6"/>
  <c r="AQ63" i="6"/>
  <c r="AQ87" i="6"/>
  <c r="AO15" i="6"/>
  <c r="AO39" i="6"/>
  <c r="AO63" i="6"/>
  <c r="AO87" i="6"/>
  <c r="AN15" i="6"/>
  <c r="AN39" i="6"/>
  <c r="AN63" i="6"/>
  <c r="AN87" i="6"/>
  <c r="AM15" i="6"/>
  <c r="AM39" i="6"/>
  <c r="AM63" i="6"/>
  <c r="AM87" i="6"/>
  <c r="AL15" i="6"/>
  <c r="AL39" i="6"/>
  <c r="AL63" i="6"/>
  <c r="AL87" i="6"/>
  <c r="AK15" i="6"/>
  <c r="AK39" i="6"/>
  <c r="AK63" i="6"/>
  <c r="AK87" i="6"/>
  <c r="AJ15" i="6"/>
  <c r="AJ39" i="6"/>
  <c r="AJ63" i="6"/>
  <c r="AJ87" i="6"/>
  <c r="AI15" i="6"/>
  <c r="AI39" i="6"/>
  <c r="AI63" i="6"/>
  <c r="AI87" i="6"/>
  <c r="AH15" i="6"/>
  <c r="AH39" i="6"/>
  <c r="AH63" i="6"/>
  <c r="AH87" i="6"/>
  <c r="AF15" i="6"/>
  <c r="AF39" i="6"/>
  <c r="AF63" i="6"/>
  <c r="AF87" i="6"/>
  <c r="AB15" i="6"/>
  <c r="AD15" i="6"/>
  <c r="AE15" i="6"/>
  <c r="AE39" i="6"/>
  <c r="AE63" i="6"/>
  <c r="AE87" i="6"/>
  <c r="AD39" i="6"/>
  <c r="AD63" i="6"/>
  <c r="AD87" i="6"/>
  <c r="AB39" i="6"/>
  <c r="AB63" i="6"/>
  <c r="AB87" i="6"/>
  <c r="AA15" i="6"/>
  <c r="AA39" i="6"/>
  <c r="AA63" i="6"/>
  <c r="AA87" i="6"/>
  <c r="Z15" i="6"/>
  <c r="Z39" i="6"/>
  <c r="Z63" i="6"/>
  <c r="Z87" i="6"/>
  <c r="Y15" i="6"/>
  <c r="Y39" i="6"/>
  <c r="Y63" i="6"/>
  <c r="Y87" i="6"/>
  <c r="X15" i="6"/>
  <c r="X39" i="6"/>
  <c r="X63" i="6"/>
  <c r="X87" i="6"/>
  <c r="W39" i="6"/>
  <c r="W63" i="6"/>
  <c r="W87" i="6"/>
  <c r="V39" i="6"/>
  <c r="V63" i="6"/>
  <c r="V87" i="6"/>
  <c r="BI14" i="6"/>
  <c r="BI38" i="6"/>
  <c r="BI62" i="6"/>
  <c r="BI86" i="6"/>
  <c r="BH14" i="6"/>
  <c r="BH38" i="6"/>
  <c r="BH62" i="6"/>
  <c r="BH86" i="6"/>
  <c r="BG14" i="6"/>
  <c r="BG38" i="6"/>
  <c r="BG62" i="6"/>
  <c r="BG86" i="6"/>
  <c r="BF14" i="6"/>
  <c r="BF38" i="6"/>
  <c r="BF62" i="6"/>
  <c r="BF86" i="6"/>
  <c r="BE14" i="6"/>
  <c r="BE38" i="6"/>
  <c r="BE62" i="6"/>
  <c r="BE86" i="6"/>
  <c r="BD14" i="6"/>
  <c r="BD38" i="6"/>
  <c r="BD62" i="6"/>
  <c r="BD86" i="6"/>
  <c r="BC14" i="6"/>
  <c r="BC38" i="6"/>
  <c r="BC62" i="6"/>
  <c r="BC86" i="6"/>
  <c r="BB14" i="6"/>
  <c r="BB38" i="6"/>
  <c r="BB62" i="6"/>
  <c r="BB86" i="6"/>
  <c r="AZ14" i="6"/>
  <c r="AZ38" i="6"/>
  <c r="AZ62" i="6"/>
  <c r="AZ86" i="6"/>
  <c r="AY14" i="6"/>
  <c r="AY38" i="6"/>
  <c r="AY62" i="6"/>
  <c r="AY86" i="6"/>
  <c r="AX14" i="6"/>
  <c r="AX38" i="6"/>
  <c r="AX62" i="6"/>
  <c r="AX86" i="6"/>
  <c r="AW14" i="6"/>
  <c r="AW38" i="6"/>
  <c r="AW62" i="6"/>
  <c r="AW86" i="6"/>
  <c r="AV14" i="6"/>
  <c r="AV38" i="6"/>
  <c r="AV62" i="6"/>
  <c r="AV86" i="6"/>
  <c r="AU14" i="6"/>
  <c r="AU38" i="6"/>
  <c r="AU62" i="6"/>
  <c r="AU86" i="6"/>
  <c r="AT14" i="6"/>
  <c r="AT38" i="6"/>
  <c r="AT62" i="6"/>
  <c r="AT86" i="6"/>
  <c r="AS14" i="6"/>
  <c r="AS38" i="6"/>
  <c r="AS62" i="6"/>
  <c r="AS86" i="6"/>
  <c r="AR14" i="6"/>
  <c r="AR38" i="6"/>
  <c r="AR62" i="6"/>
  <c r="AR86" i="6"/>
  <c r="AQ14" i="6"/>
  <c r="AQ38" i="6"/>
  <c r="AQ62" i="6"/>
  <c r="AQ86" i="6"/>
  <c r="AP14" i="6"/>
  <c r="AP38" i="6"/>
  <c r="AP62" i="6"/>
  <c r="AP86" i="6"/>
  <c r="AN14" i="6"/>
  <c r="AN38" i="6"/>
  <c r="AN62" i="6"/>
  <c r="AN86" i="6"/>
  <c r="AM14" i="6"/>
  <c r="AM38" i="6"/>
  <c r="AM62" i="6"/>
  <c r="AM86" i="6"/>
  <c r="AL14" i="6"/>
  <c r="AL38" i="6"/>
  <c r="AL62" i="6"/>
  <c r="AL86" i="6"/>
  <c r="AK14" i="6"/>
  <c r="AK38" i="6"/>
  <c r="AK62" i="6"/>
  <c r="AK86" i="6"/>
  <c r="AJ14" i="6"/>
  <c r="AJ38" i="6"/>
  <c r="AJ62" i="6"/>
  <c r="AJ86" i="6"/>
  <c r="AI14" i="6"/>
  <c r="AI38" i="6"/>
  <c r="AI62" i="6"/>
  <c r="AI86" i="6"/>
  <c r="AH14" i="6"/>
  <c r="AH38" i="6"/>
  <c r="AH62" i="6"/>
  <c r="AH86" i="6"/>
  <c r="AF14" i="6"/>
  <c r="AF38" i="6"/>
  <c r="AF62" i="6"/>
  <c r="AF86" i="6"/>
  <c r="AB14" i="6"/>
  <c r="AD14" i="6"/>
  <c r="AE14" i="6"/>
  <c r="AE38" i="6"/>
  <c r="AE62" i="6"/>
  <c r="AE86" i="6"/>
  <c r="AD38" i="6"/>
  <c r="AD62" i="6"/>
  <c r="AD86" i="6"/>
  <c r="AB38" i="6"/>
  <c r="AB62" i="6"/>
  <c r="AB86" i="6"/>
  <c r="AA14" i="6"/>
  <c r="AA38" i="6"/>
  <c r="AA62" i="6"/>
  <c r="AA86" i="6"/>
  <c r="Z14" i="6"/>
  <c r="Z38" i="6"/>
  <c r="Z62" i="6"/>
  <c r="Z86" i="6"/>
  <c r="Y14" i="6"/>
  <c r="Y38" i="6"/>
  <c r="Y62" i="6"/>
  <c r="Y86" i="6"/>
  <c r="X14" i="6"/>
  <c r="X38" i="6"/>
  <c r="X62" i="6"/>
  <c r="X86" i="6"/>
  <c r="W38" i="6"/>
  <c r="W62" i="6"/>
  <c r="W86" i="6"/>
  <c r="V38" i="6"/>
  <c r="V62" i="6"/>
  <c r="V86" i="6"/>
  <c r="BI13" i="6"/>
  <c r="BI37" i="6"/>
  <c r="BI61" i="6"/>
  <c r="BI85" i="6"/>
  <c r="BH13" i="6"/>
  <c r="BH37" i="6"/>
  <c r="BH61" i="6"/>
  <c r="BH85" i="6"/>
  <c r="BG13" i="6"/>
  <c r="BG37" i="6"/>
  <c r="BG61" i="6"/>
  <c r="BG85" i="6"/>
  <c r="BF13" i="6"/>
  <c r="BF37" i="6"/>
  <c r="BF61" i="6"/>
  <c r="BF85" i="6"/>
  <c r="BE13" i="6"/>
  <c r="BE37" i="6"/>
  <c r="BE61" i="6"/>
  <c r="BE85" i="6"/>
  <c r="BD13" i="6"/>
  <c r="BD37" i="6"/>
  <c r="BD61" i="6"/>
  <c r="BD85" i="6"/>
  <c r="BC13" i="6"/>
  <c r="BC37" i="6"/>
  <c r="BC61" i="6"/>
  <c r="BC85" i="6"/>
  <c r="BB13" i="6"/>
  <c r="BB37" i="6"/>
  <c r="BB61" i="6"/>
  <c r="BB85" i="6"/>
  <c r="BA13" i="6"/>
  <c r="BA37" i="6"/>
  <c r="BA61" i="6"/>
  <c r="BA85" i="6"/>
  <c r="AY13" i="6"/>
  <c r="AY37" i="6"/>
  <c r="AY61" i="6"/>
  <c r="AY85" i="6"/>
  <c r="AX13" i="6"/>
  <c r="AX37" i="6"/>
  <c r="AX61" i="6"/>
  <c r="AX85" i="6"/>
  <c r="AW13" i="6"/>
  <c r="AW37" i="6"/>
  <c r="AW61" i="6"/>
  <c r="AW85" i="6"/>
  <c r="AV13" i="6"/>
  <c r="AV37" i="6"/>
  <c r="AV61" i="6"/>
  <c r="AV85" i="6"/>
  <c r="AU13" i="6"/>
  <c r="AU37" i="6"/>
  <c r="AU61" i="6"/>
  <c r="AU85" i="6"/>
  <c r="AT13" i="6"/>
  <c r="AT37" i="6"/>
  <c r="AT61" i="6"/>
  <c r="AT85" i="6"/>
  <c r="AS13" i="6"/>
  <c r="AS37" i="6"/>
  <c r="AS61" i="6"/>
  <c r="AS85" i="6"/>
  <c r="AR13" i="6"/>
  <c r="AR37" i="6"/>
  <c r="AR61" i="6"/>
  <c r="AR85" i="6"/>
  <c r="AQ13" i="6"/>
  <c r="AQ37" i="6"/>
  <c r="AQ61" i="6"/>
  <c r="AQ85" i="6"/>
  <c r="AP13" i="6"/>
  <c r="AP37" i="6"/>
  <c r="AP61" i="6"/>
  <c r="AP85" i="6"/>
  <c r="AO13" i="6"/>
  <c r="AO37" i="6"/>
  <c r="AO61" i="6"/>
  <c r="AO85" i="6"/>
  <c r="AM13" i="6"/>
  <c r="AM37" i="6"/>
  <c r="AM61" i="6"/>
  <c r="AM85" i="6"/>
  <c r="AL13" i="6"/>
  <c r="AL37" i="6"/>
  <c r="AL61" i="6"/>
  <c r="AL85" i="6"/>
  <c r="AK13" i="6"/>
  <c r="AK37" i="6"/>
  <c r="AK61" i="6"/>
  <c r="AK85" i="6"/>
  <c r="AJ13" i="6"/>
  <c r="AJ37" i="6"/>
  <c r="AJ61" i="6"/>
  <c r="AJ85" i="6"/>
  <c r="AI13" i="6"/>
  <c r="AI37" i="6"/>
  <c r="AI61" i="6"/>
  <c r="AI85" i="6"/>
  <c r="AH13" i="6"/>
  <c r="AH37" i="6"/>
  <c r="AH61" i="6"/>
  <c r="AH85" i="6"/>
  <c r="AF13" i="6"/>
  <c r="AF37" i="6"/>
  <c r="AF61" i="6"/>
  <c r="AF85" i="6"/>
  <c r="AB13" i="6"/>
  <c r="AD13" i="6"/>
  <c r="AE13" i="6"/>
  <c r="AE37" i="6"/>
  <c r="AE61" i="6"/>
  <c r="AE85" i="6"/>
  <c r="AD37" i="6"/>
  <c r="AD61" i="6"/>
  <c r="AD85" i="6"/>
  <c r="AB37" i="6"/>
  <c r="AB61" i="6"/>
  <c r="AB85" i="6"/>
  <c r="AA13" i="6"/>
  <c r="AA37" i="6"/>
  <c r="AA61" i="6"/>
  <c r="AA85" i="6"/>
  <c r="Z13" i="6"/>
  <c r="Z37" i="6"/>
  <c r="Z61" i="6"/>
  <c r="Z85" i="6"/>
  <c r="Y13" i="6"/>
  <c r="Y37" i="6"/>
  <c r="Y61" i="6"/>
  <c r="Y85" i="6"/>
  <c r="X13" i="6"/>
  <c r="X37" i="6"/>
  <c r="X61" i="6"/>
  <c r="X85" i="6"/>
  <c r="W37" i="6"/>
  <c r="W61" i="6"/>
  <c r="W85" i="6"/>
  <c r="V37" i="6"/>
  <c r="V61" i="6"/>
  <c r="V85" i="6"/>
  <c r="BI12" i="6"/>
  <c r="BI36" i="6"/>
  <c r="BI60" i="6"/>
  <c r="BI84" i="6"/>
  <c r="BH12" i="6"/>
  <c r="BH36" i="6"/>
  <c r="BH60" i="6"/>
  <c r="BH84" i="6"/>
  <c r="BG12" i="6"/>
  <c r="BG36" i="6"/>
  <c r="BG60" i="6"/>
  <c r="BG84" i="6"/>
  <c r="BF12" i="6"/>
  <c r="BF36" i="6"/>
  <c r="BF60" i="6"/>
  <c r="BF84" i="6"/>
  <c r="BE12" i="6"/>
  <c r="BE36" i="6"/>
  <c r="BE60" i="6"/>
  <c r="BE84" i="6"/>
  <c r="BD12" i="6"/>
  <c r="BD36" i="6"/>
  <c r="BD60" i="6"/>
  <c r="BD84" i="6"/>
  <c r="BC12" i="6"/>
  <c r="BC36" i="6"/>
  <c r="BC60" i="6"/>
  <c r="BC84" i="6"/>
  <c r="BB12" i="6"/>
  <c r="BB36" i="6"/>
  <c r="BB60" i="6"/>
  <c r="BB84" i="6"/>
  <c r="BA12" i="6"/>
  <c r="BA36" i="6"/>
  <c r="BA60" i="6"/>
  <c r="BA84" i="6"/>
  <c r="AZ12" i="6"/>
  <c r="AZ36" i="6"/>
  <c r="AZ60" i="6"/>
  <c r="AZ84" i="6"/>
  <c r="AX12" i="6"/>
  <c r="AX36" i="6"/>
  <c r="AX60" i="6"/>
  <c r="AX84" i="6"/>
  <c r="AW12" i="6"/>
  <c r="AW36" i="6"/>
  <c r="AW60" i="6"/>
  <c r="AW84" i="6"/>
  <c r="AV12" i="6"/>
  <c r="AV36" i="6"/>
  <c r="AV60" i="6"/>
  <c r="AV84" i="6"/>
  <c r="AU12" i="6"/>
  <c r="AU36" i="6"/>
  <c r="AU60" i="6"/>
  <c r="AU84" i="6"/>
  <c r="AT12" i="6"/>
  <c r="AT36" i="6"/>
  <c r="AT60" i="6"/>
  <c r="AT84" i="6"/>
  <c r="AS12" i="6"/>
  <c r="AS36" i="6"/>
  <c r="AS60" i="6"/>
  <c r="AS84" i="6"/>
  <c r="AR12" i="6"/>
  <c r="AR36" i="6"/>
  <c r="AR60" i="6"/>
  <c r="AR84" i="6"/>
  <c r="AQ12" i="6"/>
  <c r="AQ36" i="6"/>
  <c r="AQ60" i="6"/>
  <c r="AQ84" i="6"/>
  <c r="AP12" i="6"/>
  <c r="AP36" i="6"/>
  <c r="AP60" i="6"/>
  <c r="AP84" i="6"/>
  <c r="AO12" i="6"/>
  <c r="AO36" i="6"/>
  <c r="AO60" i="6"/>
  <c r="AO84" i="6"/>
  <c r="AN12" i="6"/>
  <c r="AN36" i="6"/>
  <c r="AN60" i="6"/>
  <c r="AN84" i="6"/>
  <c r="AL12" i="6"/>
  <c r="AL36" i="6"/>
  <c r="AL60" i="6"/>
  <c r="AL84" i="6"/>
  <c r="AK12" i="6"/>
  <c r="AK36" i="6"/>
  <c r="AK60" i="6"/>
  <c r="AK84" i="6"/>
  <c r="AJ12" i="6"/>
  <c r="AJ36" i="6"/>
  <c r="AJ60" i="6"/>
  <c r="AJ84" i="6"/>
  <c r="AI12" i="6"/>
  <c r="AI36" i="6"/>
  <c r="AI60" i="6"/>
  <c r="AI84" i="6"/>
  <c r="AH12" i="6"/>
  <c r="AH36" i="6"/>
  <c r="AH60" i="6"/>
  <c r="AH84" i="6"/>
  <c r="AF12" i="6"/>
  <c r="AF36" i="6"/>
  <c r="AF60" i="6"/>
  <c r="AF84" i="6"/>
  <c r="AB12" i="6"/>
  <c r="AD12" i="6"/>
  <c r="AE12" i="6"/>
  <c r="AE36" i="6"/>
  <c r="AE60" i="6"/>
  <c r="AE84" i="6"/>
  <c r="AD36" i="6"/>
  <c r="AD60" i="6"/>
  <c r="AD84" i="6"/>
  <c r="AB36" i="6"/>
  <c r="AB60" i="6"/>
  <c r="AB84" i="6"/>
  <c r="AA12" i="6"/>
  <c r="AA36" i="6"/>
  <c r="AA60" i="6"/>
  <c r="AA84" i="6"/>
  <c r="Z12" i="6"/>
  <c r="Z36" i="6"/>
  <c r="Z60" i="6"/>
  <c r="Z84" i="6"/>
  <c r="Y12" i="6"/>
  <c r="Y36" i="6"/>
  <c r="Y60" i="6"/>
  <c r="Y84" i="6"/>
  <c r="X12" i="6"/>
  <c r="X36" i="6"/>
  <c r="X60" i="6"/>
  <c r="X84" i="6"/>
  <c r="W36" i="6"/>
  <c r="W60" i="6"/>
  <c r="W84" i="6"/>
  <c r="V36" i="6"/>
  <c r="V60" i="6"/>
  <c r="V84" i="6"/>
  <c r="BI11" i="6"/>
  <c r="BI35" i="6"/>
  <c r="BI59" i="6"/>
  <c r="BI83" i="6"/>
  <c r="BH11" i="6"/>
  <c r="BH35" i="6"/>
  <c r="BH59" i="6"/>
  <c r="BH83" i="6"/>
  <c r="BG11" i="6"/>
  <c r="BG35" i="6"/>
  <c r="BG59" i="6"/>
  <c r="BG83" i="6"/>
  <c r="BF11" i="6"/>
  <c r="BF35" i="6"/>
  <c r="BF59" i="6"/>
  <c r="BF83" i="6"/>
  <c r="BE11" i="6"/>
  <c r="BE35" i="6"/>
  <c r="BE59" i="6"/>
  <c r="BE83" i="6"/>
  <c r="BD11" i="6"/>
  <c r="BD35" i="6"/>
  <c r="BD59" i="6"/>
  <c r="BD83" i="6"/>
  <c r="BC11" i="6"/>
  <c r="BC35" i="6"/>
  <c r="BC59" i="6"/>
  <c r="BC83" i="6"/>
  <c r="BB11" i="6"/>
  <c r="BB35" i="6"/>
  <c r="BB59" i="6"/>
  <c r="BB83" i="6"/>
  <c r="BA11" i="6"/>
  <c r="BA35" i="6"/>
  <c r="BA59" i="6"/>
  <c r="BA83" i="6"/>
  <c r="AZ11" i="6"/>
  <c r="AZ35" i="6"/>
  <c r="AZ59" i="6"/>
  <c r="AZ83" i="6"/>
  <c r="AY11" i="6"/>
  <c r="AY35" i="6"/>
  <c r="AY59" i="6"/>
  <c r="AY83" i="6"/>
  <c r="AW11" i="6"/>
  <c r="AW35" i="6"/>
  <c r="AW59" i="6"/>
  <c r="AW83" i="6"/>
  <c r="AV11" i="6"/>
  <c r="AV35" i="6"/>
  <c r="AV59" i="6"/>
  <c r="AV83" i="6"/>
  <c r="AU11" i="6"/>
  <c r="AU35" i="6"/>
  <c r="AU59" i="6"/>
  <c r="AU83" i="6"/>
  <c r="AT11" i="6"/>
  <c r="AT35" i="6"/>
  <c r="AT59" i="6"/>
  <c r="AT83" i="6"/>
  <c r="AS11" i="6"/>
  <c r="AS35" i="6"/>
  <c r="AS59" i="6"/>
  <c r="AS83" i="6"/>
  <c r="AR11" i="6"/>
  <c r="AR35" i="6"/>
  <c r="AR59" i="6"/>
  <c r="AR83" i="6"/>
  <c r="AQ11" i="6"/>
  <c r="AQ35" i="6"/>
  <c r="AQ59" i="6"/>
  <c r="AQ83" i="6"/>
  <c r="AP11" i="6"/>
  <c r="AP35" i="6"/>
  <c r="AP59" i="6"/>
  <c r="AP83" i="6"/>
  <c r="AO11" i="6"/>
  <c r="AO35" i="6"/>
  <c r="AO59" i="6"/>
  <c r="AO83" i="6"/>
  <c r="AN11" i="6"/>
  <c r="AN35" i="6"/>
  <c r="AN59" i="6"/>
  <c r="AN83" i="6"/>
  <c r="AM11" i="6"/>
  <c r="AM35" i="6"/>
  <c r="AM59" i="6"/>
  <c r="AM83" i="6"/>
  <c r="AK11" i="6"/>
  <c r="AK35" i="6"/>
  <c r="AK59" i="6"/>
  <c r="AK83" i="6"/>
  <c r="AJ11" i="6"/>
  <c r="AJ35" i="6"/>
  <c r="AJ59" i="6"/>
  <c r="AJ83" i="6"/>
  <c r="AI11" i="6"/>
  <c r="AI35" i="6"/>
  <c r="AI59" i="6"/>
  <c r="AI83" i="6"/>
  <c r="AH11" i="6"/>
  <c r="AH35" i="6"/>
  <c r="AH59" i="6"/>
  <c r="AH83" i="6"/>
  <c r="AF11" i="6"/>
  <c r="AF35" i="6"/>
  <c r="AF59" i="6"/>
  <c r="AF83" i="6"/>
  <c r="AB11" i="6"/>
  <c r="AD11" i="6"/>
  <c r="AE11" i="6"/>
  <c r="AE35" i="6"/>
  <c r="AE59" i="6"/>
  <c r="AE83" i="6"/>
  <c r="AD35" i="6"/>
  <c r="AD59" i="6"/>
  <c r="AD83" i="6"/>
  <c r="AB35" i="6"/>
  <c r="AB59" i="6"/>
  <c r="AB83" i="6"/>
  <c r="AA11" i="6"/>
  <c r="AA35" i="6"/>
  <c r="AA59" i="6"/>
  <c r="AA83" i="6"/>
  <c r="Z11" i="6"/>
  <c r="Z35" i="6"/>
  <c r="Z59" i="6"/>
  <c r="Z83" i="6"/>
  <c r="Y11" i="6"/>
  <c r="Y35" i="6"/>
  <c r="Y59" i="6"/>
  <c r="Y83" i="6"/>
  <c r="X11" i="6"/>
  <c r="X35" i="6"/>
  <c r="X59" i="6"/>
  <c r="X83" i="6"/>
  <c r="W35" i="6"/>
  <c r="W59" i="6"/>
  <c r="W83" i="6"/>
  <c r="V35" i="6"/>
  <c r="V59" i="6"/>
  <c r="V83" i="6"/>
  <c r="BI10" i="6"/>
  <c r="BI34" i="6"/>
  <c r="BI58" i="6"/>
  <c r="BI82" i="6"/>
  <c r="BH10" i="6"/>
  <c r="BH34" i="6"/>
  <c r="BH58" i="6"/>
  <c r="BH82" i="6"/>
  <c r="BG10" i="6"/>
  <c r="BG34" i="6"/>
  <c r="BG58" i="6"/>
  <c r="BG82" i="6"/>
  <c r="BF10" i="6"/>
  <c r="BF34" i="6"/>
  <c r="BF58" i="6"/>
  <c r="BF82" i="6"/>
  <c r="BE10" i="6"/>
  <c r="BE34" i="6"/>
  <c r="BE58" i="6"/>
  <c r="BE82" i="6"/>
  <c r="BD10" i="6"/>
  <c r="BD34" i="6"/>
  <c r="BD58" i="6"/>
  <c r="BD82" i="6"/>
  <c r="BC10" i="6"/>
  <c r="BC34" i="6"/>
  <c r="BC58" i="6"/>
  <c r="BC82" i="6"/>
  <c r="BB10" i="6"/>
  <c r="BB34" i="6"/>
  <c r="BB58" i="6"/>
  <c r="BB82" i="6"/>
  <c r="BA10" i="6"/>
  <c r="BA34" i="6"/>
  <c r="BA58" i="6"/>
  <c r="BA82" i="6"/>
  <c r="AZ10" i="6"/>
  <c r="AZ34" i="6"/>
  <c r="AZ58" i="6"/>
  <c r="AZ82" i="6"/>
  <c r="AY10" i="6"/>
  <c r="AY34" i="6"/>
  <c r="AY58" i="6"/>
  <c r="AY82" i="6"/>
  <c r="AX10" i="6"/>
  <c r="AX34" i="6"/>
  <c r="AX58" i="6"/>
  <c r="AX82" i="6"/>
  <c r="AV10" i="6"/>
  <c r="AV34" i="6"/>
  <c r="AV58" i="6"/>
  <c r="AV82" i="6"/>
  <c r="AU10" i="6"/>
  <c r="AU34" i="6"/>
  <c r="AU58" i="6"/>
  <c r="AU82" i="6"/>
  <c r="AT10" i="6"/>
  <c r="AT34" i="6"/>
  <c r="AT58" i="6"/>
  <c r="AT82" i="6"/>
  <c r="AS10" i="6"/>
  <c r="AS34" i="6"/>
  <c r="AS58" i="6"/>
  <c r="AS82" i="6"/>
  <c r="AR10" i="6"/>
  <c r="AR34" i="6"/>
  <c r="AR58" i="6"/>
  <c r="AR82" i="6"/>
  <c r="AQ10" i="6"/>
  <c r="AQ34" i="6"/>
  <c r="AQ58" i="6"/>
  <c r="AQ82" i="6"/>
  <c r="AP10" i="6"/>
  <c r="AP34" i="6"/>
  <c r="AP58" i="6"/>
  <c r="AP82" i="6"/>
  <c r="AO10" i="6"/>
  <c r="AO34" i="6"/>
  <c r="AO58" i="6"/>
  <c r="AO82" i="6"/>
  <c r="AN10" i="6"/>
  <c r="AN34" i="6"/>
  <c r="AN58" i="6"/>
  <c r="AN82" i="6"/>
  <c r="AM10" i="6"/>
  <c r="AM34" i="6"/>
  <c r="AM58" i="6"/>
  <c r="AM82" i="6"/>
  <c r="AL10" i="6"/>
  <c r="AL34" i="6"/>
  <c r="AL58" i="6"/>
  <c r="AL82" i="6"/>
  <c r="AJ10" i="6"/>
  <c r="AJ34" i="6"/>
  <c r="AJ58" i="6"/>
  <c r="AJ82" i="6"/>
  <c r="AI10" i="6"/>
  <c r="AI34" i="6"/>
  <c r="AI58" i="6"/>
  <c r="AI82" i="6"/>
  <c r="AH10" i="6"/>
  <c r="AH34" i="6"/>
  <c r="AH58" i="6"/>
  <c r="AH82" i="6"/>
  <c r="AF10" i="6"/>
  <c r="AF34" i="6"/>
  <c r="AF58" i="6"/>
  <c r="AF82" i="6"/>
  <c r="AB10" i="6"/>
  <c r="AD10" i="6"/>
  <c r="AE10" i="6"/>
  <c r="AE34" i="6"/>
  <c r="AE58" i="6"/>
  <c r="AE82" i="6"/>
  <c r="AD34" i="6"/>
  <c r="AD58" i="6"/>
  <c r="AD82" i="6"/>
  <c r="AB34" i="6"/>
  <c r="AB58" i="6"/>
  <c r="AB82" i="6"/>
  <c r="AA10" i="6"/>
  <c r="AA34" i="6"/>
  <c r="AA58" i="6"/>
  <c r="AA82" i="6"/>
  <c r="Z10" i="6"/>
  <c r="Z34" i="6"/>
  <c r="Z58" i="6"/>
  <c r="Z82" i="6"/>
  <c r="Y10" i="6"/>
  <c r="Y34" i="6"/>
  <c r="Y58" i="6"/>
  <c r="Y82" i="6"/>
  <c r="X10" i="6"/>
  <c r="X34" i="6"/>
  <c r="X58" i="6"/>
  <c r="X82" i="6"/>
  <c r="W34" i="6"/>
  <c r="W58" i="6"/>
  <c r="W82" i="6"/>
  <c r="BH33" i="6"/>
  <c r="BH57" i="6"/>
  <c r="BH81" i="6"/>
  <c r="BG33" i="6"/>
  <c r="BG57" i="6"/>
  <c r="BG81" i="6"/>
  <c r="BF33" i="6"/>
  <c r="BF57" i="6"/>
  <c r="BF81" i="6"/>
  <c r="BE33" i="6"/>
  <c r="BE57" i="6"/>
  <c r="BE81" i="6"/>
  <c r="BD33" i="6"/>
  <c r="BD57" i="6"/>
  <c r="BD81" i="6"/>
  <c r="BC33" i="6"/>
  <c r="BC57" i="6"/>
  <c r="BC81" i="6"/>
  <c r="BB33" i="6"/>
  <c r="BB57" i="6"/>
  <c r="BB81" i="6"/>
  <c r="BA33" i="6"/>
  <c r="BA57" i="6"/>
  <c r="BA81" i="6"/>
  <c r="AZ33" i="6"/>
  <c r="AZ57" i="6"/>
  <c r="AZ81" i="6"/>
  <c r="AY33" i="6"/>
  <c r="AY57" i="6"/>
  <c r="AY81" i="6"/>
  <c r="AX33" i="6"/>
  <c r="AX57" i="6"/>
  <c r="AX81" i="6"/>
  <c r="AW33" i="6"/>
  <c r="AW57" i="6"/>
  <c r="AW81" i="6"/>
  <c r="AV33" i="6"/>
  <c r="AV57" i="6"/>
  <c r="AV81" i="6"/>
  <c r="AU33" i="6"/>
  <c r="AU57" i="6"/>
  <c r="AU81" i="6"/>
  <c r="AT33" i="6"/>
  <c r="AT57" i="6"/>
  <c r="AT81" i="6"/>
  <c r="AS33" i="6"/>
  <c r="AS57" i="6"/>
  <c r="AS81" i="6"/>
  <c r="AR33" i="6"/>
  <c r="AR57" i="6"/>
  <c r="AR81" i="6"/>
  <c r="AQ33" i="6"/>
  <c r="AQ57" i="6"/>
  <c r="AQ81" i="6"/>
  <c r="AP33" i="6"/>
  <c r="AP57" i="6"/>
  <c r="AP81" i="6"/>
  <c r="AO33" i="6"/>
  <c r="AO57" i="6"/>
  <c r="AO81" i="6"/>
  <c r="AN33" i="6"/>
  <c r="AN57" i="6"/>
  <c r="AN81" i="6"/>
  <c r="AM33" i="6"/>
  <c r="AM57" i="6"/>
  <c r="AM81" i="6"/>
  <c r="AL33" i="6"/>
  <c r="AL57" i="6"/>
  <c r="AL81" i="6"/>
  <c r="AK33" i="6"/>
  <c r="AK57" i="6"/>
  <c r="AK81" i="6"/>
  <c r="AV8" i="6"/>
  <c r="BH8" i="6"/>
  <c r="BH32" i="6"/>
  <c r="BH56" i="6"/>
  <c r="BH80" i="6"/>
  <c r="AU8" i="6"/>
  <c r="BG8" i="6"/>
  <c r="BG32" i="6"/>
  <c r="BG56" i="6"/>
  <c r="BG80" i="6"/>
  <c r="AT8" i="6"/>
  <c r="BF8" i="6"/>
  <c r="BF32" i="6"/>
  <c r="BF56" i="6"/>
  <c r="BF80" i="6"/>
  <c r="AS8" i="6"/>
  <c r="BE8" i="6"/>
  <c r="BE32" i="6"/>
  <c r="BE56" i="6"/>
  <c r="BE80" i="6"/>
  <c r="AR8" i="6"/>
  <c r="BD8" i="6"/>
  <c r="BD32" i="6"/>
  <c r="BD56" i="6"/>
  <c r="BD80" i="6"/>
  <c r="AQ8" i="6"/>
  <c r="BC8" i="6"/>
  <c r="BC32" i="6"/>
  <c r="BC56" i="6"/>
  <c r="BC80" i="6"/>
  <c r="AP8" i="6"/>
  <c r="BB8" i="6"/>
  <c r="BB32" i="6"/>
  <c r="BB56" i="6"/>
  <c r="BB80" i="6"/>
  <c r="AO8" i="6"/>
  <c r="BA8" i="6"/>
  <c r="BA32" i="6"/>
  <c r="BA56" i="6"/>
  <c r="BA80" i="6"/>
  <c r="AN8" i="6"/>
  <c r="AZ8" i="6"/>
  <c r="AZ32" i="6"/>
  <c r="AZ56" i="6"/>
  <c r="AZ80" i="6"/>
  <c r="AM8" i="6"/>
  <c r="AY8" i="6"/>
  <c r="AY32" i="6"/>
  <c r="AY56" i="6"/>
  <c r="AY80" i="6"/>
  <c r="AL8" i="6"/>
  <c r="AX8" i="6"/>
  <c r="AX32" i="6"/>
  <c r="AX56" i="6"/>
  <c r="AX80" i="6"/>
  <c r="AK8" i="6"/>
  <c r="AW8" i="6"/>
  <c r="AW32" i="6"/>
  <c r="AW56" i="6"/>
  <c r="AW80" i="6"/>
  <c r="AV32" i="6"/>
  <c r="AV56" i="6"/>
  <c r="AV80" i="6"/>
  <c r="AU32" i="6"/>
  <c r="AU56" i="6"/>
  <c r="AU80" i="6"/>
  <c r="AT32" i="6"/>
  <c r="AT56" i="6"/>
  <c r="AT80" i="6"/>
  <c r="AS32" i="6"/>
  <c r="AS56" i="6"/>
  <c r="AS80" i="6"/>
  <c r="AR32" i="6"/>
  <c r="AR56" i="6"/>
  <c r="AR80" i="6"/>
  <c r="AQ32" i="6"/>
  <c r="AQ56" i="6"/>
  <c r="AQ80" i="6"/>
  <c r="AP32" i="6"/>
  <c r="AP56" i="6"/>
  <c r="AP80" i="6"/>
  <c r="AO32" i="6"/>
  <c r="AO56" i="6"/>
  <c r="AO80" i="6"/>
  <c r="AN32" i="6"/>
  <c r="AN56" i="6"/>
  <c r="AN80" i="6"/>
  <c r="AM32" i="6"/>
  <c r="AM56" i="6"/>
  <c r="AM80" i="6"/>
  <c r="AL32" i="6"/>
  <c r="AL56" i="6"/>
  <c r="AL80" i="6"/>
  <c r="AK32" i="6"/>
  <c r="AK56" i="6"/>
  <c r="AK80" i="6"/>
  <c r="AB67" i="10"/>
  <c r="AB79" i="10"/>
  <c r="AA67" i="10"/>
  <c r="AA79" i="10"/>
  <c r="Z67" i="10"/>
  <c r="Z79" i="10"/>
  <c r="Y67" i="10"/>
  <c r="Y79" i="10"/>
  <c r="X67" i="10"/>
  <c r="X79" i="10"/>
  <c r="W67" i="10"/>
  <c r="W79" i="10"/>
  <c r="V67" i="10"/>
  <c r="V79" i="10"/>
  <c r="U67" i="10"/>
  <c r="U79" i="10"/>
  <c r="T67" i="10"/>
  <c r="T79" i="10"/>
  <c r="AB78" i="10"/>
  <c r="AA78" i="10"/>
  <c r="Z78" i="10"/>
  <c r="Y78" i="10"/>
  <c r="X78" i="10"/>
  <c r="W78" i="10"/>
  <c r="V78" i="10"/>
  <c r="U78" i="10"/>
  <c r="T78" i="10"/>
  <c r="AB77" i="10"/>
  <c r="AA77" i="10"/>
  <c r="Z77" i="10"/>
  <c r="Y77" i="10"/>
  <c r="X77" i="10"/>
  <c r="W77" i="10"/>
  <c r="V77" i="10"/>
  <c r="U77" i="10"/>
  <c r="T77" i="10"/>
  <c r="AA76" i="10"/>
  <c r="Z76" i="10"/>
  <c r="Y76" i="10"/>
  <c r="X76" i="10"/>
  <c r="W76" i="10"/>
  <c r="V76" i="10"/>
  <c r="U76" i="10"/>
  <c r="T76" i="10"/>
  <c r="AB75" i="10"/>
  <c r="Z75" i="10"/>
  <c r="Y75" i="10"/>
  <c r="X75" i="10"/>
  <c r="W75" i="10"/>
  <c r="V75" i="10"/>
  <c r="U75" i="10"/>
  <c r="T75" i="10"/>
  <c r="AB74" i="10"/>
  <c r="AA74" i="10"/>
  <c r="Y74" i="10"/>
  <c r="X74" i="10"/>
  <c r="W74" i="10"/>
  <c r="V74" i="10"/>
  <c r="U74" i="10"/>
  <c r="T74" i="10"/>
  <c r="AB73" i="10"/>
  <c r="AA73" i="10"/>
  <c r="Z73" i="10"/>
  <c r="X73" i="10"/>
  <c r="W73" i="10"/>
  <c r="V73" i="10"/>
  <c r="U73" i="10"/>
  <c r="T73" i="10"/>
  <c r="AB72" i="10"/>
  <c r="AA72" i="10"/>
  <c r="Z72" i="10"/>
  <c r="Y72" i="10"/>
  <c r="W72" i="10"/>
  <c r="V72" i="10"/>
  <c r="U72" i="10"/>
  <c r="T72" i="10"/>
  <c r="AB71" i="10"/>
  <c r="AA71" i="10"/>
  <c r="Z71" i="10"/>
  <c r="Y71" i="10"/>
  <c r="X71" i="10"/>
  <c r="V71" i="10"/>
  <c r="U71" i="10"/>
  <c r="T71" i="10"/>
  <c r="AB70" i="10"/>
  <c r="AA70" i="10"/>
  <c r="Z70" i="10"/>
  <c r="Y70" i="10"/>
  <c r="X70" i="10"/>
  <c r="W70" i="10"/>
  <c r="U70" i="10"/>
  <c r="T70" i="10"/>
  <c r="AB69" i="10"/>
  <c r="AA69" i="10"/>
  <c r="Z69" i="10"/>
  <c r="Y69" i="10"/>
  <c r="X69" i="10"/>
  <c r="W69" i="10"/>
  <c r="V69" i="10"/>
  <c r="T69" i="10"/>
  <c r="AB68" i="10"/>
  <c r="AA68" i="10"/>
  <c r="Z68" i="10"/>
  <c r="Y68" i="10"/>
  <c r="X68" i="10"/>
  <c r="W68" i="10"/>
  <c r="V68" i="10"/>
  <c r="U68" i="10"/>
  <c r="AB52" i="10"/>
  <c r="AB64" i="10"/>
  <c r="AA52" i="10"/>
  <c r="AA64" i="10"/>
  <c r="Z52" i="10"/>
  <c r="Z64" i="10"/>
  <c r="Y52" i="10"/>
  <c r="Y64" i="10"/>
  <c r="X52" i="10"/>
  <c r="X64" i="10"/>
  <c r="W52" i="10"/>
  <c r="W64" i="10"/>
  <c r="V52" i="10"/>
  <c r="V64" i="10"/>
  <c r="U52" i="10"/>
  <c r="U64" i="10"/>
  <c r="T52" i="10"/>
  <c r="T64" i="10"/>
  <c r="AB63" i="10"/>
  <c r="AA63" i="10"/>
  <c r="Z63" i="10"/>
  <c r="Y63" i="10"/>
  <c r="X63" i="10"/>
  <c r="W63" i="10"/>
  <c r="V63" i="10"/>
  <c r="U63" i="10"/>
  <c r="T63" i="10"/>
  <c r="AB62" i="10"/>
  <c r="AA62" i="10"/>
  <c r="Z62" i="10"/>
  <c r="Y62" i="10"/>
  <c r="X62" i="10"/>
  <c r="W62" i="10"/>
  <c r="V62" i="10"/>
  <c r="U62" i="10"/>
  <c r="T62" i="10"/>
  <c r="AA61" i="10"/>
  <c r="Z61" i="10"/>
  <c r="Y61" i="10"/>
  <c r="X61" i="10"/>
  <c r="W61" i="10"/>
  <c r="V61" i="10"/>
  <c r="U61" i="10"/>
  <c r="T61" i="10"/>
  <c r="AB60" i="10"/>
  <c r="Z60" i="10"/>
  <c r="Y60" i="10"/>
  <c r="X60" i="10"/>
  <c r="W60" i="10"/>
  <c r="V60" i="10"/>
  <c r="U60" i="10"/>
  <c r="T60" i="10"/>
  <c r="AB59" i="10"/>
  <c r="AA59" i="10"/>
  <c r="Y59" i="10"/>
  <c r="X59" i="10"/>
  <c r="W59" i="10"/>
  <c r="V59" i="10"/>
  <c r="U59" i="10"/>
  <c r="T59" i="10"/>
  <c r="AB58" i="10"/>
  <c r="AA58" i="10"/>
  <c r="Z58" i="10"/>
  <c r="X58" i="10"/>
  <c r="W58" i="10"/>
  <c r="V58" i="10"/>
  <c r="U58" i="10"/>
  <c r="T58" i="10"/>
  <c r="AB57" i="10"/>
  <c r="AA57" i="10"/>
  <c r="Z57" i="10"/>
  <c r="Y57" i="10"/>
  <c r="W57" i="10"/>
  <c r="V57" i="10"/>
  <c r="U57" i="10"/>
  <c r="T57" i="10"/>
  <c r="AB56" i="10"/>
  <c r="AA56" i="10"/>
  <c r="Z56" i="10"/>
  <c r="Y56" i="10"/>
  <c r="X56" i="10"/>
  <c r="V56" i="10"/>
  <c r="U56" i="10"/>
  <c r="T56" i="10"/>
  <c r="AB55" i="10"/>
  <c r="AA55" i="10"/>
  <c r="Z55" i="10"/>
  <c r="Y55" i="10"/>
  <c r="X55" i="10"/>
  <c r="W55" i="10"/>
  <c r="U55" i="10"/>
  <c r="T55" i="10"/>
  <c r="AB54" i="10"/>
  <c r="AA54" i="10"/>
  <c r="Z54" i="10"/>
  <c r="Y54" i="10"/>
  <c r="X54" i="10"/>
  <c r="W54" i="10"/>
  <c r="V54" i="10"/>
  <c r="T54" i="10"/>
  <c r="AB53" i="10"/>
  <c r="AA53" i="10"/>
  <c r="Z53" i="10"/>
  <c r="Y53" i="10"/>
  <c r="X53" i="10"/>
  <c r="W53" i="10"/>
  <c r="V53" i="10"/>
  <c r="U53" i="10"/>
  <c r="AB37" i="10"/>
  <c r="AB49" i="10"/>
  <c r="AA37" i="10"/>
  <c r="AA49" i="10"/>
  <c r="Z37" i="10"/>
  <c r="Z49" i="10"/>
  <c r="Y37" i="10"/>
  <c r="Y49" i="10"/>
  <c r="X37" i="10"/>
  <c r="X49" i="10"/>
  <c r="W37" i="10"/>
  <c r="W49" i="10"/>
  <c r="V37" i="10"/>
  <c r="V49" i="10"/>
  <c r="U37" i="10"/>
  <c r="U49" i="10"/>
  <c r="T37" i="10"/>
  <c r="T49" i="10"/>
  <c r="AB48" i="10"/>
  <c r="AA48" i="10"/>
  <c r="Z48" i="10"/>
  <c r="Y48" i="10"/>
  <c r="X48" i="10"/>
  <c r="W48" i="10"/>
  <c r="V48" i="10"/>
  <c r="U48" i="10"/>
  <c r="T48" i="10"/>
  <c r="AB47" i="10"/>
  <c r="AA47" i="10"/>
  <c r="Z47" i="10"/>
  <c r="Y47" i="10"/>
  <c r="X47" i="10"/>
  <c r="W47" i="10"/>
  <c r="V47" i="10"/>
  <c r="U47" i="10"/>
  <c r="T47" i="10"/>
  <c r="AA46" i="10"/>
  <c r="Z46" i="10"/>
  <c r="Y46" i="10"/>
  <c r="X46" i="10"/>
  <c r="W46" i="10"/>
  <c r="V46" i="10"/>
  <c r="U46" i="10"/>
  <c r="T46" i="10"/>
  <c r="AB45" i="10"/>
  <c r="Z45" i="10"/>
  <c r="Y45" i="10"/>
  <c r="X45" i="10"/>
  <c r="W45" i="10"/>
  <c r="V45" i="10"/>
  <c r="U45" i="10"/>
  <c r="T45" i="10"/>
  <c r="AB44" i="10"/>
  <c r="AA44" i="10"/>
  <c r="Y44" i="10"/>
  <c r="X44" i="10"/>
  <c r="W44" i="10"/>
  <c r="V44" i="10"/>
  <c r="U44" i="10"/>
  <c r="T44" i="10"/>
  <c r="AB43" i="10"/>
  <c r="AA43" i="10"/>
  <c r="Z43" i="10"/>
  <c r="X43" i="10"/>
  <c r="W43" i="10"/>
  <c r="V43" i="10"/>
  <c r="U43" i="10"/>
  <c r="T43" i="10"/>
  <c r="AB42" i="10"/>
  <c r="AA42" i="10"/>
  <c r="Z42" i="10"/>
  <c r="Y42" i="10"/>
  <c r="W42" i="10"/>
  <c r="V42" i="10"/>
  <c r="U42" i="10"/>
  <c r="T42" i="10"/>
  <c r="AB41" i="10"/>
  <c r="AA41" i="10"/>
  <c r="Z41" i="10"/>
  <c r="Y41" i="10"/>
  <c r="X41" i="10"/>
  <c r="V41" i="10"/>
  <c r="U41" i="10"/>
  <c r="T41" i="10"/>
  <c r="AB40" i="10"/>
  <c r="AA40" i="10"/>
  <c r="Z40" i="10"/>
  <c r="Y40" i="10"/>
  <c r="X40" i="10"/>
  <c r="W40" i="10"/>
  <c r="U40" i="10"/>
  <c r="T40" i="10"/>
  <c r="AB39" i="10"/>
  <c r="AA39" i="10"/>
  <c r="Z39" i="10"/>
  <c r="Y39" i="10"/>
  <c r="X39" i="10"/>
  <c r="W39" i="10"/>
  <c r="V39" i="10"/>
  <c r="T39" i="10"/>
  <c r="AB38" i="10"/>
  <c r="AA38" i="10"/>
  <c r="Z38" i="10"/>
  <c r="Y38" i="10"/>
  <c r="X38" i="10"/>
  <c r="W38" i="10"/>
  <c r="V38" i="10"/>
  <c r="U38" i="10"/>
  <c r="AB22" i="10"/>
  <c r="AB34" i="10"/>
  <c r="AA22" i="10"/>
  <c r="AA34" i="10"/>
  <c r="Z22" i="10"/>
  <c r="Z34" i="10"/>
  <c r="Y22" i="10"/>
  <c r="Y34" i="10"/>
  <c r="X22" i="10"/>
  <c r="X34" i="10"/>
  <c r="W22" i="10"/>
  <c r="W34" i="10"/>
  <c r="V22" i="10"/>
  <c r="V34" i="10"/>
  <c r="U22" i="10"/>
  <c r="U34" i="10"/>
  <c r="T22" i="10"/>
  <c r="T34" i="10"/>
  <c r="AB33" i="10"/>
  <c r="AA33" i="10"/>
  <c r="Z33" i="10"/>
  <c r="Y33" i="10"/>
  <c r="X33" i="10"/>
  <c r="W33" i="10"/>
  <c r="V33" i="10"/>
  <c r="U33" i="10"/>
  <c r="T33" i="10"/>
  <c r="AB32" i="10"/>
  <c r="AA32" i="10"/>
  <c r="Z32" i="10"/>
  <c r="Y32" i="10"/>
  <c r="X32" i="10"/>
  <c r="W32" i="10"/>
  <c r="V32" i="10"/>
  <c r="U32" i="10"/>
  <c r="T32" i="10"/>
  <c r="AA31" i="10"/>
  <c r="Z31" i="10"/>
  <c r="Y31" i="10"/>
  <c r="X31" i="10"/>
  <c r="W31" i="10"/>
  <c r="V31" i="10"/>
  <c r="U31" i="10"/>
  <c r="T31" i="10"/>
  <c r="AB30" i="10"/>
  <c r="Z30" i="10"/>
  <c r="Y30" i="10"/>
  <c r="X30" i="10"/>
  <c r="W30" i="10"/>
  <c r="V30" i="10"/>
  <c r="U30" i="10"/>
  <c r="T30" i="10"/>
  <c r="AB29" i="10"/>
  <c r="AA29" i="10"/>
  <c r="Y29" i="10"/>
  <c r="X29" i="10"/>
  <c r="W29" i="10"/>
  <c r="V29" i="10"/>
  <c r="U29" i="10"/>
  <c r="T29" i="10"/>
  <c r="AB28" i="10"/>
  <c r="AA28" i="10"/>
  <c r="Z28" i="10"/>
  <c r="X28" i="10"/>
  <c r="W28" i="10"/>
  <c r="V28" i="10"/>
  <c r="U28" i="10"/>
  <c r="T28" i="10"/>
  <c r="AB27" i="10"/>
  <c r="AA27" i="10"/>
  <c r="Z27" i="10"/>
  <c r="Y27" i="10"/>
  <c r="W27" i="10"/>
  <c r="V27" i="10"/>
  <c r="U27" i="10"/>
  <c r="T27" i="10"/>
  <c r="AB26" i="10"/>
  <c r="AA26" i="10"/>
  <c r="Z26" i="10"/>
  <c r="Y26" i="10"/>
  <c r="X26" i="10"/>
  <c r="V26" i="10"/>
  <c r="U26" i="10"/>
  <c r="T26" i="10"/>
  <c r="AB25" i="10"/>
  <c r="AA25" i="10"/>
  <c r="Z25" i="10"/>
  <c r="Y25" i="10"/>
  <c r="X25" i="10"/>
  <c r="W25" i="10"/>
  <c r="U25" i="10"/>
  <c r="T25" i="10"/>
  <c r="AB24" i="10"/>
  <c r="AA24" i="10"/>
  <c r="Z24" i="10"/>
  <c r="Y24" i="10"/>
  <c r="X24" i="10"/>
  <c r="W24" i="10"/>
  <c r="V24" i="10"/>
  <c r="T24" i="10"/>
  <c r="AB23" i="10"/>
  <c r="AA23" i="10"/>
  <c r="Z23" i="10"/>
  <c r="Y23" i="10"/>
  <c r="X23" i="10"/>
  <c r="W23" i="10"/>
  <c r="V23" i="10"/>
  <c r="U23" i="10"/>
  <c r="AB7" i="10"/>
  <c r="AB19" i="10"/>
  <c r="AA7" i="10"/>
  <c r="AA19" i="10"/>
  <c r="Z7" i="10"/>
  <c r="Z19" i="10"/>
  <c r="Y7" i="10"/>
  <c r="Y19" i="10"/>
  <c r="X7" i="10"/>
  <c r="X19" i="10"/>
  <c r="W7" i="10"/>
  <c r="W19" i="10"/>
  <c r="V7" i="10"/>
  <c r="V19" i="10"/>
  <c r="U7" i="10"/>
  <c r="U19" i="10"/>
  <c r="T7" i="10"/>
  <c r="T19" i="10"/>
  <c r="AB18" i="10"/>
  <c r="AA18" i="10"/>
  <c r="Z18" i="10"/>
  <c r="Y18" i="10"/>
  <c r="X18" i="10"/>
  <c r="W18" i="10"/>
  <c r="V18" i="10"/>
  <c r="U18" i="10"/>
  <c r="T18" i="10"/>
  <c r="AB17" i="10"/>
  <c r="AA17" i="10"/>
  <c r="Z17" i="10"/>
  <c r="Y17" i="10"/>
  <c r="X17" i="10"/>
  <c r="W17" i="10"/>
  <c r="V17" i="10"/>
  <c r="U17" i="10"/>
  <c r="T17" i="10"/>
  <c r="AA16" i="10"/>
  <c r="Z16" i="10"/>
  <c r="Y16" i="10"/>
  <c r="X16" i="10"/>
  <c r="W16" i="10"/>
  <c r="V16" i="10"/>
  <c r="U16" i="10"/>
  <c r="T16" i="10"/>
  <c r="AB15" i="10"/>
  <c r="Z15" i="10"/>
  <c r="Y15" i="10"/>
  <c r="X15" i="10"/>
  <c r="W15" i="10"/>
  <c r="V15" i="10"/>
  <c r="U15" i="10"/>
  <c r="T15" i="10"/>
  <c r="AB14" i="10"/>
  <c r="AA14" i="10"/>
  <c r="Y14" i="10"/>
  <c r="X14" i="10"/>
  <c r="W14" i="10"/>
  <c r="V14" i="10"/>
  <c r="U14" i="10"/>
  <c r="T14" i="10"/>
  <c r="AB13" i="10"/>
  <c r="AA13" i="10"/>
  <c r="Z13" i="10"/>
  <c r="X13" i="10"/>
  <c r="W13" i="10"/>
  <c r="V13" i="10"/>
  <c r="U13" i="10"/>
  <c r="T13" i="10"/>
  <c r="AB12" i="10"/>
  <c r="AA12" i="10"/>
  <c r="Z12" i="10"/>
  <c r="Y12" i="10"/>
  <c r="W12" i="10"/>
  <c r="V12" i="10"/>
  <c r="U12" i="10"/>
  <c r="T12" i="10"/>
  <c r="AB11" i="10"/>
  <c r="AA11" i="10"/>
  <c r="Z11" i="10"/>
  <c r="Y11" i="10"/>
  <c r="X11" i="10"/>
  <c r="V11" i="10"/>
  <c r="U11" i="10"/>
  <c r="T11" i="10"/>
  <c r="AB10" i="10"/>
  <c r="AA10" i="10"/>
  <c r="Z10" i="10"/>
  <c r="Y10" i="10"/>
  <c r="X10" i="10"/>
  <c r="W10" i="10"/>
  <c r="U10" i="10"/>
  <c r="T10" i="10"/>
  <c r="AB9" i="10"/>
  <c r="AA9" i="10"/>
  <c r="Z9" i="10"/>
  <c r="Y9" i="10"/>
  <c r="X9" i="10"/>
  <c r="W9" i="10"/>
  <c r="V9" i="10"/>
  <c r="T9" i="10"/>
  <c r="AB8" i="10"/>
  <c r="AA8" i="10"/>
  <c r="Z8" i="10"/>
  <c r="Y8" i="10"/>
  <c r="X8" i="10"/>
  <c r="W8" i="10"/>
  <c r="V8" i="10"/>
  <c r="U8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R52" i="10"/>
  <c r="R64" i="10"/>
  <c r="Q52" i="10"/>
  <c r="Q64" i="10"/>
  <c r="O52" i="10"/>
  <c r="O64" i="10"/>
  <c r="N52" i="10"/>
  <c r="N64" i="10"/>
  <c r="M52" i="10"/>
  <c r="M64" i="10"/>
  <c r="L52" i="10"/>
  <c r="L64" i="10"/>
  <c r="K52" i="10"/>
  <c r="K64" i="10"/>
  <c r="J52" i="10"/>
  <c r="J64" i="10"/>
  <c r="I52" i="10"/>
  <c r="I64" i="10"/>
  <c r="H52" i="10"/>
  <c r="H64" i="10"/>
  <c r="S52" i="10"/>
  <c r="S63" i="10"/>
  <c r="Q63" i="10"/>
  <c r="O63" i="10"/>
  <c r="N63" i="10"/>
  <c r="M63" i="10"/>
  <c r="L63" i="10"/>
  <c r="K63" i="10"/>
  <c r="J63" i="10"/>
  <c r="I63" i="10"/>
  <c r="H63" i="10"/>
  <c r="S62" i="10"/>
  <c r="R62" i="10"/>
  <c r="O62" i="10"/>
  <c r="N62" i="10"/>
  <c r="M62" i="10"/>
  <c r="L62" i="10"/>
  <c r="K62" i="10"/>
  <c r="J62" i="10"/>
  <c r="I62" i="10"/>
  <c r="H62" i="10"/>
  <c r="S61" i="10"/>
  <c r="R61" i="10"/>
  <c r="Q61" i="10"/>
  <c r="O61" i="10"/>
  <c r="N61" i="10"/>
  <c r="M61" i="10"/>
  <c r="L61" i="10"/>
  <c r="K61" i="10"/>
  <c r="J61" i="10"/>
  <c r="I61" i="10"/>
  <c r="H61" i="10"/>
  <c r="S60" i="10"/>
  <c r="R60" i="10"/>
  <c r="Q60" i="10"/>
  <c r="P52" i="10"/>
  <c r="P60" i="10"/>
  <c r="N60" i="10"/>
  <c r="M60" i="10"/>
  <c r="L60" i="10"/>
  <c r="K60" i="10"/>
  <c r="J60" i="10"/>
  <c r="I60" i="10"/>
  <c r="H60" i="10"/>
  <c r="S59" i="10"/>
  <c r="R59" i="10"/>
  <c r="Q59" i="10"/>
  <c r="P59" i="10"/>
  <c r="O59" i="10"/>
  <c r="M59" i="10"/>
  <c r="L59" i="10"/>
  <c r="K59" i="10"/>
  <c r="J59" i="10"/>
  <c r="I59" i="10"/>
  <c r="H59" i="10"/>
  <c r="S58" i="10"/>
  <c r="R58" i="10"/>
  <c r="Q58" i="10"/>
  <c r="P58" i="10"/>
  <c r="O58" i="10"/>
  <c r="N58" i="10"/>
  <c r="L58" i="10"/>
  <c r="K58" i="10"/>
  <c r="J58" i="10"/>
  <c r="I58" i="10"/>
  <c r="H58" i="10"/>
  <c r="S57" i="10"/>
  <c r="R57" i="10"/>
  <c r="Q57" i="10"/>
  <c r="P57" i="10"/>
  <c r="O57" i="10"/>
  <c r="N57" i="10"/>
  <c r="M57" i="10"/>
  <c r="K57" i="10"/>
  <c r="J57" i="10"/>
  <c r="I57" i="10"/>
  <c r="H57" i="10"/>
  <c r="S56" i="10"/>
  <c r="R56" i="10"/>
  <c r="Q56" i="10"/>
  <c r="P56" i="10"/>
  <c r="O56" i="10"/>
  <c r="N56" i="10"/>
  <c r="M56" i="10"/>
  <c r="L56" i="10"/>
  <c r="J56" i="10"/>
  <c r="I56" i="10"/>
  <c r="H56" i="10"/>
  <c r="S55" i="10"/>
  <c r="R55" i="10"/>
  <c r="Q55" i="10"/>
  <c r="P55" i="10"/>
  <c r="O55" i="10"/>
  <c r="N55" i="10"/>
  <c r="M55" i="10"/>
  <c r="L55" i="10"/>
  <c r="K55" i="10"/>
  <c r="I55" i="10"/>
  <c r="H55" i="10"/>
  <c r="S54" i="10"/>
  <c r="R54" i="10"/>
  <c r="Q54" i="10"/>
  <c r="P54" i="10"/>
  <c r="O54" i="10"/>
  <c r="N54" i="10"/>
  <c r="M54" i="10"/>
  <c r="L54" i="10"/>
  <c r="K54" i="10"/>
  <c r="J54" i="10"/>
  <c r="H54" i="10"/>
  <c r="S53" i="10"/>
  <c r="R53" i="10"/>
  <c r="Q53" i="10"/>
  <c r="P53" i="10"/>
  <c r="O53" i="10"/>
  <c r="N53" i="10"/>
  <c r="M53" i="10"/>
  <c r="L53" i="10"/>
  <c r="K53" i="10"/>
  <c r="J53" i="10"/>
  <c r="I53" i="10"/>
  <c r="AF79" i="10"/>
  <c r="F79" i="10"/>
  <c r="D79" i="10"/>
  <c r="AF78" i="10"/>
  <c r="F78" i="10"/>
  <c r="D78" i="10"/>
  <c r="AF77" i="10"/>
  <c r="F77" i="10"/>
  <c r="D77" i="10"/>
  <c r="AF76" i="10"/>
  <c r="F76" i="10"/>
  <c r="D76" i="10"/>
  <c r="AF75" i="10"/>
  <c r="F75" i="10"/>
  <c r="D75" i="10"/>
  <c r="AF74" i="10"/>
  <c r="F74" i="10"/>
  <c r="D74" i="10"/>
  <c r="AF73" i="10"/>
  <c r="F73" i="10"/>
  <c r="D73" i="10"/>
  <c r="AF72" i="10"/>
  <c r="F72" i="10"/>
  <c r="D72" i="10"/>
  <c r="AF71" i="10"/>
  <c r="F71" i="10"/>
  <c r="D71" i="10"/>
  <c r="AF70" i="10"/>
  <c r="F70" i="10"/>
  <c r="D70" i="10"/>
  <c r="AF69" i="10"/>
  <c r="AC69" i="10"/>
  <c r="F69" i="10"/>
  <c r="D69" i="10"/>
  <c r="AF68" i="10"/>
  <c r="AD68" i="10"/>
  <c r="AC68" i="10"/>
  <c r="F68" i="10"/>
  <c r="D68" i="10"/>
  <c r="AE67" i="10"/>
  <c r="AD67" i="10"/>
  <c r="AC67" i="10"/>
  <c r="S67" i="10"/>
  <c r="S66" i="10"/>
  <c r="AE66" i="10"/>
  <c r="R67" i="10"/>
  <c r="R66" i="10"/>
  <c r="AD66" i="10"/>
  <c r="Q67" i="10"/>
  <c r="Q66" i="10"/>
  <c r="AC66" i="10"/>
  <c r="P67" i="10"/>
  <c r="P66" i="10"/>
  <c r="AB66" i="10"/>
  <c r="O67" i="10"/>
  <c r="O66" i="10"/>
  <c r="AA66" i="10"/>
  <c r="N67" i="10"/>
  <c r="N66" i="10"/>
  <c r="Z66" i="10"/>
  <c r="M67" i="10"/>
  <c r="M66" i="10"/>
  <c r="Y66" i="10"/>
  <c r="L67" i="10"/>
  <c r="L66" i="10"/>
  <c r="X66" i="10"/>
  <c r="K67" i="10"/>
  <c r="K66" i="10"/>
  <c r="W66" i="10"/>
  <c r="J67" i="10"/>
  <c r="J66" i="10"/>
  <c r="V66" i="10"/>
  <c r="I67" i="10"/>
  <c r="I66" i="10"/>
  <c r="U66" i="10"/>
  <c r="H67" i="10"/>
  <c r="H66" i="10"/>
  <c r="T66" i="10"/>
  <c r="AD64" i="10"/>
  <c r="AC64" i="10"/>
  <c r="AE63" i="10"/>
  <c r="AC63" i="10"/>
  <c r="AE62" i="10"/>
  <c r="AD62" i="10"/>
  <c r="AE61" i="10"/>
  <c r="AD61" i="10"/>
  <c r="AC61" i="10"/>
  <c r="AE60" i="10"/>
  <c r="AD60" i="10"/>
  <c r="AC60" i="10"/>
  <c r="AE59" i="10"/>
  <c r="AD59" i="10"/>
  <c r="AC59" i="10"/>
  <c r="AE58" i="10"/>
  <c r="AD58" i="10"/>
  <c r="AC58" i="10"/>
  <c r="AE57" i="10"/>
  <c r="AD57" i="10"/>
  <c r="AE56" i="10"/>
  <c r="AF49" i="10"/>
  <c r="AD49" i="10"/>
  <c r="AC49" i="10"/>
  <c r="F49" i="10"/>
  <c r="D49" i="10"/>
  <c r="AF48" i="10"/>
  <c r="AE48" i="10"/>
  <c r="AC48" i="10"/>
  <c r="F48" i="10"/>
  <c r="D48" i="10"/>
  <c r="AF47" i="10"/>
  <c r="AE47" i="10"/>
  <c r="AD47" i="10"/>
  <c r="F47" i="10"/>
  <c r="D47" i="10"/>
  <c r="AF46" i="10"/>
  <c r="AE46" i="10"/>
  <c r="AD46" i="10"/>
  <c r="AC46" i="10"/>
  <c r="F46" i="10"/>
  <c r="D46" i="10"/>
  <c r="AF45" i="10"/>
  <c r="AE45" i="10"/>
  <c r="AD45" i="10"/>
  <c r="AC45" i="10"/>
  <c r="F45" i="10"/>
  <c r="D45" i="10"/>
  <c r="AF44" i="10"/>
  <c r="AE44" i="10"/>
  <c r="AD44" i="10"/>
  <c r="AC44" i="10"/>
  <c r="F44" i="10"/>
  <c r="D44" i="10"/>
  <c r="AF43" i="10"/>
  <c r="AE43" i="10"/>
  <c r="AD43" i="10"/>
  <c r="AC43" i="10"/>
  <c r="F43" i="10"/>
  <c r="D43" i="10"/>
  <c r="AF42" i="10"/>
  <c r="AE42" i="10"/>
  <c r="AD42" i="10"/>
  <c r="F42" i="10"/>
  <c r="D42" i="10"/>
  <c r="AF41" i="10"/>
  <c r="AE41" i="10"/>
  <c r="F41" i="10"/>
  <c r="D41" i="10"/>
  <c r="AF40" i="10"/>
  <c r="F40" i="10"/>
  <c r="D40" i="10"/>
  <c r="AF39" i="10"/>
  <c r="AC39" i="10"/>
  <c r="D39" i="10"/>
  <c r="AF38" i="10"/>
  <c r="AD38" i="10"/>
  <c r="AC38" i="10"/>
  <c r="D38" i="10"/>
  <c r="AE37" i="10"/>
  <c r="AD37" i="10"/>
  <c r="AC37" i="10"/>
  <c r="S37" i="10"/>
  <c r="S36" i="10"/>
  <c r="AE36" i="10"/>
  <c r="R37" i="10"/>
  <c r="R36" i="10"/>
  <c r="AD36" i="10"/>
  <c r="Q37" i="10"/>
  <c r="Q36" i="10"/>
  <c r="AC36" i="10"/>
  <c r="P37" i="10"/>
  <c r="P36" i="10"/>
  <c r="AB36" i="10"/>
  <c r="O37" i="10"/>
  <c r="O36" i="10"/>
  <c r="AA36" i="10"/>
  <c r="N37" i="10"/>
  <c r="N36" i="10"/>
  <c r="Z36" i="10"/>
  <c r="M37" i="10"/>
  <c r="M36" i="10"/>
  <c r="Y36" i="10"/>
  <c r="L37" i="10"/>
  <c r="L36" i="10"/>
  <c r="X36" i="10"/>
  <c r="K37" i="10"/>
  <c r="K36" i="10"/>
  <c r="W36" i="10"/>
  <c r="J37" i="10"/>
  <c r="J36" i="10"/>
  <c r="V36" i="10"/>
  <c r="I37" i="10"/>
  <c r="I36" i="10"/>
  <c r="U36" i="10"/>
  <c r="H37" i="10"/>
  <c r="H36" i="10"/>
  <c r="T36" i="10"/>
  <c r="AF34" i="10"/>
  <c r="AD34" i="10"/>
  <c r="AC34" i="10"/>
  <c r="F34" i="10"/>
  <c r="D34" i="10"/>
  <c r="AF33" i="10"/>
  <c r="AE33" i="10"/>
  <c r="AC33" i="10"/>
  <c r="F33" i="10"/>
  <c r="D33" i="10"/>
  <c r="AF32" i="10"/>
  <c r="AE32" i="10"/>
  <c r="AD32" i="10"/>
  <c r="F32" i="10"/>
  <c r="D32" i="10"/>
  <c r="AF31" i="10"/>
  <c r="AE31" i="10"/>
  <c r="AD31" i="10"/>
  <c r="AC31" i="10"/>
  <c r="F31" i="10"/>
  <c r="D31" i="10"/>
  <c r="AF30" i="10"/>
  <c r="AE30" i="10"/>
  <c r="AD30" i="10"/>
  <c r="AC30" i="10"/>
  <c r="F30" i="10"/>
  <c r="D30" i="10"/>
  <c r="AF29" i="10"/>
  <c r="AE29" i="10"/>
  <c r="AD29" i="10"/>
  <c r="AC29" i="10"/>
  <c r="F29" i="10"/>
  <c r="D29" i="10"/>
  <c r="AF28" i="10"/>
  <c r="AE28" i="10"/>
  <c r="AD28" i="10"/>
  <c r="AC28" i="10"/>
  <c r="F28" i="10"/>
  <c r="D28" i="10"/>
  <c r="AF27" i="10"/>
  <c r="AE27" i="10"/>
  <c r="AD27" i="10"/>
  <c r="F27" i="10"/>
  <c r="D27" i="10"/>
  <c r="AF26" i="10"/>
  <c r="AE26" i="10"/>
  <c r="D26" i="10"/>
  <c r="AF25" i="10"/>
  <c r="D25" i="10"/>
  <c r="AF24" i="10"/>
  <c r="AC24" i="10"/>
  <c r="D24" i="10"/>
  <c r="AF23" i="10"/>
  <c r="AD23" i="10"/>
  <c r="AC23" i="10"/>
  <c r="D23" i="10"/>
  <c r="AE22" i="10"/>
  <c r="AD22" i="10"/>
  <c r="AC22" i="10"/>
  <c r="S22" i="10"/>
  <c r="S21" i="10"/>
  <c r="AE21" i="10"/>
  <c r="R22" i="10"/>
  <c r="R21" i="10"/>
  <c r="AD21" i="10"/>
  <c r="Q22" i="10"/>
  <c r="Q21" i="10"/>
  <c r="AC21" i="10"/>
  <c r="P22" i="10"/>
  <c r="P21" i="10"/>
  <c r="AB21" i="10"/>
  <c r="O22" i="10"/>
  <c r="O21" i="10"/>
  <c r="AA21" i="10"/>
  <c r="N22" i="10"/>
  <c r="N21" i="10"/>
  <c r="Z21" i="10"/>
  <c r="M22" i="10"/>
  <c r="M21" i="10"/>
  <c r="Y21" i="10"/>
  <c r="L22" i="10"/>
  <c r="L21" i="10"/>
  <c r="X21" i="10"/>
  <c r="K22" i="10"/>
  <c r="K21" i="10"/>
  <c r="W21" i="10"/>
  <c r="J22" i="10"/>
  <c r="J21" i="10"/>
  <c r="V21" i="10"/>
  <c r="I22" i="10"/>
  <c r="I21" i="10"/>
  <c r="U21" i="10"/>
  <c r="H22" i="10"/>
  <c r="H21" i="10"/>
  <c r="T21" i="10"/>
  <c r="AC7" i="10"/>
  <c r="S7" i="10"/>
  <c r="S8" i="10"/>
  <c r="Q7" i="10"/>
  <c r="Q8" i="10"/>
  <c r="O7" i="10"/>
  <c r="O16" i="10"/>
  <c r="N7" i="10"/>
  <c r="N16" i="10"/>
  <c r="M7" i="10"/>
  <c r="M16" i="10"/>
  <c r="L7" i="10"/>
  <c r="L16" i="10"/>
  <c r="K7" i="10"/>
  <c r="K16" i="10"/>
  <c r="J7" i="10"/>
  <c r="J16" i="10"/>
  <c r="I7" i="10"/>
  <c r="I16" i="10"/>
  <c r="H7" i="10"/>
  <c r="H16" i="10"/>
  <c r="P7" i="10"/>
  <c r="P15" i="10"/>
  <c r="N15" i="10"/>
  <c r="M15" i="10"/>
  <c r="L15" i="10"/>
  <c r="K15" i="10"/>
  <c r="J15" i="10"/>
  <c r="I15" i="10"/>
  <c r="H15" i="10"/>
  <c r="P14" i="10"/>
  <c r="O14" i="10"/>
  <c r="M14" i="10"/>
  <c r="L14" i="10"/>
  <c r="K14" i="10"/>
  <c r="J14" i="10"/>
  <c r="I14" i="10"/>
  <c r="H14" i="10"/>
  <c r="P13" i="10"/>
  <c r="O13" i="10"/>
  <c r="N13" i="10"/>
  <c r="L13" i="10"/>
  <c r="K13" i="10"/>
  <c r="J13" i="10"/>
  <c r="I13" i="10"/>
  <c r="H13" i="10"/>
  <c r="P12" i="10"/>
  <c r="O12" i="10"/>
  <c r="N12" i="10"/>
  <c r="M12" i="10"/>
  <c r="K12" i="10"/>
  <c r="J12" i="10"/>
  <c r="I12" i="10"/>
  <c r="H12" i="10"/>
  <c r="P11" i="10"/>
  <c r="O11" i="10"/>
  <c r="N11" i="10"/>
  <c r="M11" i="10"/>
  <c r="L11" i="10"/>
  <c r="J11" i="10"/>
  <c r="I11" i="10"/>
  <c r="H11" i="10"/>
  <c r="P10" i="10"/>
  <c r="O10" i="10"/>
  <c r="N10" i="10"/>
  <c r="M10" i="10"/>
  <c r="L10" i="10"/>
  <c r="K10" i="10"/>
  <c r="I10" i="10"/>
  <c r="H10" i="10"/>
  <c r="P9" i="10"/>
  <c r="O9" i="10"/>
  <c r="N9" i="10"/>
  <c r="M9" i="10"/>
  <c r="L9" i="10"/>
  <c r="K9" i="10"/>
  <c r="J9" i="10"/>
  <c r="H9" i="10"/>
  <c r="P8" i="10"/>
  <c r="O8" i="10"/>
  <c r="N8" i="10"/>
  <c r="M8" i="10"/>
  <c r="L8" i="10"/>
  <c r="K8" i="10"/>
  <c r="J8" i="10"/>
  <c r="I8" i="10"/>
  <c r="AF16" i="10"/>
  <c r="AF17" i="10"/>
  <c r="AF18" i="10"/>
  <c r="AF19" i="10"/>
  <c r="Q6" i="10"/>
  <c r="AC6" i="10"/>
  <c r="R7" i="10"/>
  <c r="R6" i="10"/>
  <c r="AD6" i="10"/>
  <c r="S6" i="10"/>
  <c r="AE6" i="10"/>
  <c r="H6" i="10"/>
  <c r="T6" i="10"/>
  <c r="D8" i="10"/>
  <c r="AF8" i="10"/>
  <c r="AF15" i="10"/>
  <c r="AF14" i="10"/>
  <c r="AF13" i="10"/>
  <c r="AF12" i="10"/>
  <c r="AF11" i="10"/>
  <c r="AF10" i="10"/>
  <c r="AF9" i="10"/>
  <c r="D19" i="10"/>
  <c r="D18" i="10"/>
  <c r="D17" i="10"/>
  <c r="D16" i="10"/>
  <c r="D15" i="10"/>
  <c r="D14" i="10"/>
  <c r="D13" i="10"/>
  <c r="D12" i="10"/>
  <c r="D11" i="10"/>
  <c r="D10" i="10"/>
  <c r="D9" i="10"/>
  <c r="F19" i="10"/>
  <c r="F18" i="10"/>
  <c r="F17" i="10"/>
  <c r="F16" i="10"/>
  <c r="F15" i="10"/>
  <c r="F14" i="10"/>
  <c r="F13" i="10"/>
  <c r="F12" i="10"/>
  <c r="F11" i="10"/>
  <c r="P6" i="10"/>
  <c r="AB6" i="10"/>
  <c r="O6" i="10"/>
  <c r="AA6" i="10"/>
  <c r="N6" i="10"/>
  <c r="Z6" i="10"/>
  <c r="M6" i="10"/>
  <c r="Y6" i="10"/>
  <c r="L6" i="10"/>
  <c r="X6" i="10"/>
  <c r="K6" i="10"/>
  <c r="W6" i="10"/>
  <c r="J6" i="10"/>
  <c r="V6" i="10"/>
  <c r="I6" i="10"/>
  <c r="U6" i="10"/>
  <c r="AE7" i="10"/>
  <c r="O19" i="10"/>
  <c r="N19" i="10"/>
  <c r="M19" i="10"/>
  <c r="L19" i="10"/>
  <c r="K19" i="10"/>
  <c r="J19" i="10"/>
  <c r="I19" i="10"/>
  <c r="H19" i="10"/>
  <c r="O18" i="10"/>
  <c r="N18" i="10"/>
  <c r="M18" i="10"/>
  <c r="L18" i="10"/>
  <c r="K18" i="10"/>
  <c r="J18" i="10"/>
  <c r="I18" i="10"/>
  <c r="H18" i="10"/>
  <c r="O17" i="10"/>
  <c r="N17" i="10"/>
  <c r="M17" i="10"/>
  <c r="L17" i="10"/>
  <c r="K17" i="10"/>
  <c r="J17" i="10"/>
  <c r="I17" i="10"/>
  <c r="H17" i="10"/>
  <c r="R8" i="10"/>
  <c r="R19" i="10"/>
  <c r="Q19" i="10"/>
  <c r="S18" i="10"/>
  <c r="Q18" i="10"/>
  <c r="S17" i="10"/>
  <c r="R17" i="10"/>
  <c r="S16" i="10"/>
  <c r="R16" i="10"/>
  <c r="Q16" i="10"/>
  <c r="S15" i="10"/>
  <c r="R15" i="10"/>
  <c r="Q15" i="10"/>
  <c r="S14" i="10"/>
  <c r="R14" i="10"/>
  <c r="Q14" i="10"/>
  <c r="S13" i="10"/>
  <c r="R13" i="10"/>
  <c r="Q13" i="10"/>
  <c r="S12" i="10"/>
  <c r="R12" i="10"/>
  <c r="Q12" i="10"/>
  <c r="S11" i="10"/>
  <c r="R11" i="10"/>
  <c r="Q11" i="10"/>
  <c r="S10" i="10"/>
  <c r="R10" i="10"/>
  <c r="Q10" i="10"/>
  <c r="S9" i="10"/>
  <c r="R9" i="10"/>
  <c r="Q9" i="10"/>
  <c r="AD7" i="10"/>
  <c r="AD19" i="10"/>
  <c r="AC19" i="10"/>
  <c r="AE18" i="10"/>
  <c r="AC18" i="10"/>
  <c r="AE17" i="10"/>
  <c r="AD17" i="10"/>
  <c r="AE16" i="10"/>
  <c r="AD16" i="10"/>
  <c r="AC16" i="10"/>
  <c r="AE15" i="10"/>
  <c r="AD15" i="10"/>
  <c r="AC15" i="10"/>
  <c r="AE14" i="10"/>
  <c r="AD14" i="10"/>
  <c r="AC14" i="10"/>
  <c r="AE13" i="10"/>
  <c r="AD13" i="10"/>
  <c r="AC13" i="10"/>
  <c r="AE12" i="10"/>
  <c r="AD12" i="10"/>
  <c r="AE11" i="10"/>
  <c r="AC9" i="10"/>
  <c r="AD8" i="10"/>
  <c r="AC8" i="10"/>
  <c r="I23" i="10"/>
  <c r="J23" i="10"/>
  <c r="K23" i="10"/>
  <c r="L23" i="10"/>
  <c r="M23" i="10"/>
  <c r="N23" i="10"/>
  <c r="O23" i="10"/>
  <c r="P23" i="10"/>
  <c r="Q23" i="10"/>
  <c r="R23" i="10"/>
  <c r="S23" i="10"/>
  <c r="H24" i="10"/>
  <c r="J24" i="10"/>
  <c r="K24" i="10"/>
  <c r="L24" i="10"/>
  <c r="M24" i="10"/>
  <c r="N24" i="10"/>
  <c r="O24" i="10"/>
  <c r="P24" i="10"/>
  <c r="Q24" i="10"/>
  <c r="R24" i="10"/>
  <c r="S24" i="10"/>
  <c r="H25" i="10"/>
  <c r="I25" i="10"/>
  <c r="K25" i="10"/>
  <c r="L25" i="10"/>
  <c r="M25" i="10"/>
  <c r="N25" i="10"/>
  <c r="O25" i="10"/>
  <c r="P25" i="10"/>
  <c r="Q25" i="10"/>
  <c r="R25" i="10"/>
  <c r="S25" i="10"/>
  <c r="H26" i="10"/>
  <c r="I26" i="10"/>
  <c r="J26" i="10"/>
  <c r="L26" i="10"/>
  <c r="M26" i="10"/>
  <c r="N26" i="10"/>
  <c r="O26" i="10"/>
  <c r="P26" i="10"/>
  <c r="Q26" i="10"/>
  <c r="R26" i="10"/>
  <c r="S26" i="10"/>
  <c r="H27" i="10"/>
  <c r="I27" i="10"/>
  <c r="J27" i="10"/>
  <c r="K27" i="10"/>
  <c r="M27" i="10"/>
  <c r="N27" i="10"/>
  <c r="O27" i="10"/>
  <c r="P27" i="10"/>
  <c r="Q27" i="10"/>
  <c r="R27" i="10"/>
  <c r="S27" i="10"/>
  <c r="H28" i="10"/>
  <c r="I28" i="10"/>
  <c r="J28" i="10"/>
  <c r="K28" i="10"/>
  <c r="L28" i="10"/>
  <c r="N28" i="10"/>
  <c r="O28" i="10"/>
  <c r="P28" i="10"/>
  <c r="Q28" i="10"/>
  <c r="R28" i="10"/>
  <c r="S28" i="10"/>
  <c r="H29" i="10"/>
  <c r="I29" i="10"/>
  <c r="J29" i="10"/>
  <c r="K29" i="10"/>
  <c r="L29" i="10"/>
  <c r="M29" i="10"/>
  <c r="O29" i="10"/>
  <c r="P29" i="10"/>
  <c r="Q29" i="10"/>
  <c r="R29" i="10"/>
  <c r="S29" i="10"/>
  <c r="H30" i="10"/>
  <c r="I30" i="10"/>
  <c r="J30" i="10"/>
  <c r="K30" i="10"/>
  <c r="L30" i="10"/>
  <c r="M30" i="10"/>
  <c r="N30" i="10"/>
  <c r="P30" i="10"/>
  <c r="Q30" i="10"/>
  <c r="R30" i="10"/>
  <c r="S30" i="10"/>
  <c r="H31" i="10"/>
  <c r="I31" i="10"/>
  <c r="J31" i="10"/>
  <c r="K31" i="10"/>
  <c r="L31" i="10"/>
  <c r="M31" i="10"/>
  <c r="N31" i="10"/>
  <c r="O31" i="10"/>
  <c r="Q31" i="10"/>
  <c r="R31" i="10"/>
  <c r="S31" i="10"/>
  <c r="H32" i="10"/>
  <c r="I32" i="10"/>
  <c r="J32" i="10"/>
  <c r="K32" i="10"/>
  <c r="L32" i="10"/>
  <c r="M32" i="10"/>
  <c r="N32" i="10"/>
  <c r="O32" i="10"/>
  <c r="R32" i="10"/>
  <c r="S32" i="10"/>
  <c r="H33" i="10"/>
  <c r="I33" i="10"/>
  <c r="J33" i="10"/>
  <c r="K33" i="10"/>
  <c r="L33" i="10"/>
  <c r="M33" i="10"/>
  <c r="N33" i="10"/>
  <c r="O33" i="10"/>
  <c r="Q33" i="10"/>
  <c r="S33" i="10"/>
  <c r="H34" i="10"/>
  <c r="I34" i="10"/>
  <c r="J34" i="10"/>
  <c r="K34" i="10"/>
  <c r="L34" i="10"/>
  <c r="M34" i="10"/>
  <c r="N34" i="10"/>
  <c r="O34" i="10"/>
  <c r="Q34" i="10"/>
  <c r="R34" i="10"/>
  <c r="H51" i="10"/>
  <c r="T51" i="10"/>
  <c r="I51" i="10"/>
  <c r="U51" i="10"/>
  <c r="J51" i="10"/>
  <c r="V51" i="10"/>
  <c r="K51" i="10"/>
  <c r="W51" i="10"/>
  <c r="L51" i="10"/>
  <c r="X51" i="10"/>
  <c r="M51" i="10"/>
  <c r="Y51" i="10"/>
  <c r="N51" i="10"/>
  <c r="Z51" i="10"/>
  <c r="O51" i="10"/>
  <c r="AA51" i="10"/>
  <c r="P51" i="10"/>
  <c r="AB51" i="10"/>
  <c r="Q51" i="10"/>
  <c r="AC51" i="10"/>
  <c r="R51" i="10"/>
  <c r="AD51" i="10"/>
  <c r="S51" i="10"/>
  <c r="AE51" i="10"/>
  <c r="AC52" i="10"/>
  <c r="AD52" i="10"/>
  <c r="AE52" i="10"/>
  <c r="D53" i="10"/>
  <c r="F53" i="10"/>
  <c r="AC53" i="10"/>
  <c r="AD53" i="10"/>
  <c r="AF53" i="10"/>
  <c r="D54" i="10"/>
  <c r="F54" i="10"/>
  <c r="AC54" i="10"/>
  <c r="AF54" i="10"/>
  <c r="D55" i="10"/>
  <c r="F55" i="10"/>
  <c r="AF55" i="10"/>
  <c r="D56" i="10"/>
  <c r="F56" i="10"/>
  <c r="AF56" i="10"/>
  <c r="D57" i="10"/>
  <c r="F57" i="10"/>
  <c r="AF57" i="10"/>
  <c r="D58" i="10"/>
  <c r="F58" i="10"/>
  <c r="AF58" i="10"/>
  <c r="D59" i="10"/>
  <c r="F59" i="10"/>
  <c r="AF59" i="10"/>
  <c r="D60" i="10"/>
  <c r="F60" i="10"/>
  <c r="AF60" i="10"/>
  <c r="D61" i="10"/>
  <c r="F61" i="10"/>
  <c r="AF61" i="10"/>
  <c r="D62" i="10"/>
  <c r="F62" i="10"/>
  <c r="AF62" i="10"/>
  <c r="D63" i="10"/>
  <c r="F63" i="10"/>
  <c r="AF63" i="10"/>
  <c r="D64" i="10"/>
  <c r="F64" i="10"/>
  <c r="AF64" i="10"/>
  <c r="I38" i="10"/>
  <c r="J38" i="10"/>
  <c r="K38" i="10"/>
  <c r="L38" i="10"/>
  <c r="M38" i="10"/>
  <c r="N38" i="10"/>
  <c r="O38" i="10"/>
  <c r="P38" i="10"/>
  <c r="Q38" i="10"/>
  <c r="R38" i="10"/>
  <c r="S38" i="10"/>
  <c r="H39" i="10"/>
  <c r="J39" i="10"/>
  <c r="K39" i="10"/>
  <c r="L39" i="10"/>
  <c r="M39" i="10"/>
  <c r="N39" i="10"/>
  <c r="O39" i="10"/>
  <c r="P39" i="10"/>
  <c r="Q39" i="10"/>
  <c r="R39" i="10"/>
  <c r="S39" i="10"/>
  <c r="H40" i="10"/>
  <c r="I40" i="10"/>
  <c r="K40" i="10"/>
  <c r="L40" i="10"/>
  <c r="M40" i="10"/>
  <c r="N40" i="10"/>
  <c r="O40" i="10"/>
  <c r="P40" i="10"/>
  <c r="Q40" i="10"/>
  <c r="R40" i="10"/>
  <c r="S40" i="10"/>
  <c r="H41" i="10"/>
  <c r="I41" i="10"/>
  <c r="J41" i="10"/>
  <c r="L41" i="10"/>
  <c r="M41" i="10"/>
  <c r="N41" i="10"/>
  <c r="O41" i="10"/>
  <c r="P41" i="10"/>
  <c r="Q41" i="10"/>
  <c r="R41" i="10"/>
  <c r="S41" i="10"/>
  <c r="H42" i="10"/>
  <c r="I42" i="10"/>
  <c r="J42" i="10"/>
  <c r="K42" i="10"/>
  <c r="M42" i="10"/>
  <c r="N42" i="10"/>
  <c r="O42" i="10"/>
  <c r="P42" i="10"/>
  <c r="Q42" i="10"/>
  <c r="R42" i="10"/>
  <c r="S42" i="10"/>
  <c r="H43" i="10"/>
  <c r="I43" i="10"/>
  <c r="J43" i="10"/>
  <c r="K43" i="10"/>
  <c r="L43" i="10"/>
  <c r="N43" i="10"/>
  <c r="O43" i="10"/>
  <c r="P43" i="10"/>
  <c r="Q43" i="10"/>
  <c r="R43" i="10"/>
  <c r="S43" i="10"/>
  <c r="H44" i="10"/>
  <c r="I44" i="10"/>
  <c r="J44" i="10"/>
  <c r="K44" i="10"/>
  <c r="L44" i="10"/>
  <c r="M44" i="10"/>
  <c r="O44" i="10"/>
  <c r="P44" i="10"/>
  <c r="Q44" i="10"/>
  <c r="R44" i="10"/>
  <c r="S44" i="10"/>
  <c r="H45" i="10"/>
  <c r="I45" i="10"/>
  <c r="J45" i="10"/>
  <c r="K45" i="10"/>
  <c r="L45" i="10"/>
  <c r="M45" i="10"/>
  <c r="N45" i="10"/>
  <c r="P45" i="10"/>
  <c r="Q45" i="10"/>
  <c r="R45" i="10"/>
  <c r="S45" i="10"/>
  <c r="H46" i="10"/>
  <c r="I46" i="10"/>
  <c r="J46" i="10"/>
  <c r="K46" i="10"/>
  <c r="L46" i="10"/>
  <c r="M46" i="10"/>
  <c r="N46" i="10"/>
  <c r="O46" i="10"/>
  <c r="Q46" i="10"/>
  <c r="R46" i="10"/>
  <c r="S46" i="10"/>
  <c r="H47" i="10"/>
  <c r="I47" i="10"/>
  <c r="J47" i="10"/>
  <c r="K47" i="10"/>
  <c r="L47" i="10"/>
  <c r="M47" i="10"/>
  <c r="N47" i="10"/>
  <c r="O47" i="10"/>
  <c r="R47" i="10"/>
  <c r="S47" i="10"/>
  <c r="H48" i="10"/>
  <c r="I48" i="10"/>
  <c r="J48" i="10"/>
  <c r="K48" i="10"/>
  <c r="L48" i="10"/>
  <c r="M48" i="10"/>
  <c r="N48" i="10"/>
  <c r="O48" i="10"/>
  <c r="Q48" i="10"/>
  <c r="S48" i="10"/>
  <c r="H49" i="10"/>
  <c r="I49" i="10"/>
  <c r="J49" i="10"/>
  <c r="K49" i="10"/>
  <c r="L49" i="10"/>
  <c r="M49" i="10"/>
  <c r="N49" i="10"/>
  <c r="O49" i="10"/>
  <c r="Q49" i="10"/>
  <c r="R49" i="10"/>
  <c r="I68" i="10"/>
  <c r="J68" i="10"/>
  <c r="K68" i="10"/>
  <c r="L68" i="10"/>
  <c r="M68" i="10"/>
  <c r="N68" i="10"/>
  <c r="O68" i="10"/>
  <c r="P68" i="10"/>
  <c r="Q68" i="10"/>
  <c r="R68" i="10"/>
  <c r="S68" i="10"/>
  <c r="H69" i="10"/>
  <c r="J69" i="10"/>
  <c r="K69" i="10"/>
  <c r="L69" i="10"/>
  <c r="M69" i="10"/>
  <c r="N69" i="10"/>
  <c r="O69" i="10"/>
  <c r="P69" i="10"/>
  <c r="Q69" i="10"/>
  <c r="R69" i="10"/>
  <c r="S69" i="10"/>
  <c r="H70" i="10"/>
  <c r="I70" i="10"/>
  <c r="K70" i="10"/>
  <c r="L70" i="10"/>
  <c r="M70" i="10"/>
  <c r="N70" i="10"/>
  <c r="O70" i="10"/>
  <c r="P70" i="10"/>
  <c r="Q70" i="10"/>
  <c r="R70" i="10"/>
  <c r="S70" i="10"/>
  <c r="H71" i="10"/>
  <c r="I71" i="10"/>
  <c r="J71" i="10"/>
  <c r="L71" i="10"/>
  <c r="M71" i="10"/>
  <c r="N71" i="10"/>
  <c r="O71" i="10"/>
  <c r="P71" i="10"/>
  <c r="Q71" i="10"/>
  <c r="R71" i="10"/>
  <c r="S71" i="10"/>
  <c r="H72" i="10"/>
  <c r="I72" i="10"/>
  <c r="J72" i="10"/>
  <c r="K72" i="10"/>
  <c r="M72" i="10"/>
  <c r="N72" i="10"/>
  <c r="O72" i="10"/>
  <c r="P72" i="10"/>
  <c r="Q72" i="10"/>
  <c r="R72" i="10"/>
  <c r="S72" i="10"/>
  <c r="H73" i="10"/>
  <c r="I73" i="10"/>
  <c r="J73" i="10"/>
  <c r="K73" i="10"/>
  <c r="L73" i="10"/>
  <c r="N73" i="10"/>
  <c r="O73" i="10"/>
  <c r="P73" i="10"/>
  <c r="Q73" i="10"/>
  <c r="R73" i="10"/>
  <c r="S73" i="10"/>
  <c r="H74" i="10"/>
  <c r="I74" i="10"/>
  <c r="J74" i="10"/>
  <c r="K74" i="10"/>
  <c r="L74" i="10"/>
  <c r="M74" i="10"/>
  <c r="O74" i="10"/>
  <c r="P74" i="10"/>
  <c r="Q74" i="10"/>
  <c r="R74" i="10"/>
  <c r="S74" i="10"/>
  <c r="H75" i="10"/>
  <c r="I75" i="10"/>
  <c r="J75" i="10"/>
  <c r="K75" i="10"/>
  <c r="L75" i="10"/>
  <c r="M75" i="10"/>
  <c r="N75" i="10"/>
  <c r="P75" i="10"/>
  <c r="Q75" i="10"/>
  <c r="R75" i="10"/>
  <c r="S75" i="10"/>
  <c r="H76" i="10"/>
  <c r="I76" i="10"/>
  <c r="J76" i="10"/>
  <c r="K76" i="10"/>
  <c r="L76" i="10"/>
  <c r="M76" i="10"/>
  <c r="N76" i="10"/>
  <c r="O76" i="10"/>
  <c r="Q76" i="10"/>
  <c r="R76" i="10"/>
  <c r="S76" i="10"/>
  <c r="H77" i="10"/>
  <c r="I77" i="10"/>
  <c r="J77" i="10"/>
  <c r="K77" i="10"/>
  <c r="L77" i="10"/>
  <c r="M77" i="10"/>
  <c r="N77" i="10"/>
  <c r="O77" i="10"/>
  <c r="R77" i="10"/>
  <c r="S77" i="10"/>
  <c r="H78" i="10"/>
  <c r="I78" i="10"/>
  <c r="J78" i="10"/>
  <c r="K78" i="10"/>
  <c r="L78" i="10"/>
  <c r="M78" i="10"/>
  <c r="N78" i="10"/>
  <c r="O78" i="10"/>
  <c r="Q78" i="10"/>
  <c r="S78" i="10"/>
  <c r="H79" i="10"/>
  <c r="I79" i="10"/>
  <c r="J79" i="10"/>
  <c r="K79" i="10"/>
  <c r="L79" i="10"/>
  <c r="M79" i="10"/>
  <c r="N79" i="10"/>
  <c r="O79" i="10"/>
  <c r="Q79" i="10"/>
  <c r="R79" i="10"/>
  <c r="B19" i="10"/>
  <c r="B18" i="10"/>
  <c r="B17" i="10"/>
  <c r="B16" i="10"/>
  <c r="B15" i="10"/>
  <c r="B14" i="10"/>
  <c r="B13" i="10"/>
  <c r="B12" i="10"/>
  <c r="B11" i="10"/>
  <c r="B10" i="10"/>
  <c r="B9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" i="10"/>
  <c r="F8" i="10"/>
  <c r="F9" i="10"/>
  <c r="F10" i="10"/>
  <c r="F23" i="10"/>
  <c r="F24" i="10"/>
  <c r="F25" i="10"/>
  <c r="F26" i="10"/>
  <c r="F38" i="10"/>
  <c r="F39" i="10"/>
  <c r="G20" i="3"/>
  <c r="D20" i="3"/>
  <c r="V9" i="6"/>
  <c r="V33" i="6"/>
  <c r="V57" i="6"/>
  <c r="V81" i="6"/>
  <c r="V34" i="6"/>
  <c r="V58" i="6"/>
  <c r="V82" i="6"/>
  <c r="G8" i="10"/>
  <c r="G9" i="10"/>
  <c r="G10" i="10"/>
  <c r="G11" i="10"/>
  <c r="G12" i="10"/>
  <c r="G13" i="10"/>
  <c r="G14" i="10"/>
  <c r="G15" i="10"/>
  <c r="G16" i="10"/>
  <c r="G17" i="10"/>
  <c r="G18" i="10"/>
  <c r="G19" i="10"/>
  <c r="G23" i="10"/>
  <c r="G24" i="10"/>
  <c r="G25" i="10"/>
  <c r="G26" i="10"/>
  <c r="G27" i="10"/>
  <c r="G28" i="10"/>
  <c r="G29" i="10"/>
  <c r="G30" i="10"/>
  <c r="G31" i="10"/>
  <c r="G32" i="10"/>
  <c r="G33" i="10"/>
  <c r="G34" i="10"/>
  <c r="G38" i="10"/>
  <c r="G39" i="10"/>
  <c r="G40" i="10"/>
  <c r="G41" i="10"/>
  <c r="G42" i="10"/>
  <c r="G43" i="10"/>
  <c r="G44" i="10"/>
  <c r="G45" i="10"/>
  <c r="G46" i="10"/>
  <c r="G47" i="10"/>
  <c r="G48" i="10"/>
  <c r="G49" i="10"/>
  <c r="G53" i="10"/>
  <c r="G54" i="10"/>
  <c r="G55" i="10"/>
  <c r="G56" i="10"/>
  <c r="G57" i="10"/>
  <c r="G58" i="10"/>
  <c r="G59" i="10"/>
  <c r="G60" i="10"/>
  <c r="G61" i="10"/>
  <c r="G62" i="10"/>
  <c r="G63" i="10"/>
  <c r="G64" i="10"/>
  <c r="G68" i="10"/>
  <c r="G69" i="10"/>
  <c r="G70" i="10"/>
  <c r="G71" i="10"/>
  <c r="G72" i="10"/>
  <c r="G73" i="10"/>
  <c r="G74" i="10"/>
  <c r="G75" i="10"/>
  <c r="G76" i="10"/>
  <c r="G77" i="10"/>
  <c r="G78" i="10"/>
  <c r="G79" i="10"/>
</calcChain>
</file>

<file path=xl/sharedStrings.xml><?xml version="1.0" encoding="utf-8"?>
<sst xmlns="http://schemas.openxmlformats.org/spreadsheetml/2006/main" count="1374" uniqueCount="420">
  <si>
    <t>Nr.</t>
  </si>
  <si>
    <t>Spielpaarung</t>
  </si>
  <si>
    <t>Ergebnis</t>
  </si>
  <si>
    <t>Diff.</t>
  </si>
  <si>
    <t>-</t>
  </si>
  <si>
    <t>Sort</t>
  </si>
  <si>
    <t>1.</t>
  </si>
  <si>
    <t>2.</t>
  </si>
  <si>
    <t>3.</t>
  </si>
  <si>
    <t>4.</t>
  </si>
  <si>
    <t>5.</t>
  </si>
  <si>
    <t>6.</t>
  </si>
  <si>
    <t>Direkte Vergleiche</t>
  </si>
  <si>
    <t>Tabelle</t>
  </si>
  <si>
    <t>Pos.</t>
  </si>
  <si>
    <t>valid</t>
  </si>
  <si>
    <t>7.</t>
  </si>
  <si>
    <t>8.</t>
  </si>
  <si>
    <t>9.</t>
  </si>
  <si>
    <t>Teilnehmer und Ablaufplan</t>
  </si>
  <si>
    <t>Teilnehmer</t>
  </si>
  <si>
    <t>Teilnehmer bzw. Mannschaft</t>
  </si>
  <si>
    <t>Ergebnisse</t>
  </si>
  <si>
    <t>Ablaufplan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</si>
  <si>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</si>
  <si>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</si>
  <si>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</si>
  <si>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</si>
  <si>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</si>
  <si>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</si>
  <si>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</si>
  <si>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</si>
  <si>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</si>
  <si>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</si>
  <si>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</si>
  <si>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</si>
  <si>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</si>
  <si>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</si>
  <si>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</si>
  <si>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</si>
  <si>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</si>
  <si>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</si>
  <si>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</si>
  <si>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</si>
  <si>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</si>
  <si>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</si>
  <si>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</si>
  <si>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</si>
  <si>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</si>
  <si>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</si>
  <si>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</si>
  <si>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Spiel-Nr.</t>
  </si>
  <si>
    <t>Tabelle (Kopie)</t>
  </si>
  <si>
    <t>Paarungen</t>
  </si>
  <si>
    <t>Doppelte Namen führen zu
falschen Tabellenwerten</t>
  </si>
  <si>
    <t>Doppelte Spielpaarungen und Spiele gegen sich selbst
führen in der Gesamttabelle zu falschen Werten!</t>
  </si>
  <si>
    <t>mail@hermann-baum.de</t>
  </si>
  <si>
    <t>Bei Unstimmigkeiten bin ich für eine entsprechende Benachrichtigung sehr dankbar!</t>
  </si>
  <si>
    <t>Bonus</t>
  </si>
  <si>
    <t>Mit Rückspielen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</si>
  <si>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</si>
  <si>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</si>
  <si>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</si>
  <si>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</si>
  <si>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</si>
  <si>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</si>
  <si>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</si>
  <si>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</si>
  <si>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</si>
  <si>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</si>
  <si>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</si>
  <si>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</si>
  <si>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</si>
  <si>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</si>
  <si>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</si>
  <si>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</si>
  <si>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</si>
  <si>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</si>
  <si>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</si>
  <si>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</si>
  <si>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</si>
  <si>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</si>
  <si>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</si>
  <si>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</si>
  <si>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</si>
  <si>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</si>
  <si>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</si>
  <si>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</si>
  <si>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</si>
  <si>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</si>
  <si>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</si>
  <si>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</si>
  <si>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</si>
  <si>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</si>
  <si>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</si>
  <si>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</si>
  <si>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</si>
  <si>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Count</t>
  </si>
  <si>
    <t>Team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</si>
  <si>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</si>
  <si>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</si>
  <si>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</si>
  <si>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</si>
  <si>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</si>
  <si>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</si>
  <si>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</si>
  <si>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</si>
  <si>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</si>
  <si>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</si>
  <si>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</si>
  <si>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</si>
  <si>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Choose language</t>
  </si>
  <si>
    <t>my language</t>
  </si>
  <si>
    <t>english</t>
  </si>
  <si>
    <t>Direct comparisons</t>
  </si>
  <si>
    <t>Captions</t>
  </si>
  <si>
    <t>bonus</t>
  </si>
  <si>
    <t xml:space="preserve"> - </t>
  </si>
  <si>
    <t xml:space="preserve"> : </t>
  </si>
  <si>
    <t>No.</t>
  </si>
  <si>
    <t>Participant or team</t>
  </si>
  <si>
    <t>Results</t>
  </si>
  <si>
    <t>Total table</t>
  </si>
  <si>
    <t>Total table (copy)</t>
  </si>
  <si>
    <t>Änderung der Spielpaarungen nur auf dem Blatt 'Planung'!   Hier nur die Ergebnisse eintragen!</t>
  </si>
  <si>
    <t>Change of the fixtures only on the sheet 'Planning'! Just enter the results here!</t>
  </si>
  <si>
    <t>Match pairing</t>
  </si>
  <si>
    <t>Result</t>
  </si>
  <si>
    <t>Vollständig</t>
  </si>
  <si>
    <t>Noch unvollständig</t>
  </si>
  <si>
    <t>Still incomplete</t>
  </si>
  <si>
    <t>Complete</t>
  </si>
  <si>
    <t>SP</t>
  </si>
  <si>
    <t>G</t>
  </si>
  <si>
    <t>U</t>
  </si>
  <si>
    <t>V</t>
  </si>
  <si>
    <t>Pkt</t>
  </si>
  <si>
    <t>TABELLE UNGÜLTIG</t>
  </si>
  <si>
    <t>INVALID TABLE</t>
  </si>
  <si>
    <t>Participants and schedule</t>
  </si>
  <si>
    <t>Participants</t>
  </si>
  <si>
    <t>Schedule</t>
  </si>
  <si>
    <t>Game no.</t>
  </si>
  <si>
    <t>Pairings</t>
  </si>
  <si>
    <t>If there are any discrepancies, I am very grateful for notification!</t>
  </si>
  <si>
    <t>Überschriften</t>
  </si>
  <si>
    <t>Messages</t>
  </si>
  <si>
    <t>Meldungen</t>
  </si>
  <si>
    <t>Sprache wählen</t>
  </si>
  <si>
    <t>Dein Datum</t>
  </si>
  <si>
    <t>Your date</t>
  </si>
  <si>
    <t>Kann gelöscht werden   →</t>
  </si>
  <si>
    <t>Deine Überschriften</t>
  </si>
  <si>
    <t>Your captions</t>
  </si>
  <si>
    <t>Hint may be deleted   →</t>
  </si>
  <si>
    <t>deutsch</t>
  </si>
  <si>
    <t>Hier klicken und Sprache wählen</t>
  </si>
  <si>
    <t>Click here and choose language</t>
  </si>
  <si>
    <t>Display direct comparisons</t>
  </si>
  <si>
    <t>erz. Tore</t>
  </si>
  <si>
    <t>Double match pairings and matches against oneself
lead to incorrect values in the overall table!</t>
  </si>
  <si>
    <t>return</t>
  </si>
  <si>
    <t>first leg</t>
  </si>
  <si>
    <t>second leg</t>
  </si>
  <si>
    <t>Hinspiele</t>
  </si>
  <si>
    <t>Rückspiele</t>
  </si>
  <si>
    <t>First legs</t>
  </si>
  <si>
    <t>Second legs</t>
  </si>
  <si>
    <t>pairing first</t>
  </si>
  <si>
    <t>pairing second</t>
  </si>
  <si>
    <t>Beginn</t>
  </si>
  <si>
    <t>Start</t>
  </si>
  <si>
    <t>Ende</t>
  </si>
  <si>
    <t>End</t>
  </si>
  <si>
    <t>Duplicate names lead to
incorrect table values</t>
  </si>
  <si>
    <t>min</t>
  </si>
  <si>
    <t>Uhr</t>
  </si>
  <si>
    <t>Spielzeit pro Spiel</t>
  </si>
  <si>
    <t>Wechselzeit</t>
  </si>
  <si>
    <t>Playing time per match</t>
  </si>
  <si>
    <t>Change time</t>
  </si>
  <si>
    <t xml:space="preserve"> </t>
  </si>
  <si>
    <t>Zeitkonflikt</t>
  </si>
  <si>
    <t>Time conflict</t>
  </si>
  <si>
    <t>Spiel gegen</t>
  </si>
  <si>
    <t>Match against</t>
  </si>
  <si>
    <t>Note</t>
  </si>
  <si>
    <t>Anmerkung</t>
  </si>
  <si>
    <t>Spielzeiten</t>
  </si>
  <si>
    <t>Playing times</t>
  </si>
  <si>
    <t>final</t>
  </si>
  <si>
    <t>Factors</t>
  </si>
  <si>
    <t>n = 4</t>
  </si>
  <si>
    <t>n = 5</t>
  </si>
  <si>
    <t>n = 6</t>
  </si>
  <si>
    <t>n = 7</t>
  </si>
  <si>
    <t>n = 8</t>
  </si>
  <si>
    <t>n = 9</t>
  </si>
  <si>
    <t>Matchups</t>
  </si>
  <si>
    <t>Spielpaarungen</t>
  </si>
  <si>
    <t>Weitere Spielpaarungen:</t>
  </si>
  <si>
    <t>https://hermann-baum.de/excel/Liga/de/#generateMatchups</t>
  </si>
  <si>
    <t>Einstellungen</t>
  </si>
  <si>
    <t>Settings</t>
  </si>
  <si>
    <t>Anzahl der Punkte für einen Sieg:</t>
  </si>
  <si>
    <t>Number of points for a win:</t>
  </si>
  <si>
    <t>n = 3</t>
  </si>
  <si>
    <t>With second legs</t>
  </si>
  <si>
    <t>Direkte Vergleiche bei Gleichstand in Punkten, Tordifferenz und erzielten Toren (FIFA-Modus)</t>
  </si>
  <si>
    <t>Direct comparisons in case of a tie in points (UEFA mode)</t>
  </si>
  <si>
    <t>Direkte Vergleiche bei Gleichstand in Punkten (UEFA-Modus)</t>
  </si>
  <si>
    <t>Direct comparisons in case of a tie in points, goal difference and goals scored (FIFA mode)</t>
  </si>
  <si>
    <t>Modus für direkte Vergleiche:</t>
  </si>
  <si>
    <t>Direct comparison mode:</t>
  </si>
  <si>
    <t>Modus 1</t>
  </si>
  <si>
    <t>Modus 2</t>
  </si>
  <si>
    <t>Mode 1</t>
  </si>
  <si>
    <t>Mode 2</t>
  </si>
  <si>
    <t>Anzahl der Spielfelder</t>
  </si>
  <si>
    <t>Number of fields</t>
  </si>
  <si>
    <t>Field</t>
  </si>
  <si>
    <t>Feld</t>
  </si>
  <si>
    <t>Erste Position des doppelten Elements</t>
  </si>
  <si>
    <t>Zweite Position des doppelten Elements</t>
  </si>
  <si>
    <t>Doppeltes Element finden</t>
  </si>
  <si>
    <t xml:space="preserve">in matches </t>
  </si>
  <si>
    <t xml:space="preserve">in den Spielen </t>
  </si>
  <si>
    <t xml:space="preserve"> and </t>
  </si>
  <si>
    <t xml:space="preserve"> und </t>
  </si>
  <si>
    <t xml:space="preserve">ZEITKONFLIKT für </t>
  </si>
  <si>
    <t xml:space="preserve">TIME CONFLICT for </t>
  </si>
  <si>
    <t>&lt;-- Ausblenden, wenn WAHR</t>
  </si>
  <si>
    <t xml:space="preserve">Due to time conflicts, you can only play on a maximum of </t>
  </si>
  <si>
    <t xml:space="preserve">Wegen zeitlicher Konflikte kann nur auf maximal </t>
  </si>
  <si>
    <t xml:space="preserve"> pitches at the same time.</t>
  </si>
  <si>
    <t xml:space="preserve"> Spielplätzen gleichzeitig gespielt werden.</t>
  </si>
  <si>
    <t>Addit. Pause (min)</t>
  </si>
  <si>
    <t>Zusätzl. Pause (min)</t>
  </si>
  <si>
    <t>Veranstalter:  1. FC Riedwald</t>
  </si>
  <si>
    <t>Sporthalle Wiesengrund, Wendiger Str. 51, 65432 Riedwald</t>
  </si>
  <si>
    <t>Beginn:  9:00 Uhr</t>
  </si>
  <si>
    <t>Abbreviations of the team names:</t>
  </si>
  <si>
    <t>Abkürzungen der Mannschaftsnamen:</t>
  </si>
  <si>
    <t>letters</t>
  </si>
  <si>
    <t>Buchstaben</t>
  </si>
  <si>
    <t>sum</t>
  </si>
  <si>
    <t>conflict</t>
  </si>
  <si>
    <t>against</t>
  </si>
  <si>
    <t>place</t>
  </si>
  <si>
    <t>time</t>
  </si>
  <si>
    <t>number of matches</t>
  </si>
  <si>
    <t>number of matches / 2</t>
  </si>
  <si>
    <t xml:space="preserve"> Spielplatz gespielt werden.</t>
  </si>
  <si>
    <t xml:space="preserve"> pitch.</t>
  </si>
  <si>
    <t>n = 10</t>
  </si>
  <si>
    <t>n = 11</t>
  </si>
  <si>
    <t>n = 12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</si>
  <si>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</si>
  <si>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</si>
  <si>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</si>
  <si>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</si>
  <si>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</si>
  <si>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</si>
  <si>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</si>
  <si>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</si>
  <si>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</si>
  <si>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</si>
  <si>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</si>
  <si>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</si>
  <si>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</si>
  <si>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</si>
  <si>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</si>
  <si>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</si>
  <si>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</si>
  <si>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</si>
  <si>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</si>
  <si>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</si>
  <si>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</si>
  <si>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</si>
  <si>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</si>
  <si>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</si>
  <si>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</si>
  <si>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</si>
  <si>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</si>
  <si>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</si>
  <si>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</si>
  <si>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</si>
  <si>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</si>
  <si>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</si>
  <si>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</si>
  <si>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</si>
  <si>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</si>
  <si>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</si>
  <si>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</si>
  <si>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</si>
  <si>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</si>
  <si>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</si>
  <si>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</si>
  <si>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</si>
  <si>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</si>
  <si>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</si>
  <si>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</si>
  <si>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</si>
  <si>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</si>
  <si>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</si>
  <si>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</si>
  <si>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</si>
  <si>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</si>
  <si>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</si>
  <si>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</si>
  <si>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</si>
  <si>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</si>
  <si>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</si>
  <si>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</si>
  <si>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</si>
  <si>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</si>
  <si>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</si>
  <si>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Dir. Comp.</t>
  </si>
  <si>
    <t>(max. 6)</t>
  </si>
  <si>
    <t>1. FC Riedwald</t>
  </si>
  <si>
    <t>FC Barcelona</t>
  </si>
  <si>
    <t>Eintracht Frankfurt</t>
  </si>
  <si>
    <t>Maibach 1822 eV</t>
  </si>
  <si>
    <t>VFB Essenheim</t>
  </si>
  <si>
    <t>Inter Mailand</t>
  </si>
  <si>
    <t>SSV Wildbach</t>
  </si>
  <si>
    <t>Fun Kickers Oes</t>
  </si>
  <si>
    <t>Raslo Winners</t>
  </si>
  <si>
    <t>AC Roma</t>
  </si>
  <si>
    <t>Satz 1</t>
  </si>
  <si>
    <t>Satz 2</t>
  </si>
  <si>
    <t>Satz 3</t>
  </si>
  <si>
    <t>Set 1</t>
  </si>
  <si>
    <t>Set 2</t>
  </si>
  <si>
    <t>Set 3</t>
  </si>
  <si>
    <t>Sätze</t>
  </si>
  <si>
    <t>Sets</t>
  </si>
  <si>
    <t>Bälle</t>
  </si>
  <si>
    <t>Balls</t>
  </si>
  <si>
    <t>1st set</t>
  </si>
  <si>
    <t>2nd set</t>
  </si>
  <si>
    <t>3rd set</t>
  </si>
  <si>
    <t>sets</t>
  </si>
  <si>
    <t>Ball difference</t>
  </si>
  <si>
    <t>Balldifferenz</t>
  </si>
  <si>
    <t>Ball quotient</t>
  </si>
  <si>
    <t>Ballquotient</t>
  </si>
  <si>
    <t>Display in the crosstabs of the preliminary round:</t>
  </si>
  <si>
    <t>Anzeige in den Kreuztabellen der Vorrunde:</t>
  </si>
  <si>
    <t>Ball points</t>
  </si>
  <si>
    <t>Ballpunkte</t>
  </si>
  <si>
    <t>Set points</t>
  </si>
  <si>
    <t>Satzpunkte</t>
  </si>
  <si>
    <t>first legs</t>
  </si>
  <si>
    <t>second legs</t>
  </si>
  <si>
    <t>balls</t>
  </si>
  <si>
    <t>sets won</t>
  </si>
  <si>
    <t>sets lost</t>
  </si>
  <si>
    <t>sets diff</t>
  </si>
  <si>
    <t>max quot.</t>
  </si>
  <si>
    <t>Diff./Quot.</t>
  </si>
  <si>
    <t>Nr of dec places</t>
  </si>
  <si>
    <t>Diff/Quot</t>
  </si>
  <si>
    <t>GD/Quot</t>
  </si>
  <si>
    <t>Tie-Break</t>
  </si>
  <si>
    <t>Tie break</t>
  </si>
  <si>
    <t>Sind zwei oder mehr Mannschaften nicht unterscheidbar und wird eine Losentscheidung getroffen, genügt es, für die bevorzugte Mannschaft einen Bonuspunkt einzutragen.</t>
  </si>
  <si>
    <t>If two or more teams cannot be distinguished and lot decides, it is sufficient to enter a bonus point for the preferred team.</t>
  </si>
  <si>
    <t>rank</t>
  </si>
  <si>
    <t>Ja</t>
  </si>
  <si>
    <t>Nein</t>
  </si>
  <si>
    <t>Yes</t>
  </si>
  <si>
    <t>No</t>
  </si>
  <si>
    <t>Balldifferenz oder Ballquotient:</t>
  </si>
  <si>
    <t>Ball difference or ball quotient:</t>
  </si>
  <si>
    <t>Quot.</t>
  </si>
  <si>
    <t>Satzpkt.</t>
  </si>
  <si>
    <t>Setpts.</t>
  </si>
  <si>
    <t>First criterion for the ranking:</t>
  </si>
  <si>
    <t>Erstes Kriterium für die Rangliste:</t>
  </si>
  <si>
    <t>Anzahl der gewonnenen Sätze</t>
  </si>
  <si>
    <t>Number of sets won</t>
  </si>
  <si>
    <t>Anzahl der (Sieg-)Punkte</t>
  </si>
  <si>
    <t>Number of (victory) points</t>
  </si>
  <si>
    <t>Satzdifferenz als zweites Kriterium?</t>
  </si>
  <si>
    <t>Set difference as the second criterion?</t>
  </si>
  <si>
    <t>Pts/Sets won</t>
  </si>
  <si>
    <t>Diff</t>
  </si>
  <si>
    <t>pts/sets</t>
  </si>
  <si>
    <t>goals</t>
  </si>
  <si>
    <t>Dzero</t>
  </si>
  <si>
    <t>Anzahl der gewonnenen Sätze als drittes Kriterium?</t>
  </si>
  <si>
    <t>Sets won as the third criterion?</t>
  </si>
  <si>
    <t>Pts+SD+SF+RGD</t>
  </si>
  <si>
    <t>Nur sinnvoll, wenn die Anzahl der (Sieg-)Punkte 1. Kriterium ist</t>
  </si>
  <si>
    <t>Only makes sense if the number of (victory) points is the first criterion</t>
  </si>
  <si>
    <t>invalid 1</t>
  </si>
  <si>
    <t>invalid 2</t>
  </si>
  <si>
    <t>invalid 3</t>
  </si>
  <si>
    <t>Teamnummern</t>
  </si>
  <si>
    <t>Sieger</t>
  </si>
  <si>
    <t>Team numbers</t>
  </si>
  <si>
    <t>Winner</t>
  </si>
  <si>
    <t>playoffs</t>
  </si>
  <si>
    <t>e.g.  2 - 4</t>
  </si>
  <si>
    <t>z.B.  2 - 4</t>
  </si>
  <si>
    <t>Rounded</t>
  </si>
  <si>
    <t>TieBr+PO</t>
  </si>
  <si>
    <t>DirC + TieBr/PO</t>
  </si>
  <si>
    <t>Referee</t>
  </si>
  <si>
    <t>Schiedsrichter</t>
  </si>
  <si>
    <t>Red font means that the ranking is not clear even with the direct comparison. A playoff match or drawing of lots must decide here.</t>
  </si>
  <si>
    <t>Rote Schrift bedeutet, dass die Rangfolge auch mit dem direkten Vergleich nicht geklärt ist. Ein Entscheidungsspiel oder Los muss hier entscheiden.</t>
  </si>
  <si>
    <t>A draw results in 0.5 set points per team.</t>
  </si>
  <si>
    <t>Bei Unentschieden bekommt jedes Team 0,5 Satzpunkte.</t>
  </si>
  <si>
    <t>Is a draw possible in individual sets?</t>
  </si>
  <si>
    <t>Unentschieden bei einzelnen Sätzen möglich?</t>
  </si>
  <si>
    <t>No draw in a set:</t>
  </si>
  <si>
    <t>Version 2.1
27.01.2026</t>
  </si>
  <si>
    <t>Internationales U10-Turnier am 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</si>
</sst>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&quot;.&quot;"/>
    <numFmt numFmtId="165" formatCode=";;;"/>
    <numFmt numFmtId="166" formatCode="0.0"/>
    <numFmt numFmtId="167" formatCode="h:mm;@"/>
    <numFmt numFmtId="168" formatCode="0.000000"/>
    <numFmt numFmtId="169" formatCode="#,##0.000"/>
  </numFmts>
  <fonts count="79" x14ac:knownFonts="1">
    <font>
      <sz val="10"/>
      <name val="Arial"/>
    </font>
    <font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Calibri"/>
      <family val="2"/>
    </font>
    <font>
      <sz val="14"/>
      <name val="Calibri"/>
      <family val="2"/>
    </font>
    <font>
      <sz val="28"/>
      <name val="Calibri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b/>
      <sz val="14"/>
      <color rgb="FF0070C0"/>
      <name val="Calibri"/>
      <family val="2"/>
    </font>
    <font>
      <b/>
      <sz val="14"/>
      <name val="Calibri"/>
      <family val="2"/>
    </font>
    <font>
      <b/>
      <sz val="28"/>
      <name val="Calibri"/>
      <family val="2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  <font>
      <sz val="13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26"/>
      <name val="Calibri"/>
      <family val="2"/>
      <scheme val="minor"/>
    </font>
    <font>
      <sz val="18"/>
      <name val="Calibri"/>
      <family val="2"/>
    </font>
    <font>
      <b/>
      <sz val="14"/>
      <color rgb="FFDA0000"/>
      <name val="Calibri"/>
      <family val="2"/>
      <scheme val="minor"/>
    </font>
    <font>
      <sz val="10"/>
      <color theme="2" tint="-0.249977111117893"/>
      <name val="Calibri"/>
      <family val="2"/>
      <scheme val="minor"/>
    </font>
    <font>
      <sz val="13"/>
      <name val="Calibri"/>
      <family val="2"/>
    </font>
    <font>
      <sz val="11"/>
      <color rgb="FFDA0000"/>
      <name val="Calibri"/>
      <family val="2"/>
      <scheme val="minor"/>
    </font>
    <font>
      <u/>
      <sz val="10"/>
      <color theme="10"/>
      <name val="Arial"/>
      <family val="2"/>
    </font>
    <font>
      <b/>
      <sz val="12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20"/>
      <color rgb="FF00B050"/>
      <name val="Calibri"/>
      <family val="2"/>
      <scheme val="minor"/>
    </font>
    <font>
      <b/>
      <sz val="20"/>
      <color rgb="FFDA0000"/>
      <name val="Calibri"/>
      <family val="2"/>
    </font>
    <font>
      <sz val="11"/>
      <color rgb="FF8C1737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2" tint="-0.249977111117893"/>
      <name val="Calibri"/>
      <family val="2"/>
    </font>
    <font>
      <b/>
      <sz val="10"/>
      <name val="Arial"/>
      <family val="2"/>
    </font>
    <font>
      <b/>
      <sz val="26"/>
      <name val="Calibri"/>
      <family val="2"/>
    </font>
    <font>
      <b/>
      <sz val="14"/>
      <name val="Calibri"/>
      <family val="2"/>
      <scheme val="minor"/>
    </font>
    <font>
      <sz val="20"/>
      <color theme="0" tint="-0.14999847407452621"/>
      <name val="Calibri"/>
      <family val="2"/>
    </font>
    <font>
      <sz val="8"/>
      <color indexed="8"/>
      <name val="Arial"/>
      <family val="2"/>
    </font>
    <font>
      <u/>
      <sz val="12"/>
      <color theme="10"/>
      <name val="Arial"/>
      <family val="2"/>
    </font>
    <font>
      <sz val="12"/>
      <color indexed="8"/>
      <name val="Calibri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20"/>
      <name val="Calibri"/>
      <family val="2"/>
      <scheme val="minor"/>
    </font>
    <font>
      <sz val="8"/>
      <color theme="2" tint="-0.499984740745262"/>
      <name val="Calibri"/>
      <family val="2"/>
      <scheme val="minor"/>
    </font>
    <font>
      <sz val="11"/>
      <color rgb="FF0070C0"/>
      <name val="Calibri"/>
      <family val="2"/>
    </font>
    <font>
      <b/>
      <sz val="20"/>
      <color rgb="FF0070C0"/>
      <name val="Calibri"/>
      <family val="2"/>
      <scheme val="minor"/>
    </font>
    <font>
      <sz val="12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6"/>
      <color rgb="FF0070C0"/>
      <name val="Calibri"/>
      <family val="2"/>
      <scheme val="minor"/>
    </font>
    <font>
      <sz val="8"/>
      <color theme="5"/>
      <name val="Arial"/>
      <family val="2"/>
    </font>
    <font>
      <b/>
      <sz val="24"/>
      <color theme="4"/>
      <name val="Arial"/>
      <family val="2"/>
    </font>
    <font>
      <b/>
      <sz val="20"/>
      <name val="Arial"/>
      <family val="2"/>
    </font>
    <font>
      <sz val="8"/>
      <color rgb="FF000000"/>
      <name val="Segoe UI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2"/>
      <color rgb="FFDA0000"/>
      <name val="Calibri"/>
      <family val="2"/>
      <scheme val="minor"/>
    </font>
    <font>
      <b/>
      <sz val="12"/>
      <color rgb="FFDA0000"/>
      <name val="Calibri"/>
      <family val="2"/>
      <scheme val="minor"/>
    </font>
    <font>
      <sz val="10"/>
      <color theme="2" tint="-0.249977111117893"/>
      <name val="Calibri"/>
      <family val="2"/>
    </font>
    <font>
      <sz val="9"/>
      <color theme="5"/>
      <name val="Arial"/>
      <family val="2"/>
    </font>
    <font>
      <b/>
      <sz val="9"/>
      <color theme="5"/>
      <name val="Arial"/>
      <family val="2"/>
    </font>
    <font>
      <sz val="12"/>
      <color theme="2" tint="-0.749992370372631"/>
      <name val="Calibri"/>
      <family val="2"/>
    </font>
    <font>
      <b/>
      <sz val="28"/>
      <name val="Calibri"/>
      <family val="2"/>
      <scheme val="minor"/>
    </font>
    <font>
      <sz val="18"/>
      <name val="Calibri"/>
      <family val="2"/>
      <scheme val="minor"/>
    </font>
    <font>
      <b/>
      <sz val="48"/>
      <color theme="7" tint="0.79998168889431442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5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9" tint="-0.249977111117893"/>
        <bgColor indexed="64"/>
      </patternFill>
    </fill>
  </fills>
  <borders count="25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/>
      <diagonal/>
    </border>
    <border>
      <left/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24994659260841701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749961851863155"/>
      </top>
      <bottom/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n">
        <color theme="2" tint="-0.24994659260841701"/>
      </right>
      <top/>
      <bottom style="thin">
        <color theme="2" tint="-0.749961851863155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749961851863155"/>
      </top>
      <bottom/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n">
        <color theme="2" tint="-0.24994659260841701"/>
      </left>
      <right style="thick">
        <color theme="2" tint="-0.499984740745262"/>
      </right>
      <top/>
      <bottom style="thin">
        <color theme="2" tint="-0.749961851863155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/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/>
      <diagonal/>
    </border>
    <border>
      <left/>
      <right/>
      <top style="thin">
        <color theme="2" tint="-0.24994659260841701"/>
      </top>
      <bottom/>
      <diagonal/>
    </border>
    <border>
      <left/>
      <right style="thin">
        <color theme="2" tint="-0.24994659260841701"/>
      </right>
      <top style="thin">
        <color theme="2" tint="-0.24994659260841701"/>
      </top>
      <bottom/>
      <diagonal/>
    </border>
    <border>
      <left/>
      <right style="thick">
        <color theme="2" tint="-0.499984740745262"/>
      </right>
      <top style="thin">
        <color theme="2" tint="-0.24994659260841701"/>
      </top>
      <bottom/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/>
      <top/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thick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/>
      <right style="thick">
        <color theme="4"/>
      </right>
      <top/>
      <bottom/>
      <diagonal/>
    </border>
    <border>
      <left style="thick">
        <color theme="4"/>
      </left>
      <right/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medium">
        <color theme="0" tint="-0.14996795556505021"/>
      </left>
      <right style="thick">
        <color theme="4"/>
      </right>
      <top style="thick">
        <color theme="4"/>
      </top>
      <bottom/>
      <diagonal/>
    </border>
    <border>
      <left style="thick">
        <color theme="4"/>
      </left>
      <right/>
      <top/>
      <bottom/>
      <diagonal/>
    </border>
    <border>
      <left style="medium">
        <color theme="0" tint="-0.14996795556505021"/>
      </left>
      <right style="thick">
        <color theme="4"/>
      </right>
      <top/>
      <bottom/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ck">
        <color theme="4"/>
      </right>
      <top style="thick">
        <color theme="4"/>
      </top>
      <bottom/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thin">
        <color theme="2" tint="-0.24994659260841701"/>
      </bottom>
      <diagonal/>
    </border>
    <border>
      <left/>
      <right/>
      <top style="thick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/>
      <top style="thin">
        <color theme="2" tint="-0.24994659260841701"/>
      </top>
      <bottom/>
      <diagonal/>
    </border>
    <border>
      <left style="thick">
        <color theme="2" tint="-0.499984740745262"/>
      </left>
      <right/>
      <top style="medium">
        <color theme="2" tint="-0.499984740745262"/>
      </top>
      <bottom/>
      <diagonal/>
    </border>
    <border>
      <left/>
      <right/>
      <top style="medium">
        <color theme="2" tint="-0.499984740745262"/>
      </top>
      <bottom/>
      <diagonal/>
    </border>
    <border>
      <left/>
      <right style="thick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24994659260841701"/>
      </left>
      <right style="thin">
        <color theme="2" tint="-0.24994659260841701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/>
      <bottom style="medium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/>
      <right/>
      <top style="thick">
        <color theme="2" tint="-0.499984740745262"/>
      </top>
      <bottom style="medium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/>
      <bottom style="thin">
        <color theme="2" tint="-0.24994659260841701"/>
      </bottom>
      <diagonal/>
    </border>
    <border>
      <left/>
      <right/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/>
      <bottom style="thin">
        <color theme="2" tint="-0.24994659260841701"/>
      </bottom>
      <diagonal/>
    </border>
    <border>
      <left/>
      <right style="thick">
        <color theme="2" tint="-0.499984740745262"/>
      </right>
      <top/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/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ck">
        <color theme="4"/>
      </top>
      <bottom/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ck">
        <color theme="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n">
        <color theme="2" tint="-0.24994659260841701"/>
      </left>
      <right/>
      <top/>
      <bottom style="thick">
        <color theme="2" tint="-0.499984740745262"/>
      </bottom>
      <diagonal/>
    </border>
    <border>
      <left/>
      <right/>
      <top style="medium">
        <color indexed="64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ck">
        <color theme="4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6795556505021"/>
      </left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theme="0" tint="-0.14993743705557422"/>
      </left>
      <right style="medium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n">
        <color theme="0" tint="-0.14993743705557422"/>
      </bottom>
      <diagonal/>
    </border>
    <border>
      <left style="thick">
        <color theme="4"/>
      </left>
      <right/>
      <top style="thin">
        <color theme="0" tint="-0.14993743705557422"/>
      </top>
      <bottom style="thick">
        <color theme="4"/>
      </bottom>
      <diagonal/>
    </border>
    <border>
      <left/>
      <right style="thick">
        <color theme="4"/>
      </right>
      <top style="thin">
        <color theme="0" tint="-0.14993743705557422"/>
      </top>
      <bottom style="thick">
        <color theme="4"/>
      </bottom>
      <diagonal/>
    </border>
    <border>
      <left style="thick">
        <color theme="4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/>
      <right style="thick">
        <color theme="4"/>
      </right>
      <top style="thin">
        <color theme="0" tint="-0.14993743705557422"/>
      </top>
      <bottom/>
      <diagonal/>
    </border>
    <border>
      <left style="thick">
        <color theme="7"/>
      </left>
      <right style="thick">
        <color theme="7"/>
      </right>
      <top style="thick">
        <color theme="7"/>
      </top>
      <bottom style="thick">
        <color theme="7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7"/>
      </left>
      <right/>
      <top style="thick">
        <color theme="7"/>
      </top>
      <bottom style="thin">
        <color theme="7"/>
      </bottom>
      <diagonal/>
    </border>
    <border>
      <left/>
      <right/>
      <top style="thick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ck">
        <color theme="7"/>
      </right>
      <top style="thin">
        <color theme="7"/>
      </top>
      <bottom style="thin">
        <color theme="7"/>
      </bottom>
      <diagonal/>
    </border>
    <border>
      <left style="thick">
        <color theme="7"/>
      </left>
      <right/>
      <top style="thin">
        <color theme="7"/>
      </top>
      <bottom style="thick">
        <color theme="7"/>
      </bottom>
      <diagonal/>
    </border>
    <border>
      <left/>
      <right/>
      <top style="thin">
        <color theme="7"/>
      </top>
      <bottom style="thick">
        <color theme="7"/>
      </bottom>
      <diagonal/>
    </border>
    <border>
      <left/>
      <right style="thick">
        <color theme="7"/>
      </right>
      <top style="thin">
        <color theme="7"/>
      </top>
      <bottom style="thick">
        <color theme="7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/>
      <bottom style="thick">
        <color theme="2" tint="-0.499984740745262"/>
      </bottom>
      <diagonal/>
    </border>
    <border>
      <left/>
      <right style="thick">
        <color theme="2" tint="-0.499984740745262"/>
      </right>
      <top style="thick">
        <color theme="0" tint="-0.499984740745262"/>
      </top>
      <bottom/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/>
      <right style="thin">
        <color theme="2" tint="-0.499984740745262"/>
      </right>
      <top style="thick">
        <color rgb="FF0070C0"/>
      </top>
      <bottom/>
      <diagonal/>
    </border>
    <border>
      <left/>
      <right style="thin">
        <color theme="2" tint="-0.499984740745262"/>
      </right>
      <top/>
      <bottom style="thick">
        <color rgb="FF0070C0"/>
      </bottom>
      <diagonal/>
    </border>
    <border>
      <left style="thin">
        <color theme="2" tint="-0.499984740745262"/>
      </left>
      <right/>
      <top style="thick">
        <color rgb="FF0070C0"/>
      </top>
      <bottom/>
      <diagonal/>
    </border>
    <border>
      <left/>
      <right style="thick">
        <color theme="4"/>
      </right>
      <top style="thick">
        <color rgb="FF0070C0"/>
      </top>
      <bottom/>
      <diagonal/>
    </border>
    <border>
      <left style="thin">
        <color theme="2" tint="-0.499984740745262"/>
      </left>
      <right/>
      <top/>
      <bottom style="thick">
        <color rgb="FF0070C0"/>
      </bottom>
      <diagonal/>
    </border>
    <border>
      <left/>
      <right style="thick">
        <color theme="4"/>
      </right>
      <top/>
      <bottom style="thick">
        <color rgb="FF0070C0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medium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ck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9.9948118533890809E-2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9.9948118533890809E-2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0" tint="-0.499984740745262"/>
      </top>
      <bottom/>
      <diagonal/>
    </border>
    <border>
      <left/>
      <right style="medium">
        <color theme="0" tint="-0.499984740745262"/>
      </right>
      <top style="thick">
        <color theme="0" tint="-0.499984740745262"/>
      </top>
      <bottom/>
      <diagonal/>
    </border>
    <border>
      <left style="medium">
        <color theme="0" tint="-0.499984740745262"/>
      </left>
      <right/>
      <top style="thick">
        <color theme="0" tint="-0.499984740745262"/>
      </top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 style="thick">
        <color theme="2" tint="-0.499984740745262"/>
      </bottom>
      <diagonal/>
    </border>
    <border>
      <left style="medium">
        <color theme="0" tint="-0.499984740745262"/>
      </left>
      <right/>
      <top/>
      <bottom style="thick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 style="thick">
        <color theme="2" tint="-0.499984740745262"/>
      </right>
      <top/>
      <bottom/>
      <diagonal/>
    </border>
    <border>
      <left style="thick">
        <color theme="2" tint="-0.499984740745262"/>
      </left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medium">
        <color theme="2" tint="-0.499984740745262"/>
      </bottom>
      <diagonal/>
    </border>
    <border>
      <left/>
      <right style="thick">
        <color theme="7"/>
      </right>
      <top style="thick">
        <color theme="7"/>
      </top>
      <bottom style="thin">
        <color theme="7"/>
      </bottom>
      <diagonal/>
    </border>
    <border>
      <left style="thin">
        <color theme="2" tint="-0.24994659260841701"/>
      </left>
      <right/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/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/>
      <top style="thin">
        <color theme="2" tint="-0.499984740745262"/>
      </top>
      <bottom style="thin">
        <color theme="2" tint="-0.24994659260841701"/>
      </bottom>
      <diagonal/>
    </border>
    <border>
      <left/>
      <right/>
      <top style="thin">
        <color theme="2" tint="-0.499984740745262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ck">
        <color theme="7"/>
      </right>
      <top/>
      <bottom/>
      <diagonal/>
    </border>
    <border>
      <left style="thick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medium">
        <color theme="2" tint="-0.499984740745262"/>
      </right>
      <top style="thin">
        <color theme="2" tint="-0.24994659260841701"/>
      </top>
      <bottom/>
      <diagonal/>
    </border>
    <border>
      <left style="thick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</borders>
  <cellStyleXfs count="5">
    <xf numFmtId="0" fontId="0" fillId="0" borderId="0"/>
    <xf numFmtId="0" fontId="4" fillId="2" borderId="0"/>
    <xf numFmtId="0" fontId="10" fillId="6" borderId="3" applyNumberFormat="0" applyAlignment="0" applyProtection="0"/>
    <xf numFmtId="0" fontId="32" fillId="0" borderId="0" applyNumberFormat="0" applyFill="0" applyBorder="0" applyAlignment="0" applyProtection="0"/>
    <xf numFmtId="0" fontId="4" fillId="0" borderId="0"/>
  </cellStyleXfs>
  <cellXfs count="756">
    <xf numFmtId="0" fontId="0" fillId="0" borderId="0" xfId="0"/>
    <xf numFmtId="0" fontId="8" fillId="0" borderId="0" xfId="0" applyNumberFormat="1" applyFont="1" applyFill="1" applyAlignment="1" applyProtection="1">
      <alignment horizontal="center" vertical="center"/>
      <protection hidden="1"/>
    </xf>
    <xf numFmtId="0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Fill="1" applyBorder="1" applyAlignment="1" applyProtection="1">
      <alignment vertical="center"/>
      <protection hidden="1"/>
    </xf>
    <xf numFmtId="0" fontId="9" fillId="0" borderId="0" xfId="0" applyNumberFormat="1" applyFont="1" applyFill="1" applyAlignment="1" applyProtection="1">
      <alignment vertical="center"/>
      <protection hidden="1"/>
    </xf>
    <xf numFmtId="0" fontId="8" fillId="0" borderId="1" xfId="0" applyNumberFormat="1" applyFont="1" applyFill="1" applyBorder="1" applyAlignment="1" applyProtection="1">
      <alignment vertical="center"/>
      <protection hidden="1"/>
    </xf>
    <xf numFmtId="0" fontId="8" fillId="3" borderId="2" xfId="0" applyNumberFormat="1" applyFont="1" applyFill="1" applyBorder="1" applyAlignment="1" applyProtection="1">
      <alignment vertical="center"/>
      <protection hidden="1"/>
    </xf>
    <xf numFmtId="0" fontId="8" fillId="4" borderId="2" xfId="0" applyNumberFormat="1" applyFont="1" applyFill="1" applyBorder="1" applyAlignment="1" applyProtection="1">
      <alignment horizontal="center" vertical="center"/>
      <protection hidden="1"/>
    </xf>
    <xf numFmtId="0" fontId="8" fillId="5" borderId="2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/>
    <xf numFmtId="0" fontId="10" fillId="6" borderId="3" xfId="2" applyNumberFormat="1" applyAlignment="1" applyProtection="1">
      <alignment horizontal="center" vertical="center" readingOrder="1"/>
    </xf>
    <xf numFmtId="11" fontId="8" fillId="0" borderId="0" xfId="0" applyNumberFormat="1" applyFont="1" applyFill="1" applyAlignment="1" applyProtection="1">
      <alignment vertical="center"/>
      <protection hidden="1"/>
    </xf>
    <xf numFmtId="0" fontId="8" fillId="0" borderId="0" xfId="0" applyNumberFormat="1" applyFont="1" applyFill="1" applyBorder="1" applyAlignment="1" applyProtection="1">
      <alignment horizontal="center" vertical="center"/>
      <protection hidden="1"/>
    </xf>
    <xf numFmtId="0" fontId="8" fillId="7" borderId="2" xfId="0" applyNumberFormat="1" applyFont="1" applyFill="1" applyBorder="1" applyAlignment="1" applyProtection="1">
      <alignment horizontal="center" vertical="center"/>
      <protection hidden="1"/>
    </xf>
    <xf numFmtId="0" fontId="11" fillId="0" borderId="11" xfId="0" applyNumberFormat="1" applyFont="1" applyFill="1" applyBorder="1" applyAlignment="1" applyProtection="1">
      <alignment horizontal="center" vertical="center"/>
      <protection hidden="1"/>
    </xf>
    <xf numFmtId="0" fontId="11" fillId="0" borderId="12" xfId="0" applyNumberFormat="1" applyFont="1" applyFill="1" applyBorder="1" applyAlignment="1" applyProtection="1">
      <alignment horizontal="center" vertical="center"/>
      <protection hidden="1"/>
    </xf>
    <xf numFmtId="0" fontId="11" fillId="0" borderId="13" xfId="0" applyNumberFormat="1" applyFont="1" applyFill="1" applyBorder="1" applyAlignment="1" applyProtection="1">
      <alignment horizontal="center" vertical="center"/>
      <protection hidden="1"/>
    </xf>
    <xf numFmtId="3" fontId="8" fillId="0" borderId="0" xfId="0" applyNumberFormat="1" applyFont="1" applyFill="1" applyAlignment="1" applyProtection="1">
      <alignment vertical="center"/>
      <protection hidden="1"/>
    </xf>
    <xf numFmtId="3" fontId="8" fillId="0" borderId="0" xfId="0" applyNumberFormat="1" applyFont="1" applyFill="1" applyAlignment="1" applyProtection="1">
      <alignment horizontal="right" vertical="center"/>
      <protection hidden="1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3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8" fillId="0" borderId="0" xfId="0" applyNumberFormat="1" applyFont="1" applyAlignment="1">
      <alignment horizontal="center" vertical="center"/>
    </xf>
    <xf numFmtId="0" fontId="8" fillId="0" borderId="14" xfId="0" applyNumberFormat="1" applyFont="1" applyFill="1" applyBorder="1" applyAlignment="1" applyProtection="1">
      <alignment vertical="center"/>
      <protection hidden="1"/>
    </xf>
    <xf numFmtId="0" fontId="8" fillId="0" borderId="15" xfId="0" applyNumberFormat="1" applyFont="1" applyFill="1" applyBorder="1" applyAlignment="1" applyProtection="1">
      <alignment horizontal="center" vertical="center"/>
      <protection hidden="1"/>
    </xf>
    <xf numFmtId="0" fontId="8" fillId="0" borderId="16" xfId="0" applyNumberFormat="1" applyFont="1" applyFill="1" applyBorder="1" applyAlignment="1" applyProtection="1">
      <alignment horizontal="center" vertical="center"/>
      <protection hidden="1"/>
    </xf>
    <xf numFmtId="0" fontId="8" fillId="0" borderId="17" xfId="0" applyNumberFormat="1" applyFont="1" applyFill="1" applyBorder="1" applyAlignment="1" applyProtection="1">
      <alignment vertical="center"/>
      <protection hidden="1"/>
    </xf>
    <xf numFmtId="0" fontId="8" fillId="0" borderId="18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vertical="center"/>
      <protection hidden="1"/>
    </xf>
    <xf numFmtId="0" fontId="8" fillId="0" borderId="20" xfId="0" applyNumberFormat="1" applyFont="1" applyFill="1" applyBorder="1" applyAlignment="1" applyProtection="1">
      <alignment horizontal="center" vertical="center"/>
      <protection hidden="1"/>
    </xf>
    <xf numFmtId="0" fontId="8" fillId="0" borderId="21" xfId="0" applyNumberFormat="1" applyFont="1" applyFill="1" applyBorder="1" applyAlignment="1" applyProtection="1">
      <alignment horizontal="center" vertical="center"/>
      <protection hidden="1"/>
    </xf>
    <xf numFmtId="0" fontId="8" fillId="0" borderId="14" xfId="0" applyNumberFormat="1" applyFont="1" applyFill="1" applyBorder="1" applyAlignment="1" applyProtection="1">
      <alignment horizontal="center" vertical="center"/>
      <protection hidden="1"/>
    </xf>
    <xf numFmtId="0" fontId="8" fillId="0" borderId="17" xfId="0" applyNumberFormat="1" applyFont="1" applyFill="1" applyBorder="1" applyAlignment="1" applyProtection="1">
      <alignment horizontal="center" vertical="center"/>
      <protection hidden="1"/>
    </xf>
    <xf numFmtId="0" fontId="8" fillId="0" borderId="19" xfId="0" applyNumberFormat="1" applyFont="1" applyFill="1" applyBorder="1" applyAlignment="1" applyProtection="1">
      <alignment horizontal="center" vertical="center"/>
      <protection hidden="1"/>
    </xf>
    <xf numFmtId="0" fontId="5" fillId="0" borderId="0" xfId="0" applyFont="1"/>
    <xf numFmtId="0" fontId="16" fillId="0" borderId="0" xfId="0" applyFont="1"/>
    <xf numFmtId="0" fontId="8" fillId="0" borderId="24" xfId="0" applyNumberFormat="1" applyFont="1" applyFill="1" applyBorder="1" applyAlignment="1" applyProtection="1">
      <alignment horizontal="right" vertical="center" indent="1"/>
      <protection hidden="1"/>
    </xf>
    <xf numFmtId="0" fontId="8" fillId="0" borderId="27" xfId="0" applyNumberFormat="1" applyFont="1" applyFill="1" applyBorder="1" applyAlignment="1" applyProtection="1">
      <alignment horizontal="right" vertical="center" indent="1"/>
      <protection hidden="1"/>
    </xf>
    <xf numFmtId="0" fontId="8" fillId="0" borderId="29" xfId="0" applyNumberFormat="1" applyFont="1" applyFill="1" applyBorder="1" applyAlignment="1" applyProtection="1">
      <alignment horizontal="right" vertical="center" indent="1"/>
      <protection hidden="1"/>
    </xf>
    <xf numFmtId="0" fontId="19" fillId="0" borderId="0" xfId="0" applyFont="1"/>
    <xf numFmtId="0" fontId="22" fillId="0" borderId="43" xfId="0" applyFont="1" applyBorder="1" applyAlignment="1">
      <alignment horizontal="center" vertical="center"/>
    </xf>
    <xf numFmtId="0" fontId="22" fillId="0" borderId="57" xfId="0" applyFont="1" applyBorder="1" applyAlignment="1">
      <alignment horizontal="left" vertical="center"/>
    </xf>
    <xf numFmtId="0" fontId="22" fillId="0" borderId="38" xfId="0" applyFont="1" applyBorder="1" applyAlignment="1">
      <alignment horizontal="right" vertical="center"/>
    </xf>
    <xf numFmtId="0" fontId="23" fillId="10" borderId="43" xfId="0" applyFont="1" applyFill="1" applyBorder="1" applyAlignment="1">
      <alignment horizontal="center" vertical="center"/>
    </xf>
    <xf numFmtId="0" fontId="23" fillId="10" borderId="38" xfId="0" applyFont="1" applyFill="1" applyBorder="1" applyAlignment="1" applyProtection="1">
      <alignment vertical="center"/>
      <protection locked="0"/>
    </xf>
    <xf numFmtId="0" fontId="23" fillId="10" borderId="37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/>
    <xf numFmtId="0" fontId="8" fillId="0" borderId="60" xfId="0" applyNumberFormat="1" applyFont="1" applyFill="1" applyBorder="1" applyAlignment="1" applyProtection="1">
      <alignment vertical="center"/>
      <protection hidden="1"/>
    </xf>
    <xf numFmtId="0" fontId="8" fillId="0" borderId="61" xfId="0" applyNumberFormat="1" applyFont="1" applyFill="1" applyBorder="1" applyAlignment="1" applyProtection="1">
      <alignment vertical="center"/>
      <protection hidden="1"/>
    </xf>
    <xf numFmtId="0" fontId="8" fillId="0" borderId="62" xfId="0" applyNumberFormat="1" applyFont="1" applyFill="1" applyBorder="1" applyAlignment="1" applyProtection="1">
      <alignment vertical="center"/>
      <protection hidden="1"/>
    </xf>
    <xf numFmtId="0" fontId="8" fillId="0" borderId="63" xfId="0" applyNumberFormat="1" applyFont="1" applyFill="1" applyBorder="1" applyAlignment="1" applyProtection="1">
      <alignment vertical="center"/>
      <protection hidden="1"/>
    </xf>
    <xf numFmtId="0" fontId="8" fillId="0" borderId="64" xfId="0" applyNumberFormat="1" applyFont="1" applyFill="1" applyBorder="1" applyAlignment="1" applyProtection="1">
      <alignment vertical="center"/>
      <protection hidden="1"/>
    </xf>
    <xf numFmtId="0" fontId="8" fillId="0" borderId="65" xfId="0" applyNumberFormat="1" applyFont="1" applyFill="1" applyBorder="1" applyAlignment="1" applyProtection="1">
      <alignment vertical="center"/>
      <protection hidden="1"/>
    </xf>
    <xf numFmtId="0" fontId="8" fillId="0" borderId="66" xfId="0" applyNumberFormat="1" applyFont="1" applyFill="1" applyBorder="1" applyAlignment="1" applyProtection="1">
      <alignment vertical="center"/>
      <protection hidden="1"/>
    </xf>
    <xf numFmtId="0" fontId="5" fillId="0" borderId="0" xfId="0" applyFont="1" applyProtection="1"/>
    <xf numFmtId="0" fontId="8" fillId="0" borderId="26" xfId="0" applyNumberFormat="1" applyFont="1" applyFill="1" applyBorder="1" applyAlignment="1" applyProtection="1">
      <alignment horizontal="left" vertical="center"/>
      <protection hidden="1"/>
    </xf>
    <xf numFmtId="0" fontId="8" fillId="0" borderId="28" xfId="0" applyNumberFormat="1" applyFont="1" applyFill="1" applyBorder="1" applyAlignment="1" applyProtection="1">
      <alignment horizontal="left" vertical="center"/>
      <protection hidden="1"/>
    </xf>
    <xf numFmtId="0" fontId="8" fillId="0" borderId="30" xfId="0" applyNumberFormat="1" applyFont="1" applyFill="1" applyBorder="1" applyAlignment="1" applyProtection="1">
      <alignment horizontal="left" vertical="center"/>
      <protection hidden="1"/>
    </xf>
    <xf numFmtId="3" fontId="12" fillId="0" borderId="0" xfId="0" applyNumberFormat="1" applyFont="1" applyAlignment="1">
      <alignment horizontal="center"/>
    </xf>
    <xf numFmtId="0" fontId="7" fillId="0" borderId="0" xfId="0" applyFont="1" applyAlignment="1" applyProtection="1">
      <alignment vertical="top"/>
    </xf>
    <xf numFmtId="0" fontId="19" fillId="0" borderId="0" xfId="0" applyNumberFormat="1" applyFont="1" applyAlignment="1">
      <alignment horizontal="center"/>
    </xf>
    <xf numFmtId="0" fontId="16" fillId="0" borderId="0" xfId="0" applyFont="1" applyAlignment="1">
      <alignment vertical="top"/>
    </xf>
    <xf numFmtId="0" fontId="8" fillId="0" borderId="71" xfId="0" applyNumberFormat="1" applyFont="1" applyFill="1" applyBorder="1" applyAlignment="1" applyProtection="1">
      <alignment horizontal="right" vertical="center" indent="1"/>
      <protection hidden="1"/>
    </xf>
    <xf numFmtId="0" fontId="8" fillId="0" borderId="72" xfId="0" applyNumberFormat="1" applyFont="1" applyFill="1" applyBorder="1" applyAlignment="1" applyProtection="1">
      <alignment horizontal="right" vertical="center" indent="1"/>
      <protection hidden="1"/>
    </xf>
    <xf numFmtId="0" fontId="8" fillId="0" borderId="73" xfId="0" applyNumberFormat="1" applyFont="1" applyFill="1" applyBorder="1" applyAlignment="1" applyProtection="1">
      <alignment horizontal="right" vertical="center" indent="1"/>
      <protection hidden="1"/>
    </xf>
    <xf numFmtId="165" fontId="19" fillId="0" borderId="0" xfId="0" applyNumberFormat="1" applyFont="1" applyAlignment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Protection="1"/>
    <xf numFmtId="0" fontId="39" fillId="0" borderId="0" xfId="0" applyFont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center" indent="1"/>
    </xf>
    <xf numFmtId="0" fontId="0" fillId="13" borderId="86" xfId="0" applyFill="1" applyBorder="1" applyAlignment="1" applyProtection="1">
      <alignment horizontal="left" indent="1"/>
      <protection locked="0"/>
    </xf>
    <xf numFmtId="0" fontId="0" fillId="14" borderId="87" xfId="0" applyFill="1" applyBorder="1" applyAlignment="1" applyProtection="1">
      <alignment horizontal="left" indent="1"/>
      <protection locked="0"/>
    </xf>
    <xf numFmtId="0" fontId="0" fillId="15" borderId="88" xfId="0" applyFill="1" applyBorder="1" applyAlignment="1" applyProtection="1">
      <alignment horizontal="left" indent="1"/>
      <protection locked="0"/>
    </xf>
    <xf numFmtId="0" fontId="41" fillId="0" borderId="81" xfId="0" applyFont="1" applyFill="1" applyBorder="1" applyAlignment="1">
      <alignment horizontal="left" indent="1"/>
    </xf>
    <xf numFmtId="0" fontId="0" fillId="0" borderId="82" xfId="0" applyBorder="1" applyAlignment="1">
      <alignment horizontal="left" indent="1"/>
    </xf>
    <xf numFmtId="0" fontId="0" fillId="0" borderId="89" xfId="0" applyBorder="1" applyAlignment="1">
      <alignment horizontal="left" indent="1"/>
    </xf>
    <xf numFmtId="0" fontId="41" fillId="0" borderId="84" xfId="0" applyFont="1" applyFill="1" applyBorder="1" applyAlignment="1">
      <alignment horizontal="left" indent="1"/>
    </xf>
    <xf numFmtId="0" fontId="0" fillId="0" borderId="0" xfId="0" applyBorder="1" applyAlignment="1">
      <alignment horizontal="left" indent="1"/>
    </xf>
    <xf numFmtId="0" fontId="0" fillId="0" borderId="80" xfId="0" applyBorder="1" applyAlignment="1">
      <alignment horizontal="left" indent="1"/>
    </xf>
    <xf numFmtId="0" fontId="38" fillId="0" borderId="0" xfId="0" applyFont="1" applyFill="1" applyBorder="1"/>
    <xf numFmtId="0" fontId="42" fillId="0" borderId="0" xfId="0" applyFont="1" applyFill="1" applyBorder="1"/>
    <xf numFmtId="0" fontId="0" fillId="0" borderId="0" xfId="0" applyFill="1" applyAlignment="1">
      <alignment vertical="center"/>
    </xf>
    <xf numFmtId="0" fontId="0" fillId="15" borderId="88" xfId="0" applyFill="1" applyBorder="1" applyAlignment="1" applyProtection="1">
      <alignment horizontal="left" vertical="top" wrapText="1" indent="1"/>
      <protection locked="0"/>
    </xf>
    <xf numFmtId="0" fontId="0" fillId="13" borderId="86" xfId="0" applyFill="1" applyBorder="1" applyAlignment="1" applyProtection="1">
      <alignment horizontal="left" vertical="top" wrapText="1" indent="1"/>
      <protection locked="0"/>
    </xf>
    <xf numFmtId="0" fontId="0" fillId="14" borderId="87" xfId="0" applyFill="1" applyBorder="1" applyAlignment="1" applyProtection="1">
      <alignment horizontal="left" vertical="top" wrapText="1" indent="1"/>
      <protection locked="0"/>
    </xf>
    <xf numFmtId="0" fontId="0" fillId="14" borderId="91" xfId="0" applyFill="1" applyBorder="1" applyAlignment="1" applyProtection="1">
      <alignment horizontal="left" vertical="top" wrapText="1" indent="1"/>
      <protection locked="0"/>
    </xf>
    <xf numFmtId="0" fontId="0" fillId="14" borderId="85" xfId="0" applyFill="1" applyBorder="1" applyAlignment="1" applyProtection="1">
      <alignment horizontal="left" vertical="top" indent="1"/>
      <protection locked="0"/>
    </xf>
    <xf numFmtId="0" fontId="4" fillId="13" borderId="86" xfId="0" applyFont="1" applyFill="1" applyBorder="1" applyAlignment="1" applyProtection="1">
      <alignment horizontal="left" vertical="center" indent="1"/>
      <protection locked="0"/>
    </xf>
    <xf numFmtId="0" fontId="4" fillId="15" borderId="88" xfId="0" applyFont="1" applyFill="1" applyBorder="1" applyAlignment="1" applyProtection="1">
      <alignment horizontal="left" vertical="center" indent="1"/>
      <protection locked="0"/>
    </xf>
    <xf numFmtId="0" fontId="4" fillId="15" borderId="88" xfId="0" applyFont="1" applyFill="1" applyBorder="1" applyAlignment="1" applyProtection="1">
      <alignment horizontal="left" vertical="top" wrapText="1" indent="1"/>
      <protection locked="0"/>
    </xf>
    <xf numFmtId="0" fontId="4" fillId="13" borderId="86" xfId="0" applyFont="1" applyFill="1" applyBorder="1" applyAlignment="1" applyProtection="1">
      <alignment horizontal="left" indent="1"/>
      <protection locked="0"/>
    </xf>
    <xf numFmtId="0" fontId="4" fillId="15" borderId="88" xfId="0" applyFont="1" applyFill="1" applyBorder="1" applyAlignment="1" applyProtection="1">
      <alignment horizontal="left" indent="1"/>
      <protection locked="0"/>
    </xf>
    <xf numFmtId="0" fontId="4" fillId="15" borderId="88" xfId="0" applyFont="1" applyFill="1" applyBorder="1" applyAlignment="1">
      <alignment horizontal="left" indent="1"/>
    </xf>
    <xf numFmtId="0" fontId="4" fillId="14" borderId="87" xfId="0" applyFont="1" applyFill="1" applyBorder="1" applyAlignment="1" applyProtection="1">
      <alignment horizontal="left" indent="1"/>
      <protection locked="0"/>
    </xf>
    <xf numFmtId="0" fontId="4" fillId="13" borderId="90" xfId="0" applyFont="1" applyFill="1" applyBorder="1" applyAlignment="1" applyProtection="1">
      <alignment horizontal="left" vertical="top" indent="1"/>
      <protection locked="0"/>
    </xf>
    <xf numFmtId="0" fontId="4" fillId="15" borderId="88" xfId="0" applyFont="1" applyFill="1" applyBorder="1" applyAlignment="1" applyProtection="1">
      <alignment horizontal="left" vertical="top" indent="1"/>
      <protection locked="0"/>
    </xf>
    <xf numFmtId="0" fontId="4" fillId="0" borderId="0" xfId="0" applyFont="1"/>
    <xf numFmtId="0" fontId="37" fillId="0" borderId="0" xfId="0" applyFont="1" applyBorder="1" applyAlignment="1">
      <alignment horizontal="left" vertical="center" wrapText="1"/>
    </xf>
    <xf numFmtId="0" fontId="4" fillId="13" borderId="92" xfId="0" applyFont="1" applyFill="1" applyBorder="1" applyAlignment="1" applyProtection="1">
      <alignment horizontal="left" vertical="top" indent="1"/>
      <protection locked="0"/>
    </xf>
    <xf numFmtId="0" fontId="1" fillId="14" borderId="79" xfId="0" applyFont="1" applyFill="1" applyBorder="1" applyAlignment="1" applyProtection="1">
      <alignment horizontal="center" vertical="center"/>
      <protection locked="0"/>
    </xf>
    <xf numFmtId="0" fontId="4" fillId="15" borderId="84" xfId="0" applyFont="1" applyFill="1" applyBorder="1" applyAlignment="1" applyProtection="1">
      <alignment horizontal="left" vertical="top" indent="1"/>
      <protection locked="0"/>
    </xf>
    <xf numFmtId="0" fontId="8" fillId="0" borderId="23" xfId="0" applyNumberFormat="1" applyFont="1" applyFill="1" applyBorder="1" applyAlignment="1" applyProtection="1">
      <alignment horizontal="center" vertical="center"/>
      <protection hidden="1"/>
    </xf>
    <xf numFmtId="0" fontId="8" fillId="0" borderId="22" xfId="0" applyNumberFormat="1" applyFont="1" applyFill="1" applyBorder="1" applyAlignment="1" applyProtection="1">
      <alignment horizontal="center" vertical="center"/>
      <protection hidden="1"/>
    </xf>
    <xf numFmtId="0" fontId="21" fillId="0" borderId="32" xfId="0" applyFont="1" applyBorder="1" applyAlignment="1">
      <alignment horizontal="center" vertical="center"/>
    </xf>
    <xf numFmtId="0" fontId="21" fillId="0" borderId="35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8" borderId="32" xfId="0" applyFont="1" applyFill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103" xfId="0" applyFont="1" applyBorder="1" applyAlignment="1">
      <alignment horizontal="center" vertical="center"/>
    </xf>
    <xf numFmtId="0" fontId="21" fillId="8" borderId="104" xfId="0" applyFont="1" applyFill="1" applyBorder="1" applyAlignment="1">
      <alignment horizontal="center" vertical="center"/>
    </xf>
    <xf numFmtId="164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 indent="1"/>
    </xf>
    <xf numFmtId="0" fontId="46" fillId="0" borderId="0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105" xfId="0" applyFont="1" applyBorder="1" applyAlignment="1">
      <alignment horizontal="center" vertical="center"/>
    </xf>
    <xf numFmtId="0" fontId="21" fillId="0" borderId="10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9" fillId="0" borderId="0" xfId="0" applyNumberFormat="1" applyFont="1" applyAlignment="1">
      <alignment horizontal="center" vertical="center"/>
    </xf>
    <xf numFmtId="0" fontId="33" fillId="13" borderId="0" xfId="0" applyNumberFormat="1" applyFont="1" applyFill="1" applyAlignment="1">
      <alignment horizontal="center"/>
    </xf>
    <xf numFmtId="0" fontId="19" fillId="0" borderId="114" xfId="0" applyNumberFormat="1" applyFont="1" applyBorder="1" applyAlignment="1">
      <alignment horizontal="center" vertical="center"/>
    </xf>
    <xf numFmtId="0" fontId="4" fillId="13" borderId="86" xfId="0" applyFont="1" applyFill="1" applyBorder="1" applyAlignment="1" applyProtection="1">
      <alignment horizontal="left" vertical="top" wrapText="1" indent="1"/>
      <protection locked="0"/>
    </xf>
    <xf numFmtId="0" fontId="8" fillId="0" borderId="25" xfId="0" applyNumberFormat="1" applyFont="1" applyFill="1" applyBorder="1" applyAlignment="1" applyProtection="1">
      <alignment horizontal="center" vertical="center"/>
      <protection hidden="1"/>
    </xf>
    <xf numFmtId="0" fontId="8" fillId="0" borderId="26" xfId="0" applyNumberFormat="1" applyFont="1" applyFill="1" applyBorder="1" applyAlignment="1" applyProtection="1">
      <alignment horizontal="center" vertical="center"/>
      <protection hidden="1"/>
    </xf>
    <xf numFmtId="0" fontId="8" fillId="0" borderId="28" xfId="0" applyNumberFormat="1" applyFont="1" applyFill="1" applyBorder="1" applyAlignment="1" applyProtection="1">
      <alignment horizontal="center" vertical="center"/>
      <protection hidden="1"/>
    </xf>
    <xf numFmtId="0" fontId="8" fillId="0" borderId="30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Fill="1" applyBorder="1" applyAlignment="1" applyProtection="1">
      <alignment horizontal="center" vertical="center"/>
      <protection hidden="1"/>
    </xf>
    <xf numFmtId="0" fontId="8" fillId="0" borderId="27" xfId="0" applyNumberFormat="1" applyFont="1" applyFill="1" applyBorder="1" applyAlignment="1" applyProtection="1">
      <alignment horizontal="center" vertical="center"/>
      <protection hidden="1"/>
    </xf>
    <xf numFmtId="0" fontId="8" fillId="0" borderId="29" xfId="0" applyNumberFormat="1" applyFont="1" applyFill="1" applyBorder="1" applyAlignment="1" applyProtection="1">
      <alignment horizontal="center" vertical="center"/>
      <protection hidden="1"/>
    </xf>
    <xf numFmtId="0" fontId="21" fillId="8" borderId="36" xfId="0" applyFont="1" applyFill="1" applyBorder="1" applyAlignment="1">
      <alignment horizontal="center" vertical="center"/>
    </xf>
    <xf numFmtId="14" fontId="29" fillId="0" borderId="0" xfId="0" applyNumberFormat="1" applyFont="1" applyAlignment="1">
      <alignment horizontal="left" vertical="top"/>
    </xf>
    <xf numFmtId="0" fontId="29" fillId="0" borderId="0" xfId="0" applyFont="1" applyAlignment="1">
      <alignment vertical="center"/>
    </xf>
    <xf numFmtId="0" fontId="48" fillId="0" borderId="0" xfId="0" applyNumberFormat="1" applyFont="1" applyFill="1" applyAlignment="1" applyProtection="1">
      <alignment horizontal="center" vertical="center"/>
      <protection hidden="1"/>
    </xf>
    <xf numFmtId="0" fontId="48" fillId="0" borderId="59" xfId="0" applyNumberFormat="1" applyFont="1" applyFill="1" applyBorder="1" applyAlignment="1" applyProtection="1">
      <alignment horizontal="center" vertical="center"/>
      <protection hidden="1"/>
    </xf>
    <xf numFmtId="0" fontId="4" fillId="13" borderId="92" xfId="0" applyFont="1" applyFill="1" applyBorder="1" applyAlignment="1" applyProtection="1">
      <alignment horizontal="left" vertical="top" wrapText="1" indent="1"/>
      <protection locked="0"/>
    </xf>
    <xf numFmtId="0" fontId="4" fillId="15" borderId="84" xfId="0" applyFont="1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center"/>
    </xf>
    <xf numFmtId="0" fontId="19" fillId="12" borderId="74" xfId="0" applyFont="1" applyFill="1" applyBorder="1" applyProtection="1"/>
    <xf numFmtId="0" fontId="19" fillId="12" borderId="75" xfId="0" applyFont="1" applyFill="1" applyBorder="1" applyProtection="1"/>
    <xf numFmtId="0" fontId="19" fillId="0" borderId="76" xfId="0" applyFont="1" applyFill="1" applyBorder="1" applyProtection="1"/>
    <xf numFmtId="0" fontId="19" fillId="0" borderId="76" xfId="0" applyFont="1" applyFill="1" applyBorder="1" applyAlignment="1" applyProtection="1">
      <alignment vertical="center"/>
    </xf>
    <xf numFmtId="0" fontId="32" fillId="0" borderId="76" xfId="3" applyFill="1" applyBorder="1" applyAlignment="1" applyProtection="1">
      <alignment vertical="center"/>
    </xf>
    <xf numFmtId="0" fontId="19" fillId="12" borderId="93" xfId="0" applyFont="1" applyFill="1" applyBorder="1" applyProtection="1"/>
    <xf numFmtId="0" fontId="19" fillId="12" borderId="94" xfId="0" applyFont="1" applyFill="1" applyBorder="1" applyProtection="1"/>
    <xf numFmtId="0" fontId="22" fillId="0" borderId="0" xfId="0" applyFont="1"/>
    <xf numFmtId="0" fontId="50" fillId="0" borderId="0" xfId="0" applyNumberFormat="1" applyFont="1" applyFill="1" applyBorder="1" applyAlignment="1" applyProtection="1">
      <alignment horizontal="right" vertical="center"/>
      <protection hidden="1"/>
    </xf>
    <xf numFmtId="0" fontId="14" fillId="0" borderId="0" xfId="0" applyFont="1" applyFill="1" applyBorder="1" applyAlignment="1" applyProtection="1">
      <alignment vertical="center"/>
    </xf>
    <xf numFmtId="164" fontId="24" fillId="0" borderId="31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 vertical="center"/>
    </xf>
    <xf numFmtId="164" fontId="24" fillId="0" borderId="34" xfId="0" applyNumberFormat="1" applyFont="1" applyBorder="1" applyAlignment="1">
      <alignment horizontal="center" vertical="center"/>
    </xf>
    <xf numFmtId="165" fontId="51" fillId="0" borderId="0" xfId="0" applyNumberFormat="1" applyFont="1" applyAlignment="1">
      <alignment horizontal="right" vertical="center" indent="1"/>
    </xf>
    <xf numFmtId="165" fontId="52" fillId="0" borderId="0" xfId="0" applyNumberFormat="1" applyFont="1"/>
    <xf numFmtId="0" fontId="21" fillId="0" borderId="0" xfId="0" applyFont="1"/>
    <xf numFmtId="0" fontId="21" fillId="0" borderId="31" xfId="0" applyFont="1" applyBorder="1" applyAlignment="1">
      <alignment horizontal="center" vertical="center"/>
    </xf>
    <xf numFmtId="167" fontId="21" fillId="0" borderId="32" xfId="0" applyNumberFormat="1" applyFont="1" applyBorder="1" applyAlignment="1">
      <alignment horizontal="center" vertical="center"/>
    </xf>
    <xf numFmtId="0" fontId="21" fillId="0" borderId="33" xfId="0" applyFont="1" applyBorder="1" applyAlignment="1">
      <alignment horizontal="left" vertical="center" indent="1"/>
    </xf>
    <xf numFmtId="0" fontId="21" fillId="0" borderId="34" xfId="0" applyFont="1" applyBorder="1" applyAlignment="1">
      <alignment horizontal="center" vertical="center"/>
    </xf>
    <xf numFmtId="167" fontId="21" fillId="0" borderId="35" xfId="0" applyNumberFormat="1" applyFont="1" applyBorder="1" applyAlignment="1">
      <alignment horizontal="center" vertical="center"/>
    </xf>
    <xf numFmtId="0" fontId="21" fillId="0" borderId="36" xfId="0" applyFont="1" applyBorder="1" applyAlignment="1">
      <alignment horizontal="left" vertical="center" indent="1"/>
    </xf>
    <xf numFmtId="0" fontId="21" fillId="0" borderId="45" xfId="0" applyFont="1" applyBorder="1" applyAlignment="1">
      <alignment horizontal="center" vertical="center"/>
    </xf>
    <xf numFmtId="167" fontId="21" fillId="0" borderId="132" xfId="0" applyNumberFormat="1" applyFont="1" applyBorder="1" applyAlignment="1">
      <alignment horizontal="center" vertical="center"/>
    </xf>
    <xf numFmtId="0" fontId="33" fillId="14" borderId="133" xfId="0" applyFont="1" applyFill="1" applyBorder="1" applyAlignment="1">
      <alignment horizontal="center" vertical="center"/>
    </xf>
    <xf numFmtId="0" fontId="33" fillId="14" borderId="134" xfId="0" applyFont="1" applyFill="1" applyBorder="1" applyAlignment="1">
      <alignment horizontal="center" vertical="center"/>
    </xf>
    <xf numFmtId="0" fontId="33" fillId="14" borderId="135" xfId="0" applyFont="1" applyFill="1" applyBorder="1" applyAlignment="1">
      <alignment horizontal="left" vertical="center" indent="1"/>
    </xf>
    <xf numFmtId="0" fontId="54" fillId="0" borderId="0" xfId="0" applyFont="1"/>
    <xf numFmtId="0" fontId="19" fillId="0" borderId="0" xfId="0" applyFont="1" applyProtection="1"/>
    <xf numFmtId="0" fontId="22" fillId="0" borderId="0" xfId="0" applyFont="1" applyProtection="1"/>
    <xf numFmtId="0" fontId="22" fillId="0" borderId="0" xfId="0" applyFont="1" applyFill="1" applyBorder="1" applyProtection="1"/>
    <xf numFmtId="0" fontId="22" fillId="0" borderId="0" xfId="0" applyFont="1" applyFill="1" applyBorder="1" applyAlignment="1" applyProtection="1">
      <alignment vertical="center"/>
    </xf>
    <xf numFmtId="0" fontId="49" fillId="0" borderId="0" xfId="3" applyFont="1" applyFill="1" applyBorder="1" applyAlignment="1" applyProtection="1">
      <alignment vertical="center"/>
    </xf>
    <xf numFmtId="0" fontId="58" fillId="0" borderId="0" xfId="0" applyFont="1" applyBorder="1" applyAlignment="1">
      <alignment horizontal="left" vertical="center" wrapText="1"/>
    </xf>
    <xf numFmtId="0" fontId="59" fillId="0" borderId="0" xfId="0" applyFont="1" applyAlignment="1">
      <alignment horizontal="right" indent="1"/>
    </xf>
    <xf numFmtId="167" fontId="24" fillId="0" borderId="32" xfId="0" applyNumberFormat="1" applyFont="1" applyBorder="1" applyAlignment="1">
      <alignment horizontal="center" vertical="center"/>
    </xf>
    <xf numFmtId="0" fontId="24" fillId="0" borderId="100" xfId="0" applyNumberFormat="1" applyFont="1" applyBorder="1" applyAlignment="1">
      <alignment horizontal="center" vertical="center"/>
    </xf>
    <xf numFmtId="0" fontId="24" fillId="0" borderId="32" xfId="0" applyNumberFormat="1" applyFont="1" applyBorder="1" applyAlignment="1">
      <alignment horizontal="center" vertical="center"/>
    </xf>
    <xf numFmtId="167" fontId="24" fillId="0" borderId="35" xfId="0" applyNumberFormat="1" applyFont="1" applyBorder="1" applyAlignment="1">
      <alignment horizontal="center" vertical="center"/>
    </xf>
    <xf numFmtId="0" fontId="23" fillId="10" borderId="40" xfId="0" applyFont="1" applyFill="1" applyBorder="1" applyAlignment="1" applyProtection="1">
      <alignment vertical="center"/>
      <protection locked="0"/>
    </xf>
    <xf numFmtId="0" fontId="23" fillId="10" borderId="44" xfId="0" applyFont="1" applyFill="1" applyBorder="1" applyAlignment="1">
      <alignment horizontal="center" vertical="center"/>
    </xf>
    <xf numFmtId="0" fontId="23" fillId="10" borderId="39" xfId="0" applyFont="1" applyFill="1" applyBorder="1" applyAlignment="1" applyProtection="1">
      <alignment horizontal="left" vertical="center"/>
      <protection locked="0"/>
    </xf>
    <xf numFmtId="0" fontId="22" fillId="0" borderId="44" xfId="0" applyFont="1" applyBorder="1" applyAlignment="1">
      <alignment horizontal="center" vertical="center"/>
    </xf>
    <xf numFmtId="164" fontId="24" fillId="0" borderId="45" xfId="0" applyNumberFormat="1" applyFont="1" applyBorder="1" applyAlignment="1">
      <alignment horizontal="center" vertical="center"/>
    </xf>
    <xf numFmtId="0" fontId="23" fillId="10" borderId="139" xfId="0" applyFont="1" applyFill="1" applyBorder="1" applyAlignment="1" applyProtection="1">
      <alignment vertical="center"/>
      <protection locked="0"/>
    </xf>
    <xf numFmtId="0" fontId="23" fillId="10" borderId="140" xfId="0" applyFont="1" applyFill="1" applyBorder="1" applyAlignment="1">
      <alignment horizontal="center" vertical="center"/>
    </xf>
    <xf numFmtId="0" fontId="23" fillId="10" borderId="141" xfId="0" applyFont="1" applyFill="1" applyBorder="1" applyAlignment="1" applyProtection="1">
      <alignment horizontal="left" vertical="center"/>
      <protection locked="0"/>
    </xf>
    <xf numFmtId="0" fontId="22" fillId="0" borderId="139" xfId="0" applyFont="1" applyBorder="1" applyAlignment="1">
      <alignment horizontal="right" vertical="center"/>
    </xf>
    <xf numFmtId="0" fontId="22" fillId="0" borderId="140" xfId="0" applyFont="1" applyBorder="1" applyAlignment="1">
      <alignment horizontal="center" vertical="center"/>
    </xf>
    <xf numFmtId="0" fontId="22" fillId="0" borderId="142" xfId="0" applyFont="1" applyBorder="1" applyAlignment="1">
      <alignment horizontal="left" vertical="center"/>
    </xf>
    <xf numFmtId="0" fontId="20" fillId="9" borderId="143" xfId="0" applyFont="1" applyFill="1" applyBorder="1" applyAlignment="1">
      <alignment horizontal="center"/>
    </xf>
    <xf numFmtId="0" fontId="20" fillId="9" borderId="102" xfId="0" applyFont="1" applyFill="1" applyBorder="1" applyAlignment="1">
      <alignment horizontal="center"/>
    </xf>
    <xf numFmtId="167" fontId="24" fillId="0" borderId="100" xfId="0" applyNumberFormat="1" applyFont="1" applyBorder="1" applyAlignment="1">
      <alignment horizontal="center" vertical="center"/>
    </xf>
    <xf numFmtId="0" fontId="33" fillId="14" borderId="145" xfId="0" applyFont="1" applyFill="1" applyBorder="1" applyAlignment="1">
      <alignment horizontal="center" vertical="center"/>
    </xf>
    <xf numFmtId="0" fontId="21" fillId="0" borderId="122" xfId="0" applyFont="1" applyBorder="1" applyAlignment="1">
      <alignment horizontal="left" vertical="center" indent="1"/>
    </xf>
    <xf numFmtId="0" fontId="21" fillId="0" borderId="139" xfId="0" applyFont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19" fillId="12" borderId="146" xfId="0" applyFont="1" applyFill="1" applyBorder="1" applyProtection="1"/>
    <xf numFmtId="0" fontId="19" fillId="12" borderId="147" xfId="0" applyFont="1" applyFill="1" applyBorder="1" applyProtection="1"/>
    <xf numFmtId="0" fontId="21" fillId="0" borderId="0" xfId="0" applyFont="1" applyProtection="1">
      <protection locked="0"/>
    </xf>
    <xf numFmtId="0" fontId="60" fillId="0" borderId="0" xfId="0" applyNumberFormat="1" applyFont="1" applyAlignment="1">
      <alignment horizontal="center" vertical="center"/>
    </xf>
    <xf numFmtId="0" fontId="8" fillId="0" borderId="151" xfId="0" applyNumberFormat="1" applyFont="1" applyFill="1" applyBorder="1" applyAlignment="1" applyProtection="1">
      <alignment vertical="center"/>
      <protection hidden="1"/>
    </xf>
    <xf numFmtId="0" fontId="8" fillId="0" borderId="150" xfId="0" applyNumberFormat="1" applyFont="1" applyFill="1" applyBorder="1" applyAlignment="1" applyProtection="1">
      <alignment horizontal="center" vertical="center"/>
      <protection hidden="1"/>
    </xf>
    <xf numFmtId="0" fontId="6" fillId="0" borderId="32" xfId="0" applyFont="1" applyBorder="1" applyAlignment="1">
      <alignment horizontal="center" vertical="center" shrinkToFit="1"/>
    </xf>
    <xf numFmtId="0" fontId="6" fillId="0" borderId="0" xfId="0" applyFont="1" applyAlignment="1">
      <alignment vertical="center" shrinkToFit="1"/>
    </xf>
    <xf numFmtId="0" fontId="30" fillId="0" borderId="108" xfId="0" applyFont="1" applyBorder="1" applyAlignment="1">
      <alignment horizontal="center" vertical="center" shrinkToFit="1"/>
    </xf>
    <xf numFmtId="0" fontId="30" fillId="0" borderId="109" xfId="0" applyFont="1" applyBorder="1" applyAlignment="1">
      <alignment horizontal="center" vertical="center" shrinkToFit="1"/>
    </xf>
    <xf numFmtId="0" fontId="30" fillId="0" borderId="110" xfId="0" applyFont="1" applyBorder="1" applyAlignment="1">
      <alignment horizontal="center" vertical="center" shrinkToFit="1"/>
    </xf>
    <xf numFmtId="0" fontId="30" fillId="0" borderId="111" xfId="0" applyFont="1" applyBorder="1" applyAlignment="1">
      <alignment horizontal="center" vertical="center" shrinkToFit="1"/>
    </xf>
    <xf numFmtId="0" fontId="5" fillId="0" borderId="0" xfId="0" applyFont="1" applyAlignment="1">
      <alignment shrinkToFit="1"/>
    </xf>
    <xf numFmtId="0" fontId="15" fillId="9" borderId="49" xfId="0" applyFont="1" applyFill="1" applyBorder="1" applyAlignment="1">
      <alignment horizontal="center" vertical="center" shrinkToFit="1"/>
    </xf>
    <xf numFmtId="0" fontId="15" fillId="9" borderId="58" xfId="0" applyFont="1" applyFill="1" applyBorder="1" applyAlignment="1">
      <alignment horizontal="center" vertical="center" shrinkToFit="1"/>
    </xf>
    <xf numFmtId="0" fontId="15" fillId="9" borderId="53" xfId="0" applyFont="1" applyFill="1" applyBorder="1" applyAlignment="1">
      <alignment horizontal="center" vertical="center" shrinkToFit="1"/>
    </xf>
    <xf numFmtId="0" fontId="6" fillId="0" borderId="119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right" vertical="center" shrinkToFit="1"/>
    </xf>
    <xf numFmtId="0" fontId="6" fillId="0" borderId="118" xfId="0" applyFont="1" applyBorder="1" applyAlignment="1">
      <alignment horizontal="left" vertical="center" shrinkToFit="1"/>
    </xf>
    <xf numFmtId="0" fontId="17" fillId="0" borderId="122" xfId="0" applyFont="1" applyBorder="1" applyAlignment="1">
      <alignment horizontal="center" vertical="center" shrinkToFit="1"/>
    </xf>
    <xf numFmtId="0" fontId="6" fillId="8" borderId="123" xfId="0" applyFont="1" applyFill="1" applyBorder="1" applyAlignment="1">
      <alignment horizontal="center" vertical="center" shrinkToFit="1"/>
    </xf>
    <xf numFmtId="0" fontId="6" fillId="0" borderId="122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right" vertical="center" shrinkToFit="1"/>
    </xf>
    <xf numFmtId="0" fontId="6" fillId="0" borderId="37" xfId="0" applyFont="1" applyBorder="1" applyAlignment="1">
      <alignment horizontal="left" vertical="center" shrinkToFit="1"/>
    </xf>
    <xf numFmtId="0" fontId="17" fillId="0" borderId="33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6" fillId="8" borderId="32" xfId="0" applyFont="1" applyFill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right" vertical="center" shrinkToFit="1"/>
    </xf>
    <xf numFmtId="0" fontId="6" fillId="0" borderId="39" xfId="0" applyFont="1" applyBorder="1" applyAlignment="1">
      <alignment horizontal="left" vertical="center" shrinkToFit="1"/>
    </xf>
    <xf numFmtId="0" fontId="17" fillId="0" borderId="36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8" borderId="36" xfId="0" applyFont="1" applyFill="1" applyBorder="1" applyAlignment="1">
      <alignment horizontal="center" vertical="center" shrinkToFit="1"/>
    </xf>
    <xf numFmtId="0" fontId="26" fillId="0" borderId="0" xfId="0" applyFont="1" applyAlignment="1"/>
    <xf numFmtId="0" fontId="44" fillId="15" borderId="0" xfId="0" applyFont="1" applyFill="1" applyAlignment="1">
      <alignment horizontal="center"/>
    </xf>
    <xf numFmtId="0" fontId="32" fillId="0" borderId="0" xfId="3"/>
    <xf numFmtId="0" fontId="33" fillId="16" borderId="0" xfId="0" applyNumberFormat="1" applyFont="1" applyFill="1" applyAlignment="1">
      <alignment horizontal="center"/>
    </xf>
    <xf numFmtId="0" fontId="19" fillId="0" borderId="0" xfId="0" applyFont="1" applyAlignment="1">
      <alignment horizontal="center"/>
    </xf>
    <xf numFmtId="0" fontId="8" fillId="0" borderId="0" xfId="0" quotePrefix="1" applyNumberFormat="1" applyFont="1" applyFill="1" applyAlignment="1" applyProtection="1">
      <alignment vertical="center"/>
      <protection hidden="1"/>
    </xf>
    <xf numFmtId="0" fontId="62" fillId="0" borderId="0" xfId="0" applyFont="1"/>
    <xf numFmtId="0" fontId="44" fillId="17" borderId="154" xfId="0" applyFont="1" applyFill="1" applyBorder="1" applyAlignment="1" applyProtection="1">
      <alignment horizontal="center"/>
      <protection locked="0"/>
    </xf>
    <xf numFmtId="0" fontId="22" fillId="0" borderId="155" xfId="0" applyFont="1" applyBorder="1" applyAlignment="1">
      <alignment horizontal="right" vertical="center"/>
    </xf>
    <xf numFmtId="0" fontId="22" fillId="0" borderId="30" xfId="0" applyFont="1" applyBorder="1" applyAlignment="1">
      <alignment horizontal="left" vertical="center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>
      <alignment vertical="center" textRotation="90"/>
    </xf>
    <xf numFmtId="0" fontId="19" fillId="0" borderId="0" xfId="0" applyFont="1" applyAlignment="1" applyProtection="1">
      <alignment horizontal="center" vertical="center"/>
      <protection locked="0"/>
    </xf>
    <xf numFmtId="0" fontId="19" fillId="0" borderId="0" xfId="0" applyNumberFormat="1" applyFont="1" applyProtection="1"/>
    <xf numFmtId="0" fontId="8" fillId="14" borderId="157" xfId="0" applyNumberFormat="1" applyFont="1" applyFill="1" applyBorder="1" applyAlignment="1" applyProtection="1">
      <alignment horizontal="center" vertical="center"/>
      <protection hidden="1"/>
    </xf>
    <xf numFmtId="0" fontId="4" fillId="15" borderId="158" xfId="0" applyFont="1" applyFill="1" applyBorder="1" applyAlignment="1" applyProtection="1">
      <alignment horizontal="left" vertical="top" wrapText="1" indent="1"/>
      <protection locked="0"/>
    </xf>
    <xf numFmtId="0" fontId="4" fillId="13" borderId="159" xfId="0" applyFont="1" applyFill="1" applyBorder="1" applyAlignment="1" applyProtection="1">
      <alignment horizontal="left" vertical="top" wrapText="1" indent="1"/>
      <protection locked="0"/>
    </xf>
    <xf numFmtId="0" fontId="4" fillId="15" borderId="160" xfId="0" applyFont="1" applyFill="1" applyBorder="1" applyAlignment="1" applyProtection="1">
      <alignment horizontal="left" vertical="top" wrapText="1" indent="1"/>
      <protection locked="0"/>
    </xf>
    <xf numFmtId="0" fontId="4" fillId="13" borderId="161" xfId="0" applyFont="1" applyFill="1" applyBorder="1" applyAlignment="1" applyProtection="1">
      <alignment horizontal="left" vertical="top" wrapText="1" indent="1"/>
      <protection locked="0"/>
    </xf>
    <xf numFmtId="0" fontId="0" fillId="14" borderId="162" xfId="0" applyFill="1" applyBorder="1" applyAlignment="1" applyProtection="1">
      <alignment horizontal="left" vertical="top" wrapText="1" indent="1"/>
      <protection locked="0"/>
    </xf>
    <xf numFmtId="0" fontId="0" fillId="15" borderId="160" xfId="0" applyFill="1" applyBorder="1" applyAlignment="1" applyProtection="1">
      <alignment horizontal="left" vertical="top" indent="1"/>
      <protection locked="0"/>
    </xf>
    <xf numFmtId="0" fontId="0" fillId="13" borderId="165" xfId="0" applyFill="1" applyBorder="1" applyAlignment="1" applyProtection="1">
      <alignment horizontal="left" vertical="top" indent="1"/>
      <protection locked="0"/>
    </xf>
    <xf numFmtId="0" fontId="0" fillId="14" borderId="166" xfId="0" applyFill="1" applyBorder="1" applyAlignment="1" applyProtection="1">
      <alignment horizontal="left" vertical="top" wrapText="1" indent="1"/>
      <protection locked="0"/>
    </xf>
    <xf numFmtId="0" fontId="0" fillId="15" borderId="167" xfId="0" applyFill="1" applyBorder="1" applyAlignment="1" applyProtection="1">
      <alignment horizontal="left" vertical="top" indent="1"/>
      <protection locked="0"/>
    </xf>
    <xf numFmtId="0" fontId="0" fillId="14" borderId="168" xfId="0" applyFill="1" applyBorder="1" applyAlignment="1" applyProtection="1">
      <alignment horizontal="left" vertical="top" wrapText="1" indent="1"/>
      <protection locked="0"/>
    </xf>
    <xf numFmtId="0" fontId="0" fillId="15" borderId="160" xfId="0" applyFill="1" applyBorder="1" applyAlignment="1" applyProtection="1">
      <alignment horizontal="left" vertical="top" wrapText="1" indent="1"/>
      <protection locked="0"/>
    </xf>
    <xf numFmtId="0" fontId="0" fillId="13" borderId="164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/>
    <xf numFmtId="0" fontId="0" fillId="15" borderId="169" xfId="0" applyFill="1" applyBorder="1" applyAlignment="1" applyProtection="1">
      <alignment horizontal="left" vertical="top" wrapText="1" indent="1"/>
      <protection locked="0"/>
    </xf>
    <xf numFmtId="0" fontId="0" fillId="13" borderId="170" xfId="0" applyFill="1" applyBorder="1" applyAlignment="1" applyProtection="1">
      <alignment horizontal="left" vertical="top" wrapText="1" indent="1"/>
      <protection locked="0"/>
    </xf>
    <xf numFmtId="0" fontId="0" fillId="14" borderId="171" xfId="0" applyFill="1" applyBorder="1" applyAlignment="1" applyProtection="1">
      <alignment horizontal="left" vertical="top" wrapText="1" indent="1"/>
      <protection locked="0"/>
    </xf>
    <xf numFmtId="0" fontId="0" fillId="0" borderId="0" xfId="0" applyAlignment="1">
      <alignment horizontal="right"/>
    </xf>
    <xf numFmtId="0" fontId="65" fillId="17" borderId="154" xfId="0" applyFont="1" applyFill="1" applyBorder="1" applyAlignment="1" applyProtection="1">
      <alignment horizontal="left" vertical="center" indent="1"/>
      <protection locked="0"/>
    </xf>
    <xf numFmtId="0" fontId="44" fillId="0" borderId="0" xfId="0" applyFont="1"/>
    <xf numFmtId="0" fontId="44" fillId="0" borderId="0" xfId="0" applyFont="1" applyAlignment="1"/>
    <xf numFmtId="0" fontId="44" fillId="0" borderId="0" xfId="0" applyFont="1" applyAlignment="1">
      <alignment horizontal="right"/>
    </xf>
    <xf numFmtId="0" fontId="4" fillId="13" borderId="163" xfId="0" applyFont="1" applyFill="1" applyBorder="1" applyAlignment="1" applyProtection="1">
      <alignment horizontal="left" vertical="top" indent="1"/>
      <protection locked="0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4" fillId="0" borderId="0" xfId="4"/>
    <xf numFmtId="0" fontId="4" fillId="0" borderId="0" xfId="4" applyAlignment="1">
      <alignment horizontal="center" vertical="center"/>
    </xf>
    <xf numFmtId="0" fontId="21" fillId="0" borderId="172" xfId="4" applyFont="1" applyBorder="1" applyAlignment="1">
      <alignment horizontal="center" vertical="center"/>
    </xf>
    <xf numFmtId="0" fontId="4" fillId="0" borderId="0" xfId="4" applyAlignment="1">
      <alignment horizontal="center"/>
    </xf>
    <xf numFmtId="0" fontId="4" fillId="0" borderId="0" xfId="4" applyAlignment="1">
      <alignment horizontal="left"/>
    </xf>
    <xf numFmtId="0" fontId="4" fillId="0" borderId="0" xfId="4" applyFill="1" applyBorder="1" applyAlignment="1">
      <alignment horizontal="left"/>
    </xf>
    <xf numFmtId="0" fontId="4" fillId="0" borderId="173" xfId="4" applyFont="1" applyBorder="1" applyAlignment="1">
      <alignment horizontal="center" vertical="center"/>
    </xf>
    <xf numFmtId="0" fontId="4" fillId="0" borderId="114" xfId="4" applyBorder="1"/>
    <xf numFmtId="0" fontId="4" fillId="0" borderId="114" xfId="4" applyBorder="1" applyAlignment="1">
      <alignment horizontal="center"/>
    </xf>
    <xf numFmtId="0" fontId="4" fillId="0" borderId="0" xfId="4" applyBorder="1"/>
    <xf numFmtId="0" fontId="4" fillId="0" borderId="0" xfId="4" applyBorder="1" applyAlignment="1">
      <alignment horizontal="center"/>
    </xf>
    <xf numFmtId="165" fontId="22" fillId="0" borderId="0" xfId="0" applyNumberFormat="1" applyFont="1" applyAlignment="1" applyProtection="1">
      <alignment horizontal="center"/>
    </xf>
    <xf numFmtId="0" fontId="22" fillId="0" borderId="0" xfId="0" applyFont="1" applyBorder="1" applyAlignment="1">
      <alignment horizontal="left" vertical="center"/>
    </xf>
    <xf numFmtId="14" fontId="29" fillId="0" borderId="0" xfId="0" applyNumberFormat="1" applyFont="1" applyBorder="1" applyAlignment="1">
      <alignment horizontal="left" vertical="top"/>
    </xf>
    <xf numFmtId="0" fontId="5" fillId="0" borderId="0" xfId="0" applyFont="1" applyBorder="1"/>
    <xf numFmtId="0" fontId="27" fillId="0" borderId="0" xfId="0" applyFont="1" applyFill="1" applyBorder="1" applyAlignment="1" applyProtection="1">
      <alignment vertical="center"/>
    </xf>
    <xf numFmtId="0" fontId="5" fillId="0" borderId="0" xfId="0" applyFont="1" applyBorder="1" applyProtection="1"/>
    <xf numFmtId="0" fontId="45" fillId="0" borderId="0" xfId="0" applyFont="1" applyFill="1" applyBorder="1" applyAlignment="1" applyProtection="1">
      <alignment vertical="top"/>
    </xf>
    <xf numFmtId="14" fontId="29" fillId="0" borderId="0" xfId="0" applyNumberFormat="1" applyFont="1" applyAlignment="1">
      <alignment vertical="top"/>
    </xf>
    <xf numFmtId="0" fontId="33" fillId="15" borderId="65" xfId="0" applyFont="1" applyFill="1" applyBorder="1" applyAlignment="1">
      <alignment horizontal="center" vertical="center"/>
    </xf>
    <xf numFmtId="0" fontId="19" fillId="0" borderId="65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9" fillId="0" borderId="6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64" xfId="0" applyFont="1" applyBorder="1" applyAlignment="1">
      <alignment horizontal="center" vertical="center"/>
    </xf>
    <xf numFmtId="0" fontId="19" fillId="0" borderId="65" xfId="0" applyNumberFormat="1" applyFont="1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19" fillId="0" borderId="66" xfId="0" applyFont="1" applyBorder="1" applyAlignment="1">
      <alignment horizontal="center" vertical="center"/>
    </xf>
    <xf numFmtId="0" fontId="33" fillId="0" borderId="183" xfId="0" applyFont="1" applyBorder="1" applyAlignment="1">
      <alignment horizontal="center" vertical="center"/>
    </xf>
    <xf numFmtId="0" fontId="22" fillId="0" borderId="0" xfId="0" applyNumberFormat="1" applyFont="1" applyAlignment="1" applyProtection="1">
      <alignment horizontal="left"/>
    </xf>
    <xf numFmtId="0" fontId="19" fillId="0" borderId="0" xfId="0" applyFont="1" applyAlignment="1">
      <alignment horizontal="center" vertical="center" wrapText="1"/>
    </xf>
    <xf numFmtId="0" fontId="8" fillId="0" borderId="148" xfId="1" applyNumberFormat="1" applyFont="1" applyFill="1" applyBorder="1" applyAlignment="1" applyProtection="1">
      <alignment vertical="center"/>
      <protection hidden="1"/>
    </xf>
    <xf numFmtId="0" fontId="8" fillId="0" borderId="130" xfId="1" applyNumberFormat="1" applyFont="1" applyFill="1" applyBorder="1" applyAlignment="1" applyProtection="1">
      <alignment vertical="center"/>
      <protection hidden="1"/>
    </xf>
    <xf numFmtId="0" fontId="8" fillId="0" borderId="130" xfId="1" applyNumberFormat="1" applyFont="1" applyFill="1" applyBorder="1" applyAlignment="1" applyProtection="1">
      <alignment horizontal="center" vertical="center"/>
      <protection hidden="1"/>
    </xf>
    <xf numFmtId="0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149" xfId="1" applyNumberFormat="1" applyFont="1" applyFill="1" applyBorder="1" applyAlignment="1" applyProtection="1">
      <alignment horizontal="center" vertical="center"/>
      <protection hidden="1"/>
    </xf>
    <xf numFmtId="0" fontId="8" fillId="0" borderId="95" xfId="1" applyNumberFormat="1" applyFont="1" applyFill="1" applyBorder="1" applyAlignment="1" applyProtection="1">
      <alignment vertical="center"/>
      <protection hidden="1"/>
    </xf>
    <xf numFmtId="0" fontId="8" fillId="0" borderId="0" xfId="1" applyNumberFormat="1" applyFont="1" applyFill="1" applyBorder="1" applyAlignment="1" applyProtection="1">
      <alignment vertical="center"/>
      <protection hidden="1"/>
    </xf>
    <xf numFmtId="166" fontId="8" fillId="0" borderId="0" xfId="1" applyNumberFormat="1" applyFont="1" applyFill="1" applyBorder="1" applyAlignment="1" applyProtection="1">
      <alignment horizontal="center" vertical="center"/>
      <protection hidden="1"/>
    </xf>
    <xf numFmtId="0" fontId="8" fillId="0" borderId="96" xfId="1" applyNumberFormat="1" applyFont="1" applyFill="1" applyBorder="1" applyAlignment="1" applyProtection="1">
      <alignment horizontal="center" vertical="center"/>
      <protection hidden="1"/>
    </xf>
    <xf numFmtId="0" fontId="8" fillId="0" borderId="97" xfId="1" applyNumberFormat="1" applyFont="1" applyFill="1" applyBorder="1" applyAlignment="1" applyProtection="1">
      <alignment vertical="center"/>
      <protection hidden="1"/>
    </xf>
    <xf numFmtId="0" fontId="8" fillId="0" borderId="98" xfId="1" applyNumberFormat="1" applyFont="1" applyFill="1" applyBorder="1" applyAlignment="1" applyProtection="1">
      <alignment vertical="center"/>
      <protection hidden="1"/>
    </xf>
    <xf numFmtId="0" fontId="8" fillId="0" borderId="98" xfId="1" applyNumberFormat="1" applyFont="1" applyFill="1" applyBorder="1" applyAlignment="1" applyProtection="1">
      <alignment horizontal="center" vertical="center"/>
      <protection hidden="1"/>
    </xf>
    <xf numFmtId="0" fontId="8" fillId="0" borderId="99" xfId="1" applyNumberFormat="1" applyFont="1" applyFill="1" applyBorder="1" applyAlignment="1" applyProtection="1">
      <alignment horizontal="center" vertical="center"/>
      <protection hidden="1"/>
    </xf>
    <xf numFmtId="166" fontId="8" fillId="0" borderId="98" xfId="1" applyNumberFormat="1" applyFont="1" applyFill="1" applyBorder="1" applyAlignment="1" applyProtection="1">
      <alignment horizontal="center" vertical="center"/>
      <protection hidden="1"/>
    </xf>
    <xf numFmtId="0" fontId="24" fillId="0" borderId="184" xfId="0" applyNumberFormat="1" applyFont="1" applyBorder="1" applyAlignment="1">
      <alignment horizontal="center" vertical="center"/>
    </xf>
    <xf numFmtId="0" fontId="9" fillId="0" borderId="156" xfId="0" applyNumberFormat="1" applyFont="1" applyFill="1" applyBorder="1" applyAlignment="1" applyProtection="1">
      <alignment horizontal="center" vertical="center"/>
      <protection hidden="1"/>
    </xf>
    <xf numFmtId="0" fontId="8" fillId="0" borderId="15" xfId="0" applyNumberFormat="1" applyFont="1" applyFill="1" applyBorder="1" applyAlignment="1" applyProtection="1">
      <alignment vertical="center"/>
      <protection hidden="1"/>
    </xf>
    <xf numFmtId="0" fontId="8" fillId="0" borderId="185" xfId="0" applyNumberFormat="1" applyFont="1" applyFill="1" applyBorder="1" applyAlignment="1" applyProtection="1">
      <alignment horizontal="center" vertical="center"/>
      <protection hidden="1"/>
    </xf>
    <xf numFmtId="0" fontId="8" fillId="0" borderId="20" xfId="0" applyNumberFormat="1" applyFont="1" applyFill="1" applyBorder="1" applyAlignment="1" applyProtection="1">
      <alignment vertical="center"/>
      <protection hidden="1"/>
    </xf>
    <xf numFmtId="0" fontId="8" fillId="0" borderId="186" xfId="0" applyNumberFormat="1" applyFont="1" applyFill="1" applyBorder="1" applyAlignment="1" applyProtection="1">
      <alignment horizontal="center" vertical="center"/>
      <protection hidden="1"/>
    </xf>
    <xf numFmtId="0" fontId="8" fillId="0" borderId="8" xfId="0" applyNumberFormat="1" applyFont="1" applyFill="1" applyBorder="1" applyAlignment="1" applyProtection="1">
      <alignment horizontal="center" vertical="center"/>
      <protection hidden="1"/>
    </xf>
    <xf numFmtId="0" fontId="8" fillId="0" borderId="77" xfId="0" applyNumberFormat="1" applyFont="1" applyFill="1" applyBorder="1" applyAlignment="1" applyProtection="1">
      <alignment horizontal="center" vertical="center"/>
      <protection hidden="1"/>
    </xf>
    <xf numFmtId="0" fontId="8" fillId="0" borderId="1" xfId="0" applyNumberFormat="1" applyFont="1" applyFill="1" applyBorder="1" applyAlignment="1" applyProtection="1">
      <alignment horizontal="center" vertical="center"/>
      <protection hidden="1"/>
    </xf>
    <xf numFmtId="0" fontId="8" fillId="0" borderId="9" xfId="0" applyNumberFormat="1" applyFont="1" applyFill="1" applyBorder="1" applyAlignment="1" applyProtection="1">
      <alignment horizontal="center" vertical="center"/>
      <protection hidden="1"/>
    </xf>
    <xf numFmtId="0" fontId="8" fillId="0" borderId="10" xfId="0" applyNumberFormat="1" applyFont="1" applyFill="1" applyBorder="1" applyAlignment="1" applyProtection="1">
      <alignment horizontal="center" vertical="center"/>
      <protection hidden="1"/>
    </xf>
    <xf numFmtId="0" fontId="8" fillId="0" borderId="188" xfId="0" applyNumberFormat="1" applyFont="1" applyFill="1" applyBorder="1" applyAlignment="1" applyProtection="1">
      <alignment horizontal="center" vertical="center"/>
      <protection hidden="1"/>
    </xf>
    <xf numFmtId="0" fontId="69" fillId="0" borderId="0" xfId="0" applyNumberFormat="1" applyFont="1" applyFill="1" applyAlignment="1" applyProtection="1">
      <alignment vertical="center"/>
      <protection hidden="1"/>
    </xf>
    <xf numFmtId="0" fontId="8" fillId="0" borderId="76" xfId="0" applyNumberFormat="1" applyFont="1" applyFill="1" applyBorder="1" applyAlignment="1" applyProtection="1">
      <alignment horizontal="center" vertical="center"/>
      <protection hidden="1"/>
    </xf>
    <xf numFmtId="0" fontId="8" fillId="0" borderId="80" xfId="0" applyNumberFormat="1" applyFont="1" applyFill="1" applyBorder="1" applyAlignment="1" applyProtection="1">
      <alignment horizontal="center" vertical="center"/>
      <protection hidden="1"/>
    </xf>
    <xf numFmtId="0" fontId="8" fillId="0" borderId="191" xfId="0" applyNumberFormat="1" applyFont="1" applyFill="1" applyBorder="1" applyAlignment="1" applyProtection="1">
      <alignment horizontal="center" vertical="center"/>
      <protection hidden="1"/>
    </xf>
    <xf numFmtId="0" fontId="8" fillId="0" borderId="76" xfId="0" applyNumberFormat="1" applyFont="1" applyFill="1" applyBorder="1" applyAlignment="1" applyProtection="1">
      <alignment vertical="center"/>
      <protection hidden="1"/>
    </xf>
    <xf numFmtId="0" fontId="8" fillId="0" borderId="77" xfId="0" applyNumberFormat="1" applyFont="1" applyFill="1" applyBorder="1" applyAlignment="1" applyProtection="1">
      <alignment vertical="center"/>
      <protection hidden="1"/>
    </xf>
    <xf numFmtId="0" fontId="8" fillId="0" borderId="80" xfId="0" applyNumberFormat="1" applyFont="1" applyFill="1" applyBorder="1" applyAlignment="1" applyProtection="1">
      <alignment vertical="center"/>
      <protection hidden="1"/>
    </xf>
    <xf numFmtId="0" fontId="8" fillId="0" borderId="192" xfId="0" applyNumberFormat="1" applyFont="1" applyFill="1" applyBorder="1" applyAlignment="1" applyProtection="1">
      <alignment horizontal="center" vertical="center"/>
      <protection hidden="1"/>
    </xf>
    <xf numFmtId="0" fontId="64" fillId="0" borderId="0" xfId="2" applyNumberFormat="1" applyFont="1" applyFill="1" applyBorder="1" applyAlignment="1" applyProtection="1">
      <alignment horizontal="center" vertical="center" readingOrder="1"/>
    </xf>
    <xf numFmtId="0" fontId="70" fillId="0" borderId="0" xfId="0" applyNumberFormat="1" applyFont="1" applyFill="1" applyAlignment="1" applyProtection="1">
      <alignment vertical="center"/>
      <protection hidden="1"/>
    </xf>
    <xf numFmtId="0" fontId="26" fillId="0" borderId="0" xfId="0" applyFont="1" applyAlignment="1">
      <alignment horizontal="center" vertical="center"/>
    </xf>
    <xf numFmtId="166" fontId="8" fillId="0" borderId="130" xfId="1" applyNumberFormat="1" applyFont="1" applyFill="1" applyBorder="1" applyAlignment="1" applyProtection="1">
      <alignment horizontal="center" vertical="center"/>
      <protection hidden="1"/>
    </xf>
    <xf numFmtId="0" fontId="68" fillId="0" borderId="0" xfId="0" applyFont="1" applyAlignment="1" applyProtection="1">
      <alignment horizontal="right" vertical="top" wrapText="1" indent="1"/>
    </xf>
    <xf numFmtId="0" fontId="15" fillId="9" borderId="41" xfId="0" applyFont="1" applyFill="1" applyBorder="1" applyAlignment="1">
      <alignment horizontal="center" vertical="center" shrinkToFit="1"/>
    </xf>
    <xf numFmtId="0" fontId="47" fillId="0" borderId="0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0" fontId="26" fillId="0" borderId="0" xfId="0" applyFont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19" fillId="0" borderId="108" xfId="0" applyFont="1" applyBorder="1" applyAlignment="1">
      <alignment horizontal="left" vertical="center"/>
    </xf>
    <xf numFmtId="0" fontId="19" fillId="0" borderId="109" xfId="0" applyFont="1" applyBorder="1" applyAlignment="1">
      <alignment horizontal="left" vertical="center"/>
    </xf>
    <xf numFmtId="0" fontId="19" fillId="0" borderId="111" xfId="0" applyFont="1" applyBorder="1" applyAlignment="1">
      <alignment horizontal="left" vertical="center"/>
    </xf>
    <xf numFmtId="0" fontId="19" fillId="0" borderId="115" xfId="0" applyFont="1" applyBorder="1" applyAlignment="1">
      <alignment horizontal="left" vertical="center"/>
    </xf>
    <xf numFmtId="3" fontId="8" fillId="0" borderId="144" xfId="0" applyNumberFormat="1" applyFont="1" applyFill="1" applyBorder="1" applyAlignment="1" applyProtection="1">
      <alignment horizontal="center" vertical="center"/>
      <protection hidden="1"/>
    </xf>
    <xf numFmtId="0" fontId="8" fillId="0" borderId="144" xfId="0" applyNumberFormat="1" applyFont="1" applyFill="1" applyBorder="1" applyAlignment="1" applyProtection="1">
      <alignment vertical="center"/>
      <protection hidden="1"/>
    </xf>
    <xf numFmtId="0" fontId="19" fillId="0" borderId="196" xfId="0" applyFont="1" applyBorder="1" applyAlignment="1">
      <alignment horizontal="left" vertical="center"/>
    </xf>
    <xf numFmtId="0" fontId="19" fillId="0" borderId="197" xfId="0" applyFont="1" applyBorder="1" applyAlignment="1">
      <alignment horizontal="left" vertical="center"/>
    </xf>
    <xf numFmtId="165" fontId="22" fillId="14" borderId="198" xfId="0" applyNumberFormat="1" applyFont="1" applyFill="1" applyBorder="1" applyAlignment="1">
      <alignment horizontal="center" vertical="center"/>
    </xf>
    <xf numFmtId="165" fontId="22" fillId="14" borderId="199" xfId="0" applyNumberFormat="1" applyFont="1" applyFill="1" applyBorder="1" applyAlignment="1">
      <alignment horizontal="center" vertical="center"/>
    </xf>
    <xf numFmtId="165" fontId="22" fillId="14" borderId="200" xfId="0" applyNumberFormat="1" applyFont="1" applyFill="1" applyBorder="1" applyAlignment="1">
      <alignment horizontal="center" vertical="center"/>
    </xf>
    <xf numFmtId="0" fontId="21" fillId="8" borderId="105" xfId="0" applyFont="1" applyFill="1" applyBorder="1" applyAlignment="1">
      <alignment horizontal="center" vertical="center"/>
    </xf>
    <xf numFmtId="0" fontId="21" fillId="0" borderId="32" xfId="0" applyFont="1" applyFill="1" applyBorder="1" applyAlignment="1">
      <alignment horizontal="center" vertical="center"/>
    </xf>
    <xf numFmtId="165" fontId="22" fillId="14" borderId="201" xfId="0" applyNumberFormat="1" applyFont="1" applyFill="1" applyBorder="1" applyAlignment="1">
      <alignment horizontal="center" vertical="center"/>
    </xf>
    <xf numFmtId="165" fontId="22" fillId="14" borderId="202" xfId="0" applyNumberFormat="1" applyFont="1" applyFill="1" applyBorder="1" applyAlignment="1">
      <alignment horizontal="center" vertical="center"/>
    </xf>
    <xf numFmtId="0" fontId="21" fillId="8" borderId="37" xfId="0" applyFont="1" applyFill="1" applyBorder="1" applyAlignment="1">
      <alignment horizontal="center" vertical="center"/>
    </xf>
    <xf numFmtId="165" fontId="22" fillId="0" borderId="32" xfId="0" applyNumberFormat="1" applyFont="1" applyFill="1" applyBorder="1" applyAlignment="1">
      <alignment horizontal="center" vertical="center"/>
    </xf>
    <xf numFmtId="165" fontId="22" fillId="0" borderId="33" xfId="0" applyNumberFormat="1" applyFont="1" applyFill="1" applyBorder="1" applyAlignment="1">
      <alignment horizontal="center" vertical="center"/>
    </xf>
    <xf numFmtId="0" fontId="21" fillId="0" borderId="35" xfId="0" applyFont="1" applyFill="1" applyBorder="1" applyAlignment="1">
      <alignment horizontal="center" vertical="center"/>
    </xf>
    <xf numFmtId="165" fontId="22" fillId="0" borderId="35" xfId="0" applyNumberFormat="1" applyFont="1" applyFill="1" applyBorder="1" applyAlignment="1">
      <alignment horizontal="center" vertical="center"/>
    </xf>
    <xf numFmtId="0" fontId="21" fillId="0" borderId="112" xfId="0" applyFont="1" applyBorder="1" applyAlignment="1">
      <alignment horizontal="left" vertical="center"/>
    </xf>
    <xf numFmtId="0" fontId="21" fillId="0" borderId="113" xfId="0" applyFont="1" applyBorder="1" applyAlignment="1">
      <alignment horizontal="left" vertical="center"/>
    </xf>
    <xf numFmtId="0" fontId="21" fillId="0" borderId="174" xfId="0" applyFont="1" applyBorder="1" applyAlignment="1">
      <alignment horizontal="left" vertical="center"/>
    </xf>
    <xf numFmtId="0" fontId="33" fillId="14" borderId="198" xfId="0" applyFont="1" applyFill="1" applyBorder="1" applyAlignment="1">
      <alignment horizontal="center" vertical="center"/>
    </xf>
    <xf numFmtId="0" fontId="33" fillId="14" borderId="199" xfId="0" applyFont="1" applyFill="1" applyBorder="1" applyAlignment="1">
      <alignment horizontal="center" vertical="center"/>
    </xf>
    <xf numFmtId="0" fontId="33" fillId="14" borderId="200" xfId="0" applyFont="1" applyFill="1" applyBorder="1" applyAlignment="1">
      <alignment horizontal="center" vertical="center"/>
    </xf>
    <xf numFmtId="0" fontId="46" fillId="0" borderId="105" xfId="0" applyFont="1" applyBorder="1" applyAlignment="1">
      <alignment horizontal="center" vertical="center"/>
    </xf>
    <xf numFmtId="0" fontId="46" fillId="0" borderId="107" xfId="0" applyFont="1" applyBorder="1" applyAlignment="1">
      <alignment horizontal="center" vertical="center"/>
    </xf>
    <xf numFmtId="0" fontId="21" fillId="0" borderId="104" xfId="0" applyFont="1" applyBorder="1" applyAlignment="1">
      <alignment horizontal="center" vertical="center"/>
    </xf>
    <xf numFmtId="0" fontId="19" fillId="14" borderId="203" xfId="0" applyFont="1" applyFill="1" applyBorder="1"/>
    <xf numFmtId="0" fontId="33" fillId="14" borderId="200" xfId="0" applyFont="1" applyFill="1" applyBorder="1" applyAlignment="1">
      <alignment horizontal="left" vertical="center" indent="1"/>
    </xf>
    <xf numFmtId="164" fontId="21" fillId="0" borderId="31" xfId="0" applyNumberFormat="1" applyFont="1" applyBorder="1" applyAlignment="1">
      <alignment horizontal="center" vertical="center"/>
    </xf>
    <xf numFmtId="0" fontId="21" fillId="0" borderId="103" xfId="0" applyFont="1" applyBorder="1" applyAlignment="1">
      <alignment horizontal="left" vertical="center" indent="1"/>
    </xf>
    <xf numFmtId="164" fontId="21" fillId="0" borderId="34" xfId="0" applyNumberFormat="1" applyFont="1" applyBorder="1" applyAlignment="1">
      <alignment horizontal="center" vertical="center"/>
    </xf>
    <xf numFmtId="0" fontId="21" fillId="0" borderId="104" xfId="0" applyFont="1" applyBorder="1" applyAlignment="1">
      <alignment horizontal="left" vertical="center" indent="1"/>
    </xf>
    <xf numFmtId="164" fontId="6" fillId="0" borderId="204" xfId="0" applyNumberFormat="1" applyFont="1" applyBorder="1" applyAlignment="1">
      <alignment vertical="center" shrinkToFit="1"/>
    </xf>
    <xf numFmtId="0" fontId="6" fillId="0" borderId="205" xfId="0" applyFont="1" applyBorder="1" applyAlignment="1">
      <alignment horizontal="left" vertical="center" shrinkToFit="1"/>
    </xf>
    <xf numFmtId="164" fontId="6" fillId="0" borderId="206" xfId="0" applyNumberFormat="1" applyFont="1" applyBorder="1" applyAlignment="1">
      <alignment vertical="center" shrinkToFit="1"/>
    </xf>
    <xf numFmtId="0" fontId="6" fillId="0" borderId="207" xfId="0" applyFont="1" applyBorder="1" applyAlignment="1">
      <alignment horizontal="left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208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8" borderId="209" xfId="0" applyFont="1" applyFill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165" fontId="15" fillId="9" borderId="210" xfId="0" applyNumberFormat="1" applyFont="1" applyFill="1" applyBorder="1" applyAlignment="1">
      <alignment vertical="center" shrinkToFit="1"/>
    </xf>
    <xf numFmtId="165" fontId="15" fillId="9" borderId="211" xfId="0" applyNumberFormat="1" applyFont="1" applyFill="1" applyBorder="1" applyAlignment="1">
      <alignment vertical="center" shrinkToFit="1"/>
    </xf>
    <xf numFmtId="165" fontId="15" fillId="9" borderId="212" xfId="0" applyNumberFormat="1" applyFont="1" applyFill="1" applyBorder="1" applyAlignment="1">
      <alignment vertical="center" shrinkToFit="1"/>
    </xf>
    <xf numFmtId="0" fontId="6" fillId="0" borderId="116" xfId="0" applyFont="1" applyBorder="1" applyAlignment="1">
      <alignment horizontal="left" vertical="center" shrinkToFit="1"/>
    </xf>
    <xf numFmtId="0" fontId="6" fillId="0" borderId="106" xfId="0" applyFont="1" applyBorder="1" applyAlignment="1">
      <alignment horizontal="left" vertical="center" shrinkToFit="1"/>
    </xf>
    <xf numFmtId="165" fontId="15" fillId="9" borderId="213" xfId="0" applyNumberFormat="1" applyFont="1" applyFill="1" applyBorder="1" applyAlignment="1">
      <alignment vertical="center" shrinkToFit="1"/>
    </xf>
    <xf numFmtId="164" fontId="6" fillId="0" borderId="214" xfId="0" applyNumberFormat="1" applyFont="1" applyBorder="1" applyAlignment="1">
      <alignment vertical="center" shrinkToFit="1"/>
    </xf>
    <xf numFmtId="0" fontId="6" fillId="0" borderId="215" xfId="0" applyFont="1" applyBorder="1" applyAlignment="1">
      <alignment horizontal="left" vertical="center" shrinkToFit="1"/>
    </xf>
    <xf numFmtId="0" fontId="6" fillId="8" borderId="104" xfId="0" applyFont="1" applyFill="1" applyBorder="1" applyAlignment="1">
      <alignment horizontal="center" vertical="center" shrinkToFit="1"/>
    </xf>
    <xf numFmtId="0" fontId="6" fillId="0" borderId="10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74" xfId="0" applyFont="1" applyBorder="1" applyAlignment="1">
      <alignment horizontal="left" vertical="center" shrinkToFit="1"/>
    </xf>
    <xf numFmtId="165" fontId="22" fillId="0" borderId="0" xfId="0" applyNumberFormat="1" applyFont="1" applyProtection="1"/>
    <xf numFmtId="0" fontId="22" fillId="0" borderId="0" xfId="0" applyNumberFormat="1" applyFont="1" applyAlignment="1" applyProtection="1">
      <alignment horizontal="center"/>
    </xf>
    <xf numFmtId="0" fontId="22" fillId="0" borderId="0" xfId="0" applyNumberFormat="1" applyFont="1" applyProtection="1"/>
    <xf numFmtId="0" fontId="19" fillId="0" borderId="25" xfId="0" applyFont="1" applyBorder="1"/>
    <xf numFmtId="0" fontId="33" fillId="11" borderId="143" xfId="0" applyFont="1" applyFill="1" applyBorder="1" applyAlignment="1">
      <alignment horizontal="center" vertical="center"/>
    </xf>
    <xf numFmtId="0" fontId="33" fillId="11" borderId="101" xfId="0" applyFont="1" applyFill="1" applyBorder="1" applyAlignment="1">
      <alignment horizontal="left" vertical="center" indent="1"/>
    </xf>
    <xf numFmtId="0" fontId="33" fillId="11" borderId="117" xfId="0" applyFont="1" applyFill="1" applyBorder="1" applyAlignment="1">
      <alignment horizontal="center" vertical="center"/>
    </xf>
    <xf numFmtId="0" fontId="22" fillId="0" borderId="216" xfId="0" applyFont="1" applyBorder="1" applyAlignment="1">
      <alignment horizontal="center" vertical="center"/>
    </xf>
    <xf numFmtId="0" fontId="21" fillId="0" borderId="100" xfId="0" applyFont="1" applyBorder="1" applyAlignment="1">
      <alignment horizontal="left" vertical="center" indent="1"/>
    </xf>
    <xf numFmtId="0" fontId="21" fillId="10" borderId="217" xfId="0" applyFont="1" applyFill="1" applyBorder="1" applyAlignment="1" applyProtection="1">
      <alignment horizontal="center" vertical="center"/>
      <protection locked="0"/>
    </xf>
    <xf numFmtId="0" fontId="22" fillId="0" borderId="31" xfId="0" applyFont="1" applyBorder="1" applyAlignment="1">
      <alignment horizontal="center" vertical="center"/>
    </xf>
    <xf numFmtId="0" fontId="21" fillId="0" borderId="32" xfId="0" applyFont="1" applyBorder="1" applyAlignment="1">
      <alignment horizontal="left" vertical="center" indent="1"/>
    </xf>
    <xf numFmtId="0" fontId="21" fillId="10" borderId="33" xfId="0" applyFont="1" applyFill="1" applyBorder="1" applyAlignment="1" applyProtection="1">
      <alignment horizontal="center" vertical="center"/>
      <protection locked="0"/>
    </xf>
    <xf numFmtId="0" fontId="22" fillId="0" borderId="34" xfId="0" applyFont="1" applyBorder="1" applyAlignment="1">
      <alignment horizontal="center" vertical="center"/>
    </xf>
    <xf numFmtId="0" fontId="21" fillId="0" borderId="35" xfId="0" applyFont="1" applyBorder="1" applyAlignment="1">
      <alignment horizontal="left" vertical="center" indent="1"/>
    </xf>
    <xf numFmtId="0" fontId="21" fillId="10" borderId="36" xfId="0" applyFont="1" applyFill="1" applyBorder="1" applyAlignment="1" applyProtection="1">
      <alignment horizontal="center" vertical="center"/>
      <protection locked="0"/>
    </xf>
    <xf numFmtId="0" fontId="15" fillId="9" borderId="143" xfId="0" applyFont="1" applyFill="1" applyBorder="1" applyAlignment="1">
      <alignment horizontal="center" vertical="center"/>
    </xf>
    <xf numFmtId="0" fontId="15" fillId="9" borderId="101" xfId="0" applyFont="1" applyFill="1" applyBorder="1" applyAlignment="1">
      <alignment horizontal="center" vertical="center"/>
    </xf>
    <xf numFmtId="0" fontId="6" fillId="0" borderId="38" xfId="0" applyFont="1" applyBorder="1" applyAlignment="1">
      <alignment vertical="center" shrinkToFit="1"/>
    </xf>
    <xf numFmtId="0" fontId="6" fillId="0" borderId="43" xfId="0" applyFont="1" applyBorder="1" applyAlignment="1">
      <alignment horizontal="center" vertical="center" shrinkToFit="1"/>
    </xf>
    <xf numFmtId="0" fontId="6" fillId="0" borderId="37" xfId="0" applyFont="1" applyBorder="1" applyAlignment="1">
      <alignment vertical="center" shrinkToFit="1"/>
    </xf>
    <xf numFmtId="0" fontId="6" fillId="10" borderId="38" xfId="0" applyFont="1" applyFill="1" applyBorder="1" applyAlignment="1" applyProtection="1">
      <alignment horizontal="right" vertical="center" shrinkToFit="1"/>
      <protection locked="0"/>
    </xf>
    <xf numFmtId="0" fontId="6" fillId="10" borderId="43" xfId="0" applyFont="1" applyFill="1" applyBorder="1" applyAlignment="1">
      <alignment horizontal="center" vertical="center"/>
    </xf>
    <xf numFmtId="0" fontId="6" fillId="0" borderId="40" xfId="0" applyFont="1" applyBorder="1" applyAlignment="1">
      <alignment vertical="center" shrinkToFit="1"/>
    </xf>
    <xf numFmtId="0" fontId="6" fillId="0" borderId="44" xfId="0" applyFont="1" applyBorder="1" applyAlignment="1">
      <alignment horizontal="center" vertical="center" shrinkToFit="1"/>
    </xf>
    <xf numFmtId="0" fontId="6" fillId="0" borderId="39" xfId="0" applyFont="1" applyBorder="1" applyAlignment="1">
      <alignment vertical="center" shrinkToFit="1"/>
    </xf>
    <xf numFmtId="0" fontId="6" fillId="10" borderId="40" xfId="0" applyFont="1" applyFill="1" applyBorder="1" applyAlignment="1" applyProtection="1">
      <alignment horizontal="right" vertical="center" shrinkToFit="1"/>
      <protection locked="0"/>
    </xf>
    <xf numFmtId="0" fontId="6" fillId="10" borderId="44" xfId="0" applyFont="1" applyFill="1" applyBorder="1" applyAlignment="1">
      <alignment horizontal="center" vertical="center"/>
    </xf>
    <xf numFmtId="167" fontId="71" fillId="0" borderId="32" xfId="0" applyNumberFormat="1" applyFont="1" applyBorder="1" applyAlignment="1">
      <alignment horizontal="center" vertical="center" shrinkToFit="1"/>
    </xf>
    <xf numFmtId="0" fontId="71" fillId="0" borderId="32" xfId="0" applyFont="1" applyBorder="1" applyAlignment="1">
      <alignment horizontal="center" vertical="center" shrinkToFit="1"/>
    </xf>
    <xf numFmtId="167" fontId="71" fillId="0" borderId="35" xfId="0" applyNumberFormat="1" applyFont="1" applyBorder="1" applyAlignment="1">
      <alignment horizontal="center" vertical="center" shrinkToFit="1"/>
    </xf>
    <xf numFmtId="0" fontId="71" fillId="0" borderId="35" xfId="0" applyFont="1" applyBorder="1" applyAlignment="1">
      <alignment horizontal="center" vertical="center" shrinkToFit="1"/>
    </xf>
    <xf numFmtId="0" fontId="15" fillId="9" borderId="41" xfId="0" applyFont="1" applyFill="1" applyBorder="1" applyAlignment="1">
      <alignment horizontal="center" vertical="center" shrinkToFit="1"/>
    </xf>
    <xf numFmtId="0" fontId="8" fillId="0" borderId="0" xfId="0" applyNumberFormat="1" applyFont="1" applyFill="1" applyAlignment="1" applyProtection="1">
      <alignment horizontal="center"/>
      <protection hidden="1"/>
    </xf>
    <xf numFmtId="0" fontId="8" fillId="0" borderId="0" xfId="0" applyNumberFormat="1" applyFont="1" applyFill="1" applyBorder="1" applyAlignment="1" applyProtection="1">
      <alignment horizontal="center"/>
      <protection hidden="1"/>
    </xf>
    <xf numFmtId="0" fontId="6" fillId="10" borderId="37" xfId="0" applyFont="1" applyFill="1" applyBorder="1" applyAlignment="1" applyProtection="1">
      <alignment horizontal="left" vertical="center" shrinkToFit="1"/>
      <protection locked="0"/>
    </xf>
    <xf numFmtId="0" fontId="6" fillId="10" borderId="39" xfId="0" applyFont="1" applyFill="1" applyBorder="1" applyAlignment="1" applyProtection="1">
      <alignment horizontal="left" vertical="center" shrinkToFit="1"/>
      <protection locked="0"/>
    </xf>
    <xf numFmtId="0" fontId="6" fillId="10" borderId="140" xfId="0" applyFont="1" applyFill="1" applyBorder="1" applyAlignment="1" applyProtection="1">
      <alignment horizontal="center" vertical="center"/>
    </xf>
    <xf numFmtId="0" fontId="6" fillId="10" borderId="43" xfId="0" applyFont="1" applyFill="1" applyBorder="1" applyAlignment="1" applyProtection="1">
      <alignment horizontal="center" vertical="center"/>
    </xf>
    <xf numFmtId="0" fontId="6" fillId="10" borderId="44" xfId="0" applyFont="1" applyFill="1" applyBorder="1" applyAlignment="1" applyProtection="1">
      <alignment horizontal="center" vertical="center"/>
    </xf>
    <xf numFmtId="0" fontId="6" fillId="0" borderId="45" xfId="0" applyFont="1" applyBorder="1" applyAlignment="1">
      <alignment horizontal="center" vertical="center" shrinkToFit="1"/>
    </xf>
    <xf numFmtId="167" fontId="71" fillId="0" borderId="132" xfId="0" applyNumberFormat="1" applyFont="1" applyBorder="1" applyAlignment="1">
      <alignment horizontal="center" vertical="center" shrinkToFit="1"/>
    </xf>
    <xf numFmtId="0" fontId="71" fillId="0" borderId="132" xfId="0" applyFont="1" applyBorder="1" applyAlignment="1">
      <alignment horizontal="center" vertical="center" shrinkToFit="1"/>
    </xf>
    <xf numFmtId="0" fontId="6" fillId="0" borderId="139" xfId="0" applyFont="1" applyBorder="1" applyAlignment="1">
      <alignment vertical="center" shrinkToFit="1"/>
    </xf>
    <xf numFmtId="0" fontId="6" fillId="0" borderId="140" xfId="0" applyFont="1" applyBorder="1" applyAlignment="1">
      <alignment horizontal="center" vertical="center" shrinkToFit="1"/>
    </xf>
    <xf numFmtId="0" fontId="6" fillId="0" borderId="141" xfId="0" applyFont="1" applyBorder="1" applyAlignment="1">
      <alignment vertical="center" shrinkToFit="1"/>
    </xf>
    <xf numFmtId="0" fontId="6" fillId="10" borderId="139" xfId="0" applyFont="1" applyFill="1" applyBorder="1" applyAlignment="1" applyProtection="1">
      <alignment horizontal="right" vertical="center" shrinkToFit="1"/>
      <protection locked="0"/>
    </xf>
    <xf numFmtId="0" fontId="6" fillId="10" borderId="140" xfId="0" applyFont="1" applyFill="1" applyBorder="1" applyAlignment="1">
      <alignment horizontal="center" vertical="center"/>
    </xf>
    <xf numFmtId="0" fontId="6" fillId="10" borderId="141" xfId="0" applyFont="1" applyFill="1" applyBorder="1" applyAlignment="1" applyProtection="1">
      <alignment horizontal="left" vertical="center" shrinkToFit="1"/>
      <protection locked="0"/>
    </xf>
    <xf numFmtId="0" fontId="6" fillId="10" borderId="140" xfId="0" applyFont="1" applyFill="1" applyBorder="1" applyAlignment="1" applyProtection="1">
      <alignment horizontal="right" vertical="center" shrinkToFit="1"/>
      <protection locked="0"/>
    </xf>
    <xf numFmtId="0" fontId="6" fillId="10" borderId="43" xfId="0" applyFont="1" applyFill="1" applyBorder="1" applyAlignment="1" applyProtection="1">
      <alignment horizontal="right" vertical="center" shrinkToFit="1"/>
      <protection locked="0"/>
    </xf>
    <xf numFmtId="0" fontId="6" fillId="10" borderId="44" xfId="0" applyFont="1" applyFill="1" applyBorder="1" applyAlignment="1" applyProtection="1">
      <alignment horizontal="right" vertical="center" shrinkToFit="1"/>
      <protection locked="0"/>
    </xf>
    <xf numFmtId="0" fontId="6" fillId="10" borderId="219" xfId="0" applyFont="1" applyFill="1" applyBorder="1" applyAlignment="1" applyProtection="1">
      <alignment horizontal="left" vertical="center" shrinkToFit="1"/>
      <protection locked="0"/>
    </xf>
    <xf numFmtId="0" fontId="6" fillId="10" borderId="106" xfId="0" applyFont="1" applyFill="1" applyBorder="1" applyAlignment="1" applyProtection="1">
      <alignment horizontal="left" vertical="center" shrinkToFit="1"/>
      <protection locked="0"/>
    </xf>
    <xf numFmtId="0" fontId="6" fillId="10" borderId="222" xfId="0" applyFont="1" applyFill="1" applyBorder="1" applyAlignment="1" applyProtection="1">
      <alignment horizontal="left" vertical="center" shrinkToFit="1"/>
      <protection locked="0"/>
    </xf>
    <xf numFmtId="0" fontId="8" fillId="0" borderId="231" xfId="0" applyNumberFormat="1" applyFont="1" applyFill="1" applyBorder="1" applyAlignment="1" applyProtection="1">
      <alignment horizontal="center" vertical="center"/>
      <protection hidden="1"/>
    </xf>
    <xf numFmtId="0" fontId="8" fillId="0" borderId="227" xfId="0" applyNumberFormat="1" applyFont="1" applyFill="1" applyBorder="1" applyAlignment="1" applyProtection="1">
      <alignment horizontal="center" vertical="center"/>
      <protection hidden="1"/>
    </xf>
    <xf numFmtId="0" fontId="8" fillId="0" borderId="228" xfId="0" applyNumberFormat="1" applyFont="1" applyFill="1" applyBorder="1" applyAlignment="1" applyProtection="1">
      <alignment horizontal="center" vertical="center"/>
      <protection hidden="1"/>
    </xf>
    <xf numFmtId="0" fontId="8" fillId="0" borderId="229" xfId="0" applyNumberFormat="1" applyFont="1" applyFill="1" applyBorder="1" applyAlignment="1" applyProtection="1">
      <alignment horizontal="center" vertical="center"/>
      <protection hidden="1"/>
    </xf>
    <xf numFmtId="0" fontId="8" fillId="0" borderId="230" xfId="0" applyNumberFormat="1" applyFont="1" applyFill="1" applyBorder="1" applyAlignment="1" applyProtection="1">
      <alignment horizontal="center" vertical="center"/>
      <protection hidden="1"/>
    </xf>
    <xf numFmtId="0" fontId="8" fillId="0" borderId="27" xfId="0" applyNumberFormat="1" applyFont="1" applyBorder="1" applyAlignment="1">
      <alignment horizontal="center"/>
    </xf>
    <xf numFmtId="0" fontId="8" fillId="0" borderId="230" xfId="0" applyNumberFormat="1" applyFont="1" applyBorder="1" applyAlignment="1">
      <alignment horizontal="center"/>
    </xf>
    <xf numFmtId="0" fontId="8" fillId="0" borderId="231" xfId="0" applyNumberFormat="1" applyFont="1" applyBorder="1" applyAlignment="1">
      <alignment horizontal="center"/>
    </xf>
    <xf numFmtId="0" fontId="8" fillId="0" borderId="28" xfId="0" applyNumberFormat="1" applyFont="1" applyBorder="1" applyAlignment="1">
      <alignment horizontal="center"/>
    </xf>
    <xf numFmtId="0" fontId="8" fillId="0" borderId="29" xfId="0" applyNumberFormat="1" applyFont="1" applyBorder="1" applyAlignment="1">
      <alignment horizontal="center"/>
    </xf>
    <xf numFmtId="0" fontId="8" fillId="0" borderId="232" xfId="0" applyNumberFormat="1" applyFont="1" applyBorder="1" applyAlignment="1">
      <alignment horizontal="center"/>
    </xf>
    <xf numFmtId="0" fontId="8" fillId="0" borderId="233" xfId="0" applyNumberFormat="1" applyFont="1" applyBorder="1" applyAlignment="1">
      <alignment horizontal="center"/>
    </xf>
    <xf numFmtId="0" fontId="8" fillId="0" borderId="30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/>
    </xf>
    <xf numFmtId="0" fontId="15" fillId="9" borderId="41" xfId="0" applyFont="1" applyFill="1" applyBorder="1" applyAlignment="1">
      <alignment horizontal="center" vertical="center" shrinkToFit="1"/>
    </xf>
    <xf numFmtId="0" fontId="8" fillId="0" borderId="234" xfId="0" applyNumberFormat="1" applyFont="1" applyFill="1" applyBorder="1" applyAlignment="1" applyProtection="1">
      <alignment horizontal="center" vertical="center"/>
      <protection hidden="1"/>
    </xf>
    <xf numFmtId="0" fontId="8" fillId="0" borderId="235" xfId="0" applyNumberFormat="1" applyFont="1" applyFill="1" applyBorder="1" applyAlignment="1" applyProtection="1">
      <alignment horizontal="center" vertical="center"/>
      <protection hidden="1"/>
    </xf>
    <xf numFmtId="0" fontId="8" fillId="0" borderId="236" xfId="0" applyNumberFormat="1" applyFont="1" applyFill="1" applyBorder="1" applyAlignment="1" applyProtection="1">
      <alignment horizontal="center" vertical="center"/>
      <protection hidden="1"/>
    </xf>
    <xf numFmtId="0" fontId="8" fillId="0" borderId="24" xfId="0" applyNumberFormat="1" applyFont="1" applyBorder="1"/>
    <xf numFmtId="0" fontId="8" fillId="0" borderId="25" xfId="0" applyNumberFormat="1" applyFont="1" applyBorder="1"/>
    <xf numFmtId="0" fontId="8" fillId="0" borderId="27" xfId="0" applyNumberFormat="1" applyFont="1" applyBorder="1"/>
    <xf numFmtId="0" fontId="8" fillId="0" borderId="0" xfId="0" applyNumberFormat="1" applyFont="1" applyBorder="1"/>
    <xf numFmtId="0" fontId="8" fillId="0" borderId="29" xfId="0" applyNumberFormat="1" applyFont="1" applyBorder="1"/>
    <xf numFmtId="0" fontId="8" fillId="0" borderId="59" xfId="0" applyNumberFormat="1" applyFont="1" applyBorder="1"/>
    <xf numFmtId="0" fontId="8" fillId="0" borderId="234" xfId="0" applyNumberFormat="1" applyFont="1" applyBorder="1" applyAlignment="1">
      <alignment horizontal="center"/>
    </xf>
    <xf numFmtId="0" fontId="8" fillId="0" borderId="235" xfId="0" applyNumberFormat="1" applyFont="1" applyBorder="1" applyAlignment="1">
      <alignment horizontal="center"/>
    </xf>
    <xf numFmtId="0" fontId="8" fillId="0" borderId="236" xfId="0" applyNumberFormat="1" applyFont="1" applyBorder="1" applyAlignment="1">
      <alignment horizontal="center"/>
    </xf>
    <xf numFmtId="0" fontId="4" fillId="0" borderId="0" xfId="0" applyFont="1" applyAlignment="1">
      <alignment vertical="top" wrapText="1"/>
    </xf>
    <xf numFmtId="0" fontId="6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120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6" fillId="0" borderId="40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220" xfId="0" applyFont="1" applyFill="1" applyBorder="1" applyAlignment="1" applyProtection="1">
      <alignment horizontal="right" vertical="center" shrinkToFit="1"/>
    </xf>
    <xf numFmtId="0" fontId="6" fillId="0" borderId="140" xfId="0" applyFont="1" applyFill="1" applyBorder="1" applyAlignment="1" applyProtection="1">
      <alignment horizontal="center" vertical="center"/>
    </xf>
    <xf numFmtId="0" fontId="6" fillId="0" borderId="142" xfId="0" applyFont="1" applyFill="1" applyBorder="1" applyAlignment="1" applyProtection="1">
      <alignment horizontal="left" vertical="center" shrinkToFit="1"/>
    </xf>
    <xf numFmtId="0" fontId="6" fillId="0" borderId="221" xfId="0" applyFont="1" applyFill="1" applyBorder="1" applyAlignment="1" applyProtection="1">
      <alignment horizontal="right" vertical="center" shrinkToFit="1"/>
    </xf>
    <xf numFmtId="0" fontId="6" fillId="0" borderId="43" xfId="0" applyFont="1" applyFill="1" applyBorder="1" applyAlignment="1" applyProtection="1">
      <alignment horizontal="center" vertical="center"/>
    </xf>
    <xf numFmtId="0" fontId="6" fillId="0" borderId="57" xfId="0" applyFont="1" applyFill="1" applyBorder="1" applyAlignment="1" applyProtection="1">
      <alignment horizontal="left" vertical="center" shrinkToFit="1"/>
    </xf>
    <xf numFmtId="0" fontId="6" fillId="0" borderId="223" xfId="0" applyFont="1" applyFill="1" applyBorder="1" applyAlignment="1" applyProtection="1">
      <alignment horizontal="right" vertical="center" shrinkToFit="1"/>
    </xf>
    <xf numFmtId="0" fontId="6" fillId="0" borderId="44" xfId="0" applyFont="1" applyFill="1" applyBorder="1" applyAlignment="1" applyProtection="1">
      <alignment horizontal="center" vertical="center"/>
    </xf>
    <xf numFmtId="0" fontId="6" fillId="0" borderId="218" xfId="0" applyFont="1" applyFill="1" applyBorder="1" applyAlignment="1" applyProtection="1">
      <alignment horizontal="left" vertical="center" shrinkToFit="1"/>
    </xf>
    <xf numFmtId="0" fontId="5" fillId="0" borderId="0" xfId="0" applyFont="1" applyAlignment="1">
      <alignment horizontal="center" vertical="center"/>
    </xf>
    <xf numFmtId="0" fontId="18" fillId="0" borderId="0" xfId="0" applyFont="1" applyFill="1" applyBorder="1" applyAlignment="1" applyProtection="1">
      <alignment vertical="center"/>
    </xf>
    <xf numFmtId="0" fontId="29" fillId="0" borderId="0" xfId="0" applyFont="1" applyProtection="1"/>
    <xf numFmtId="0" fontId="9" fillId="0" borderId="0" xfId="0" applyNumberFormat="1" applyFont="1" applyFill="1" applyBorder="1" applyAlignment="1" applyProtection="1">
      <alignment vertical="center"/>
      <protection hidden="1"/>
    </xf>
    <xf numFmtId="168" fontId="11" fillId="0" borderId="0" xfId="0" applyNumberFormat="1" applyFont="1" applyFill="1" applyBorder="1" applyAlignment="1" applyProtection="1">
      <alignment horizontal="center" vertical="center"/>
      <protection hidden="1"/>
    </xf>
    <xf numFmtId="0" fontId="60" fillId="0" borderId="0" xfId="0" applyNumberFormat="1" applyFont="1" applyFill="1" applyBorder="1" applyAlignment="1">
      <alignment vertical="center"/>
    </xf>
    <xf numFmtId="0" fontId="10" fillId="0" borderId="0" xfId="2" applyNumberFormat="1" applyFill="1" applyBorder="1" applyAlignment="1" applyProtection="1">
      <alignment horizontal="center" vertical="center" readingOrder="1"/>
    </xf>
    <xf numFmtId="0" fontId="60" fillId="0" borderId="0" xfId="0" applyNumberFormat="1" applyFont="1" applyFill="1" applyBorder="1" applyAlignment="1">
      <alignment horizontal="center" vertical="center"/>
    </xf>
    <xf numFmtId="0" fontId="0" fillId="0" borderId="148" xfId="0" applyBorder="1" applyAlignment="1">
      <alignment horizontal="right" indent="1"/>
    </xf>
    <xf numFmtId="0" fontId="0" fillId="0" borderId="95" xfId="0" applyBorder="1" applyAlignment="1">
      <alignment horizontal="right" indent="1"/>
    </xf>
    <xf numFmtId="0" fontId="0" fillId="0" borderId="97" xfId="0" applyBorder="1" applyAlignment="1">
      <alignment horizontal="right" indent="1"/>
    </xf>
    <xf numFmtId="0" fontId="0" fillId="0" borderId="149" xfId="0" applyBorder="1" applyAlignment="1">
      <alignment horizontal="left"/>
    </xf>
    <xf numFmtId="0" fontId="0" fillId="0" borderId="96" xfId="0" applyBorder="1" applyAlignment="1">
      <alignment horizontal="left"/>
    </xf>
    <xf numFmtId="0" fontId="0" fillId="0" borderId="99" xfId="0" applyBorder="1" applyAlignment="1">
      <alignment horizontal="left"/>
    </xf>
    <xf numFmtId="169" fontId="12" fillId="0" borderId="0" xfId="0" applyNumberFormat="1" applyFont="1" applyFill="1" applyBorder="1" applyAlignment="1" applyProtection="1">
      <alignment horizontal="center" vertical="center"/>
      <protection hidden="1"/>
    </xf>
    <xf numFmtId="0" fontId="0" fillId="15" borderId="88" xfId="0" applyFill="1" applyBorder="1" applyAlignment="1" applyProtection="1">
      <alignment horizontal="left" wrapText="1" indent="1"/>
      <protection locked="0"/>
    </xf>
    <xf numFmtId="0" fontId="0" fillId="13" borderId="86" xfId="0" applyFill="1" applyBorder="1" applyAlignment="1" applyProtection="1">
      <alignment horizontal="left" wrapText="1" indent="1"/>
      <protection locked="0"/>
    </xf>
    <xf numFmtId="0" fontId="0" fillId="0" borderId="0" xfId="0" applyAlignment="1">
      <alignment vertical="top"/>
    </xf>
    <xf numFmtId="0" fontId="19" fillId="0" borderId="0" xfId="4" applyFont="1"/>
    <xf numFmtId="0" fontId="19" fillId="0" borderId="0" xfId="4" applyFont="1" applyFill="1"/>
    <xf numFmtId="165" fontId="31" fillId="0" borderId="59" xfId="4" applyNumberFormat="1" applyFont="1" applyBorder="1" applyAlignment="1">
      <alignment wrapText="1"/>
    </xf>
    <xf numFmtId="165" fontId="31" fillId="0" borderId="0" xfId="4" applyNumberFormat="1" applyFont="1" applyBorder="1" applyAlignment="1">
      <alignment wrapText="1"/>
    </xf>
    <xf numFmtId="0" fontId="19" fillId="0" borderId="0" xfId="4" applyFont="1" applyAlignment="1">
      <alignment vertical="center" wrapText="1"/>
    </xf>
    <xf numFmtId="0" fontId="19" fillId="0" borderId="0" xfId="4" applyFont="1" applyFill="1" applyAlignment="1">
      <alignment horizontal="center" vertical="center" wrapText="1"/>
    </xf>
    <xf numFmtId="0" fontId="19" fillId="0" borderId="0" xfId="4" applyFont="1" applyAlignment="1">
      <alignment horizontal="center" vertical="center" wrapText="1"/>
    </xf>
    <xf numFmtId="0" fontId="6" fillId="0" borderId="0" xfId="4" applyFont="1" applyFill="1" applyBorder="1" applyAlignment="1">
      <alignment vertical="center" shrinkToFit="1"/>
    </xf>
    <xf numFmtId="0" fontId="33" fillId="9" borderId="143" xfId="4" applyFont="1" applyFill="1" applyBorder="1" applyAlignment="1">
      <alignment horizontal="center" vertical="center"/>
    </xf>
    <xf numFmtId="0" fontId="33" fillId="9" borderId="102" xfId="4" applyFont="1" applyFill="1" applyBorder="1" applyAlignment="1">
      <alignment horizontal="center" vertical="center"/>
    </xf>
    <xf numFmtId="0" fontId="33" fillId="9" borderId="242" xfId="4" applyFont="1" applyFill="1" applyBorder="1" applyAlignment="1">
      <alignment horizontal="center" vertical="center"/>
    </xf>
    <xf numFmtId="0" fontId="75" fillId="0" borderId="0" xfId="4" applyFont="1" applyAlignment="1">
      <alignment horizontal="center"/>
    </xf>
    <xf numFmtId="0" fontId="76" fillId="0" borderId="28" xfId="4" applyNumberFormat="1" applyFont="1" applyBorder="1" applyAlignment="1">
      <alignment horizontal="center" vertical="center"/>
    </xf>
    <xf numFmtId="0" fontId="24" fillId="0" borderId="216" xfId="4" applyNumberFormat="1" applyFont="1" applyBorder="1" applyAlignment="1">
      <alignment horizontal="center" vertical="center"/>
    </xf>
    <xf numFmtId="20" fontId="21" fillId="10" borderId="139" xfId="4" applyNumberFormat="1" applyFont="1" applyFill="1" applyBorder="1" applyAlignment="1" applyProtection="1">
      <alignment horizontal="center" vertical="center"/>
      <protection locked="0"/>
    </xf>
    <xf numFmtId="0" fontId="21" fillId="10" borderId="139" xfId="4" applyFont="1" applyFill="1" applyBorder="1" applyAlignment="1" applyProtection="1">
      <alignment horizontal="center" vertical="center"/>
      <protection locked="0"/>
    </xf>
    <xf numFmtId="0" fontId="21" fillId="10" borderId="38" xfId="4" applyFont="1" applyFill="1" applyBorder="1" applyAlignment="1" applyProtection="1">
      <alignment horizontal="right" vertical="center"/>
      <protection locked="0"/>
    </xf>
    <xf numFmtId="0" fontId="21" fillId="10" borderId="43" xfId="4" applyFont="1" applyFill="1" applyBorder="1" applyAlignment="1" applyProtection="1">
      <alignment horizontal="center" vertical="center"/>
    </xf>
    <xf numFmtId="0" fontId="21" fillId="10" borderId="37" xfId="4" applyFont="1" applyFill="1" applyBorder="1" applyAlignment="1" applyProtection="1">
      <alignment horizontal="left" vertical="center"/>
      <protection locked="0"/>
    </xf>
    <xf numFmtId="0" fontId="21" fillId="0" borderId="243" xfId="4" applyFont="1" applyBorder="1" applyAlignment="1">
      <alignment horizontal="left" vertical="center" shrinkToFit="1"/>
    </xf>
    <xf numFmtId="0" fontId="21" fillId="0" borderId="244" xfId="4" applyFont="1" applyBorder="1" applyAlignment="1">
      <alignment horizontal="center" vertical="center" shrinkToFit="1"/>
    </xf>
    <xf numFmtId="0" fontId="21" fillId="0" borderId="245" xfId="4" applyFont="1" applyBorder="1" applyAlignment="1">
      <alignment horizontal="left" vertical="center" shrinkToFit="1"/>
    </xf>
    <xf numFmtId="0" fontId="21" fillId="10" borderId="139" xfId="4" applyFont="1" applyFill="1" applyBorder="1" applyAlignment="1" applyProtection="1">
      <alignment horizontal="right" vertical="center"/>
      <protection locked="0"/>
    </xf>
    <xf numFmtId="0" fontId="21" fillId="10" borderId="244" xfId="4" applyFont="1" applyFill="1" applyBorder="1" applyAlignment="1">
      <alignment horizontal="center" vertical="center"/>
    </xf>
    <xf numFmtId="0" fontId="21" fillId="10" borderId="141" xfId="4" applyFont="1" applyFill="1" applyBorder="1" applyAlignment="1" applyProtection="1">
      <alignment horizontal="left" vertical="center"/>
      <protection locked="0"/>
    </xf>
    <xf numFmtId="0" fontId="21" fillId="10" borderId="243" xfId="4" applyFont="1" applyFill="1" applyBorder="1" applyAlignment="1" applyProtection="1">
      <alignment horizontal="right" vertical="center"/>
      <protection locked="0"/>
    </xf>
    <xf numFmtId="0" fontId="21" fillId="10" borderId="246" xfId="4" applyFont="1" applyFill="1" applyBorder="1" applyAlignment="1" applyProtection="1">
      <alignment horizontal="left" vertical="center"/>
      <protection locked="0"/>
    </xf>
    <xf numFmtId="0" fontId="21" fillId="0" borderId="247" xfId="4" applyFont="1" applyBorder="1" applyAlignment="1">
      <alignment horizontal="center" vertical="center" shrinkToFit="1"/>
    </xf>
    <xf numFmtId="0" fontId="64" fillId="0" borderId="0" xfId="4" applyFont="1" applyAlignment="1">
      <alignment horizontal="left" vertical="center"/>
    </xf>
    <xf numFmtId="0" fontId="19" fillId="0" borderId="0" xfId="4" applyFont="1" applyAlignment="1">
      <alignment horizontal="center" vertical="center"/>
    </xf>
    <xf numFmtId="0" fontId="77" fillId="0" borderId="0" xfId="4" applyFont="1" applyAlignment="1">
      <alignment horizontal="center" vertical="center"/>
    </xf>
    <xf numFmtId="0" fontId="24" fillId="0" borderId="31" xfId="4" applyNumberFormat="1" applyFont="1" applyBorder="1" applyAlignment="1">
      <alignment horizontal="center" vertical="center"/>
    </xf>
    <xf numFmtId="0" fontId="21" fillId="10" borderId="38" xfId="4" applyFont="1" applyFill="1" applyBorder="1" applyAlignment="1" applyProtection="1">
      <alignment horizontal="center" vertical="center"/>
      <protection locked="0"/>
    </xf>
    <xf numFmtId="0" fontId="21" fillId="0" borderId="38" xfId="4" applyFont="1" applyBorder="1" applyAlignment="1">
      <alignment horizontal="left" vertical="center" shrinkToFit="1"/>
    </xf>
    <xf numFmtId="0" fontId="21" fillId="0" borderId="43" xfId="4" applyFont="1" applyBorder="1" applyAlignment="1">
      <alignment horizontal="center" vertical="center" shrinkToFit="1"/>
    </xf>
    <xf numFmtId="0" fontId="21" fillId="0" borderId="37" xfId="4" applyFont="1" applyBorder="1" applyAlignment="1">
      <alignment horizontal="left" vertical="center" shrinkToFit="1"/>
    </xf>
    <xf numFmtId="0" fontId="21" fillId="10" borderId="43" xfId="4" applyFont="1" applyFill="1" applyBorder="1" applyAlignment="1">
      <alignment horizontal="center" vertical="center"/>
    </xf>
    <xf numFmtId="0" fontId="21" fillId="10" borderId="57" xfId="4" applyFont="1" applyFill="1" applyBorder="1" applyAlignment="1" applyProtection="1">
      <alignment horizontal="left" vertical="center"/>
      <protection locked="0"/>
    </xf>
    <xf numFmtId="0" fontId="21" fillId="0" borderId="248" xfId="4" applyFont="1" applyBorder="1" applyAlignment="1">
      <alignment horizontal="center" vertical="center" shrinkToFit="1"/>
    </xf>
    <xf numFmtId="0" fontId="24" fillId="0" borderId="34" xfId="4" applyNumberFormat="1" applyFont="1" applyBorder="1" applyAlignment="1">
      <alignment horizontal="center" vertical="center"/>
    </xf>
    <xf numFmtId="0" fontId="21" fillId="10" borderId="40" xfId="4" applyFont="1" applyFill="1" applyBorder="1" applyAlignment="1" applyProtection="1">
      <alignment horizontal="center" vertical="center"/>
      <protection locked="0"/>
    </xf>
    <xf numFmtId="0" fontId="21" fillId="10" borderId="40" xfId="4" applyFont="1" applyFill="1" applyBorder="1" applyAlignment="1" applyProtection="1">
      <alignment horizontal="right" vertical="center"/>
      <protection locked="0"/>
    </xf>
    <xf numFmtId="0" fontId="21" fillId="10" borderId="44" xfId="4" applyFont="1" applyFill="1" applyBorder="1" applyAlignment="1" applyProtection="1">
      <alignment horizontal="center" vertical="center"/>
    </xf>
    <xf numFmtId="0" fontId="21" fillId="10" borderId="39" xfId="4" applyFont="1" applyFill="1" applyBorder="1" applyAlignment="1" applyProtection="1">
      <alignment horizontal="left" vertical="center"/>
      <protection locked="0"/>
    </xf>
    <xf numFmtId="0" fontId="21" fillId="0" borderId="40" xfId="4" applyFont="1" applyBorder="1" applyAlignment="1">
      <alignment horizontal="left" vertical="center" shrinkToFit="1"/>
    </xf>
    <xf numFmtId="0" fontId="21" fillId="0" borderId="44" xfId="4" applyFont="1" applyBorder="1" applyAlignment="1">
      <alignment horizontal="center" vertical="center" shrinkToFit="1"/>
    </xf>
    <xf numFmtId="0" fontId="21" fillId="0" borderId="39" xfId="4" applyFont="1" applyBorder="1" applyAlignment="1">
      <alignment horizontal="left" vertical="center" shrinkToFit="1"/>
    </xf>
    <xf numFmtId="0" fontId="21" fillId="10" borderId="44" xfId="4" applyFont="1" applyFill="1" applyBorder="1" applyAlignment="1">
      <alignment horizontal="center" vertical="center"/>
    </xf>
    <xf numFmtId="0" fontId="21" fillId="10" borderId="218" xfId="4" applyFont="1" applyFill="1" applyBorder="1" applyAlignment="1" applyProtection="1">
      <alignment horizontal="left" vertical="center"/>
      <protection locked="0"/>
    </xf>
    <xf numFmtId="0" fontId="21" fillId="0" borderId="249" xfId="4" applyFont="1" applyBorder="1" applyAlignment="1">
      <alignment horizontal="center" vertical="center" shrinkToFit="1"/>
    </xf>
    <xf numFmtId="0" fontId="19" fillId="0" borderId="0" xfId="4" applyFont="1" applyAlignment="1">
      <alignment horizontal="center"/>
    </xf>
    <xf numFmtId="164" fontId="24" fillId="0" borderId="0" xfId="4" applyNumberFormat="1" applyFont="1" applyFill="1" applyBorder="1" applyAlignment="1" applyProtection="1">
      <alignment horizontal="center" vertical="center"/>
    </xf>
    <xf numFmtId="167" fontId="24" fillId="0" borderId="0" xfId="4" applyNumberFormat="1" applyFont="1" applyFill="1" applyBorder="1" applyAlignment="1" applyProtection="1">
      <alignment horizontal="center" vertical="center"/>
    </xf>
    <xf numFmtId="0" fontId="24" fillId="0" borderId="0" xfId="4" applyNumberFormat="1" applyFont="1" applyFill="1" applyBorder="1" applyAlignment="1" applyProtection="1">
      <alignment horizontal="center" vertical="center"/>
    </xf>
    <xf numFmtId="0" fontId="22" fillId="0" borderId="0" xfId="4" applyFont="1" applyFill="1" applyBorder="1" applyAlignment="1" applyProtection="1">
      <alignment horizontal="center" vertical="center"/>
    </xf>
    <xf numFmtId="0" fontId="22" fillId="0" borderId="0" xfId="4" applyFont="1" applyFill="1" applyBorder="1" applyAlignment="1" applyProtection="1">
      <alignment horizontal="left" vertical="center"/>
    </xf>
    <xf numFmtId="165" fontId="21" fillId="0" borderId="0" xfId="4" applyNumberFormat="1" applyFont="1" applyFill="1" applyBorder="1" applyAlignment="1" applyProtection="1">
      <alignment horizontal="left" vertical="center" shrinkToFit="1"/>
    </xf>
    <xf numFmtId="0" fontId="21" fillId="0" borderId="0" xfId="4" applyFont="1" applyFill="1" applyBorder="1" applyAlignment="1" applyProtection="1">
      <alignment horizontal="center" vertical="center" shrinkToFit="1"/>
    </xf>
    <xf numFmtId="0" fontId="21" fillId="0" borderId="0" xfId="4" applyFont="1" applyFill="1" applyBorder="1" applyAlignment="1" applyProtection="1">
      <alignment horizontal="right" vertical="center"/>
    </xf>
    <xf numFmtId="0" fontId="21" fillId="0" borderId="0" xfId="4" applyFont="1" applyFill="1" applyBorder="1" applyAlignment="1" applyProtection="1">
      <alignment horizontal="center" vertical="center"/>
    </xf>
    <xf numFmtId="0" fontId="21" fillId="0" borderId="0" xfId="4" applyFont="1" applyFill="1" applyBorder="1" applyAlignment="1" applyProtection="1">
      <alignment horizontal="left" vertical="center"/>
    </xf>
    <xf numFmtId="0" fontId="22" fillId="0" borderId="0" xfId="4" applyFont="1" applyFill="1" applyBorder="1" applyAlignment="1" applyProtection="1">
      <alignment horizontal="center"/>
    </xf>
    <xf numFmtId="0" fontId="26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0" fontId="18" fillId="0" borderId="250" xfId="0" applyFont="1" applyFill="1" applyBorder="1" applyAlignment="1" applyProtection="1">
      <alignment vertical="center"/>
    </xf>
    <xf numFmtId="0" fontId="27" fillId="0" borderId="250" xfId="0" applyFont="1" applyFill="1" applyBorder="1" applyAlignment="1" applyProtection="1">
      <alignment vertical="center"/>
    </xf>
    <xf numFmtId="0" fontId="5" fillId="0" borderId="113" xfId="0" applyFont="1" applyBorder="1" applyAlignment="1">
      <alignment horizontal="center" vertical="center"/>
    </xf>
    <xf numFmtId="0" fontId="5" fillId="0" borderId="113" xfId="0" applyFont="1" applyBorder="1"/>
    <xf numFmtId="0" fontId="5" fillId="0" borderId="174" xfId="0" applyFont="1" applyBorder="1"/>
    <xf numFmtId="0" fontId="5" fillId="0" borderId="252" xfId="0" applyFont="1" applyBorder="1" applyAlignment="1">
      <alignment horizontal="center" vertical="center"/>
    </xf>
    <xf numFmtId="0" fontId="15" fillId="9" borderId="251" xfId="0" applyFont="1" applyFill="1" applyBorder="1" applyAlignment="1">
      <alignment horizontal="center" vertical="center"/>
    </xf>
    <xf numFmtId="165" fontId="31" fillId="0" borderId="0" xfId="0" applyNumberFormat="1" applyFont="1" applyBorder="1" applyAlignment="1">
      <alignment horizontal="center" wrapText="1"/>
    </xf>
    <xf numFmtId="0" fontId="19" fillId="0" borderId="0" xfId="0" applyFont="1" applyBorder="1"/>
    <xf numFmtId="0" fontId="22" fillId="10" borderId="116" xfId="0" applyFont="1" applyFill="1" applyBorder="1" applyAlignment="1" applyProtection="1">
      <alignment horizontal="center" vertical="center"/>
      <protection locked="0"/>
    </xf>
    <xf numFmtId="0" fontId="22" fillId="10" borderId="106" xfId="0" applyFont="1" applyFill="1" applyBorder="1" applyAlignment="1" applyProtection="1">
      <alignment horizontal="center" vertical="center"/>
      <protection locked="0"/>
    </xf>
    <xf numFmtId="0" fontId="22" fillId="10" borderId="253" xfId="0" applyFont="1" applyFill="1" applyBorder="1" applyAlignment="1" applyProtection="1">
      <alignment horizontal="center" vertical="center"/>
      <protection locked="0"/>
    </xf>
    <xf numFmtId="0" fontId="20" fillId="9" borderId="251" xfId="0" applyFont="1" applyFill="1" applyBorder="1" applyAlignment="1">
      <alignment horizontal="center"/>
    </xf>
    <xf numFmtId="0" fontId="22" fillId="10" borderId="252" xfId="0" applyFont="1" applyFill="1" applyBorder="1" applyAlignment="1" applyProtection="1">
      <alignment horizontal="left" vertical="center"/>
      <protection locked="0"/>
    </xf>
    <xf numFmtId="0" fontId="22" fillId="10" borderId="113" xfId="0" applyFont="1" applyFill="1" applyBorder="1" applyAlignment="1" applyProtection="1">
      <alignment horizontal="left" vertical="center"/>
      <protection locked="0"/>
    </xf>
    <xf numFmtId="0" fontId="22" fillId="10" borderId="254" xfId="0" applyFont="1" applyFill="1" applyBorder="1" applyAlignment="1" applyProtection="1">
      <alignment horizontal="left" vertical="center"/>
      <protection locked="0"/>
    </xf>
    <xf numFmtId="0" fontId="22" fillId="10" borderId="255" xfId="0" applyFont="1" applyFill="1" applyBorder="1" applyAlignment="1" applyProtection="1">
      <alignment horizontal="left" vertical="center"/>
      <protection locked="0"/>
    </xf>
    <xf numFmtId="0" fontId="26" fillId="0" borderId="0" xfId="0" applyFont="1" applyAlignment="1">
      <alignment horizontal="center" vertical="center"/>
    </xf>
    <xf numFmtId="0" fontId="43" fillId="0" borderId="0" xfId="0" applyFont="1" applyAlignment="1" applyProtection="1">
      <alignment horizontal="center" vertical="center" wrapText="1"/>
    </xf>
    <xf numFmtId="0" fontId="55" fillId="0" borderId="0" xfId="0" applyFont="1" applyBorder="1" applyAlignment="1" applyProtection="1"/>
    <xf numFmtId="0" fontId="21" fillId="10" borderId="51" xfId="0" applyFont="1" applyFill="1" applyBorder="1" applyAlignment="1" applyProtection="1">
      <alignment horizontal="left" vertical="center"/>
      <protection locked="0"/>
    </xf>
    <xf numFmtId="0" fontId="21" fillId="10" borderId="56" xfId="0" applyFont="1" applyFill="1" applyBorder="1" applyAlignment="1" applyProtection="1">
      <alignment horizontal="left" vertical="center"/>
      <protection locked="0"/>
    </xf>
    <xf numFmtId="0" fontId="25" fillId="0" borderId="47" xfId="0" applyNumberFormat="1" applyFont="1" applyBorder="1" applyAlignment="1">
      <alignment horizontal="center" vertical="center"/>
    </xf>
    <xf numFmtId="0" fontId="25" fillId="0" borderId="45" xfId="0" applyNumberFormat="1" applyFont="1" applyBorder="1" applyAlignment="1">
      <alignment horizontal="center" vertical="center"/>
    </xf>
    <xf numFmtId="0" fontId="20" fillId="9" borderId="53" xfId="0" applyFont="1" applyFill="1" applyBorder="1" applyAlignment="1">
      <alignment horizontal="left" vertical="center"/>
    </xf>
    <xf numFmtId="0" fontId="20" fillId="9" borderId="54" xfId="0" applyFont="1" applyFill="1" applyBorder="1" applyAlignment="1">
      <alignment horizontal="left" vertical="center"/>
    </xf>
    <xf numFmtId="0" fontId="21" fillId="10" borderId="52" xfId="0" applyFont="1" applyFill="1" applyBorder="1" applyAlignment="1" applyProtection="1">
      <alignment horizontal="left" vertical="center"/>
      <protection locked="0"/>
    </xf>
    <xf numFmtId="0" fontId="21" fillId="10" borderId="46" xfId="0" applyFont="1" applyFill="1" applyBorder="1" applyAlignment="1" applyProtection="1">
      <alignment horizontal="left" vertical="center"/>
      <protection locked="0"/>
    </xf>
    <xf numFmtId="0" fontId="20" fillId="9" borderId="49" xfId="0" applyFont="1" applyFill="1" applyBorder="1" applyAlignment="1">
      <alignment horizontal="center" vertical="center"/>
    </xf>
    <xf numFmtId="0" fontId="20" fillId="9" borderId="50" xfId="0" applyFont="1" applyFill="1" applyBorder="1" applyAlignment="1">
      <alignment horizontal="center" vertical="center"/>
    </xf>
    <xf numFmtId="0" fontId="25" fillId="0" borderId="48" xfId="0" applyNumberFormat="1" applyFont="1" applyBorder="1" applyAlignment="1">
      <alignment horizontal="center" vertical="center"/>
    </xf>
    <xf numFmtId="165" fontId="28" fillId="0" borderId="0" xfId="0" applyNumberFormat="1" applyFont="1" applyAlignment="1">
      <alignment horizontal="center" vertical="center" wrapText="1"/>
    </xf>
    <xf numFmtId="0" fontId="21" fillId="10" borderId="33" xfId="0" applyFont="1" applyFill="1" applyBorder="1" applyAlignment="1" applyProtection="1">
      <alignment horizontal="left" vertical="center"/>
      <protection locked="0"/>
    </xf>
    <xf numFmtId="0" fontId="25" fillId="0" borderId="31" xfId="0" applyNumberFormat="1" applyFont="1" applyBorder="1" applyAlignment="1">
      <alignment horizontal="center" vertical="center"/>
    </xf>
    <xf numFmtId="0" fontId="25" fillId="0" borderId="55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2" fillId="0" borderId="129" xfId="0" applyFont="1" applyBorder="1" applyAlignment="1">
      <alignment horizontal="left" vertical="center" indent="1"/>
    </xf>
    <xf numFmtId="0" fontId="22" fillId="0" borderId="29" xfId="0" applyFont="1" applyBorder="1" applyAlignment="1">
      <alignment horizontal="left" vertical="center" indent="1"/>
    </xf>
    <xf numFmtId="167" fontId="21" fillId="0" borderId="130" xfId="0" applyNumberFormat="1" applyFont="1" applyBorder="1" applyAlignment="1">
      <alignment horizontal="right" vertical="center" indent="1"/>
    </xf>
    <xf numFmtId="167" fontId="21" fillId="0" borderId="59" xfId="0" applyNumberFormat="1" applyFont="1" applyBorder="1" applyAlignment="1">
      <alignment horizontal="right" vertical="center" indent="1"/>
    </xf>
    <xf numFmtId="0" fontId="21" fillId="0" borderId="131" xfId="0" applyFont="1" applyBorder="1" applyAlignment="1">
      <alignment horizontal="center" vertical="center"/>
    </xf>
    <xf numFmtId="0" fontId="21" fillId="0" borderId="30" xfId="0" applyFont="1" applyBorder="1" applyAlignment="1">
      <alignment horizontal="center" vertical="center"/>
    </xf>
    <xf numFmtId="0" fontId="22" fillId="0" borderId="127" xfId="0" applyFont="1" applyBorder="1" applyAlignment="1">
      <alignment horizontal="left" vertical="center" indent="1"/>
    </xf>
    <xf numFmtId="0" fontId="22" fillId="0" borderId="128" xfId="0" applyFont="1" applyBorder="1" applyAlignment="1">
      <alignment horizontal="left" vertical="center" indent="1"/>
    </xf>
    <xf numFmtId="0" fontId="20" fillId="9" borderId="101" xfId="0" applyFont="1" applyFill="1" applyBorder="1" applyAlignment="1">
      <alignment horizontal="center"/>
    </xf>
    <xf numFmtId="0" fontId="20" fillId="9" borderId="117" xfId="0" applyFont="1" applyFill="1" applyBorder="1" applyAlignment="1">
      <alignment horizontal="center"/>
    </xf>
    <xf numFmtId="0" fontId="35" fillId="0" borderId="0" xfId="0" applyNumberFormat="1" applyFont="1" applyAlignment="1">
      <alignment horizontal="center"/>
    </xf>
    <xf numFmtId="165" fontId="31" fillId="0" borderId="59" xfId="0" applyNumberFormat="1" applyFont="1" applyBorder="1" applyAlignment="1">
      <alignment horizontal="center" wrapText="1"/>
    </xf>
    <xf numFmtId="0" fontId="22" fillId="0" borderId="124" xfId="0" applyFont="1" applyBorder="1" applyAlignment="1">
      <alignment horizontal="left" vertical="center" indent="1"/>
    </xf>
    <xf numFmtId="167" fontId="21" fillId="10" borderId="125" xfId="0" applyNumberFormat="1" applyFont="1" applyFill="1" applyBorder="1" applyAlignment="1" applyProtection="1">
      <alignment horizontal="right" vertical="center" indent="1"/>
      <protection locked="0"/>
    </xf>
    <xf numFmtId="167" fontId="21" fillId="10" borderId="43" xfId="0" applyNumberFormat="1" applyFont="1" applyFill="1" applyBorder="1" applyAlignment="1" applyProtection="1">
      <alignment horizontal="right" vertical="center" indent="1"/>
      <protection locked="0"/>
    </xf>
    <xf numFmtId="0" fontId="21" fillId="10" borderId="43" xfId="0" applyFont="1" applyFill="1" applyBorder="1" applyAlignment="1" applyProtection="1">
      <alignment horizontal="right" vertical="center" indent="1"/>
      <protection locked="0"/>
    </xf>
    <xf numFmtId="0" fontId="21" fillId="10" borderId="68" xfId="0" applyFont="1" applyFill="1" applyBorder="1" applyAlignment="1" applyProtection="1">
      <alignment horizontal="right" vertical="center" indent="1"/>
      <protection locked="0"/>
    </xf>
    <xf numFmtId="0" fontId="67" fillId="0" borderId="0" xfId="0" applyFont="1" applyAlignment="1" applyProtection="1">
      <alignment horizontal="center"/>
    </xf>
    <xf numFmtId="0" fontId="66" fillId="0" borderId="25" xfId="0" applyNumberFormat="1" applyFont="1" applyBorder="1" applyAlignment="1" applyProtection="1">
      <alignment horizontal="center" wrapText="1"/>
    </xf>
    <xf numFmtId="0" fontId="66" fillId="0" borderId="0" xfId="0" applyNumberFormat="1" applyFont="1" applyAlignment="1" applyProtection="1">
      <alignment horizontal="center" wrapText="1"/>
    </xf>
    <xf numFmtId="0" fontId="64" fillId="0" borderId="0" xfId="0" applyNumberFormat="1" applyFont="1" applyBorder="1" applyAlignment="1">
      <alignment horizontal="center" wrapText="1"/>
    </xf>
    <xf numFmtId="0" fontId="64" fillId="0" borderId="98" xfId="0" applyNumberFormat="1" applyFont="1" applyBorder="1" applyAlignment="1">
      <alignment horizontal="center" wrapText="1"/>
    </xf>
    <xf numFmtId="0" fontId="21" fillId="0" borderId="126" xfId="0" applyFont="1" applyBorder="1" applyAlignment="1">
      <alignment horizontal="left" vertical="center"/>
    </xf>
    <xf numFmtId="0" fontId="21" fillId="0" borderId="57" xfId="0" applyFont="1" applyBorder="1" applyAlignment="1">
      <alignment horizontal="left" vertical="center"/>
    </xf>
    <xf numFmtId="0" fontId="21" fillId="0" borderId="70" xfId="0" applyFont="1" applyBorder="1" applyAlignment="1">
      <alignment horizontal="left" vertical="center"/>
    </xf>
    <xf numFmtId="0" fontId="14" fillId="9" borderId="24" xfId="0" applyFont="1" applyFill="1" applyBorder="1" applyAlignment="1">
      <alignment horizontal="center" vertical="center" shrinkToFit="1"/>
    </xf>
    <xf numFmtId="0" fontId="14" fillId="9" borderId="26" xfId="0" applyFont="1" applyFill="1" applyBorder="1" applyAlignment="1">
      <alignment horizontal="center" vertical="center" shrinkToFit="1"/>
    </xf>
    <xf numFmtId="0" fontId="15" fillId="9" borderId="212" xfId="0" applyFont="1" applyFill="1" applyBorder="1" applyAlignment="1">
      <alignment horizontal="center" vertical="center" shrinkToFit="1"/>
    </xf>
    <xf numFmtId="0" fontId="15" fillId="9" borderId="137" xfId="0" applyFont="1" applyFill="1" applyBorder="1" applyAlignment="1">
      <alignment horizontal="center" vertical="center" shrinkToFit="1"/>
    </xf>
    <xf numFmtId="0" fontId="15" fillId="9" borderId="237" xfId="0" applyFont="1" applyFill="1" applyBorder="1" applyAlignment="1">
      <alignment horizontal="center" vertical="center" shrinkToFit="1"/>
    </xf>
    <xf numFmtId="0" fontId="15" fillId="9" borderId="41" xfId="0" applyFont="1" applyFill="1" applyBorder="1" applyAlignment="1">
      <alignment horizontal="center" vertical="center" shrinkToFit="1"/>
    </xf>
    <xf numFmtId="0" fontId="15" fillId="9" borderId="25" xfId="0" applyFont="1" applyFill="1" applyBorder="1" applyAlignment="1">
      <alignment horizontal="center" vertical="center" shrinkToFit="1"/>
    </xf>
    <xf numFmtId="0" fontId="15" fillId="9" borderId="42" xfId="0" applyFont="1" applyFill="1" applyBorder="1" applyAlignment="1">
      <alignment horizontal="center" vertical="center" shrinkToFit="1"/>
    </xf>
    <xf numFmtId="165" fontId="36" fillId="0" borderId="25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 vertical="top"/>
    </xf>
    <xf numFmtId="165" fontId="36" fillId="0" borderId="0" xfId="0" applyNumberFormat="1" applyFont="1" applyBorder="1" applyAlignment="1">
      <alignment horizontal="center"/>
    </xf>
    <xf numFmtId="0" fontId="47" fillId="0" borderId="0" xfId="0" applyNumberFormat="1" applyFont="1" applyBorder="1" applyAlignment="1">
      <alignment horizontal="center"/>
    </xf>
    <xf numFmtId="0" fontId="15" fillId="9" borderId="101" xfId="0" applyFont="1" applyFill="1" applyBorder="1" applyAlignment="1">
      <alignment horizontal="center" vertical="center"/>
    </xf>
    <xf numFmtId="0" fontId="15" fillId="9" borderId="224" xfId="0" applyFont="1" applyFill="1" applyBorder="1" applyAlignment="1">
      <alignment horizontal="center" vertical="center"/>
    </xf>
    <xf numFmtId="0" fontId="15" fillId="9" borderId="225" xfId="0" applyFont="1" applyFill="1" applyBorder="1" applyAlignment="1">
      <alignment horizontal="center" vertical="center"/>
    </xf>
    <xf numFmtId="0" fontId="15" fillId="9" borderId="226" xfId="0" applyFont="1" applyFill="1" applyBorder="1" applyAlignment="1">
      <alignment horizontal="center" vertical="center"/>
    </xf>
    <xf numFmtId="0" fontId="27" fillId="10" borderId="180" xfId="0" applyFont="1" applyFill="1" applyBorder="1" applyAlignment="1" applyProtection="1">
      <alignment horizontal="center" vertical="center"/>
      <protection locked="0"/>
    </xf>
    <xf numFmtId="0" fontId="27" fillId="10" borderId="181" xfId="0" applyFont="1" applyFill="1" applyBorder="1" applyAlignment="1" applyProtection="1">
      <alignment horizontal="center" vertical="center"/>
      <protection locked="0"/>
    </xf>
    <xf numFmtId="0" fontId="27" fillId="10" borderId="182" xfId="0" applyFont="1" applyFill="1" applyBorder="1" applyAlignment="1" applyProtection="1">
      <alignment horizontal="center" vertical="center"/>
      <protection locked="0"/>
    </xf>
    <xf numFmtId="0" fontId="68" fillId="0" borderId="0" xfId="0" applyFont="1" applyAlignment="1" applyProtection="1">
      <alignment horizontal="right" vertical="top" wrapText="1" indent="1"/>
    </xf>
    <xf numFmtId="0" fontId="43" fillId="0" borderId="0" xfId="0" applyFont="1" applyBorder="1" applyAlignment="1">
      <alignment horizontal="center"/>
    </xf>
    <xf numFmtId="0" fontId="18" fillId="10" borderId="175" xfId="0" applyFont="1" applyFill="1" applyBorder="1" applyAlignment="1" applyProtection="1">
      <alignment horizontal="center" vertical="center"/>
      <protection locked="0"/>
    </xf>
    <xf numFmtId="0" fontId="18" fillId="10" borderId="176" xfId="0" applyFont="1" applyFill="1" applyBorder="1" applyAlignment="1" applyProtection="1">
      <alignment horizontal="center" vertical="center"/>
      <protection locked="0"/>
    </xf>
    <xf numFmtId="0" fontId="18" fillId="10" borderId="238" xfId="0" applyFont="1" applyFill="1" applyBorder="1" applyAlignment="1" applyProtection="1">
      <alignment horizontal="center" vertical="center"/>
      <protection locked="0"/>
    </xf>
    <xf numFmtId="0" fontId="27" fillId="10" borderId="177" xfId="0" applyFont="1" applyFill="1" applyBorder="1" applyAlignment="1" applyProtection="1">
      <alignment horizontal="center" vertical="center"/>
      <protection locked="0"/>
    </xf>
    <xf numFmtId="0" fontId="27" fillId="10" borderId="178" xfId="0" applyFont="1" applyFill="1" applyBorder="1" applyAlignment="1" applyProtection="1">
      <alignment horizontal="center" vertical="center"/>
      <protection locked="0"/>
    </xf>
    <xf numFmtId="0" fontId="27" fillId="10" borderId="179" xfId="0" applyFont="1" applyFill="1" applyBorder="1" applyAlignment="1" applyProtection="1">
      <alignment horizontal="center" vertical="center"/>
      <protection locked="0"/>
    </xf>
    <xf numFmtId="0" fontId="33" fillId="9" borderId="239" xfId="4" applyFont="1" applyFill="1" applyBorder="1" applyAlignment="1">
      <alignment horizontal="center" vertical="center"/>
    </xf>
    <xf numFmtId="0" fontId="33" fillId="9" borderId="240" xfId="4" applyFont="1" applyFill="1" applyBorder="1" applyAlignment="1">
      <alignment horizontal="center" vertical="center"/>
    </xf>
    <xf numFmtId="0" fontId="33" fillId="9" borderId="102" xfId="4" applyFont="1" applyFill="1" applyBorder="1" applyAlignment="1">
      <alignment horizontal="center" vertical="center"/>
    </xf>
    <xf numFmtId="0" fontId="15" fillId="9" borderId="239" xfId="4" applyFont="1" applyFill="1" applyBorder="1" applyAlignment="1">
      <alignment horizontal="center" vertical="center"/>
    </xf>
    <xf numFmtId="0" fontId="15" fillId="9" borderId="240" xfId="4" applyFont="1" applyFill="1" applyBorder="1" applyAlignment="1">
      <alignment horizontal="center" vertical="center"/>
    </xf>
    <xf numFmtId="0" fontId="15" fillId="9" borderId="102" xfId="4" applyFont="1" applyFill="1" applyBorder="1" applyAlignment="1">
      <alignment horizontal="center" vertical="center"/>
    </xf>
    <xf numFmtId="0" fontId="15" fillId="9" borderId="241" xfId="4" applyFont="1" applyFill="1" applyBorder="1" applyAlignment="1">
      <alignment horizontal="center" vertical="center"/>
    </xf>
    <xf numFmtId="0" fontId="16" fillId="0" borderId="59" xfId="4" applyFont="1" applyBorder="1" applyAlignment="1">
      <alignment horizontal="left" vertical="center"/>
    </xf>
    <xf numFmtId="0" fontId="34" fillId="0" borderId="59" xfId="4" applyNumberFormat="1" applyFont="1" applyBorder="1" applyAlignment="1">
      <alignment horizontal="center" wrapText="1"/>
    </xf>
    <xf numFmtId="0" fontId="72" fillId="0" borderId="175" xfId="4" applyFont="1" applyBorder="1" applyAlignment="1">
      <alignment horizontal="center" vertical="center"/>
    </xf>
    <xf numFmtId="0" fontId="72" fillId="0" borderId="176" xfId="4" applyFont="1" applyBorder="1" applyAlignment="1">
      <alignment horizontal="center" vertical="center"/>
    </xf>
    <xf numFmtId="0" fontId="72" fillId="0" borderId="238" xfId="4" applyFont="1" applyBorder="1" applyAlignment="1">
      <alignment horizontal="center" vertical="center"/>
    </xf>
    <xf numFmtId="14" fontId="73" fillId="0" borderId="177" xfId="4" applyNumberFormat="1" applyFont="1" applyBorder="1" applyAlignment="1">
      <alignment horizontal="center" vertical="center"/>
    </xf>
    <xf numFmtId="14" fontId="73" fillId="0" borderId="178" xfId="4" applyNumberFormat="1" applyFont="1" applyBorder="1" applyAlignment="1">
      <alignment horizontal="center" vertical="center"/>
    </xf>
    <xf numFmtId="14" fontId="73" fillId="0" borderId="179" xfId="4" applyNumberFormat="1" applyFont="1" applyBorder="1" applyAlignment="1">
      <alignment horizontal="center" vertical="center"/>
    </xf>
    <xf numFmtId="0" fontId="73" fillId="0" borderId="177" xfId="4" applyFont="1" applyBorder="1" applyAlignment="1">
      <alignment horizontal="center" vertical="center"/>
    </xf>
    <xf numFmtId="0" fontId="73" fillId="0" borderId="178" xfId="4" applyFont="1" applyBorder="1" applyAlignment="1">
      <alignment horizontal="center" vertical="center"/>
    </xf>
    <xf numFmtId="0" fontId="73" fillId="0" borderId="179" xfId="4" applyFont="1" applyBorder="1" applyAlignment="1">
      <alignment horizontal="center" vertical="center"/>
    </xf>
    <xf numFmtId="0" fontId="73" fillId="0" borderId="180" xfId="4" applyFont="1" applyBorder="1" applyAlignment="1">
      <alignment horizontal="center" vertical="center"/>
    </xf>
    <xf numFmtId="0" fontId="73" fillId="0" borderId="181" xfId="4" applyFont="1" applyBorder="1" applyAlignment="1">
      <alignment horizontal="center" vertical="center"/>
    </xf>
    <xf numFmtId="0" fontId="73" fillId="0" borderId="182" xfId="4" applyFont="1" applyBorder="1" applyAlignment="1">
      <alignment horizontal="center" vertical="center"/>
    </xf>
    <xf numFmtId="0" fontId="74" fillId="18" borderId="0" xfId="4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57" fillId="0" borderId="0" xfId="0" applyFont="1" applyAlignment="1">
      <alignment horizontal="center" vertical="center"/>
    </xf>
    <xf numFmtId="0" fontId="56" fillId="0" borderId="136" xfId="0" applyFont="1" applyBorder="1" applyAlignment="1">
      <alignment horizontal="center" vertical="center"/>
    </xf>
    <xf numFmtId="0" fontId="56" fillId="0" borderId="137" xfId="0" applyFont="1" applyBorder="1" applyAlignment="1">
      <alignment horizontal="center" vertical="center"/>
    </xf>
    <xf numFmtId="0" fontId="56" fillId="0" borderId="138" xfId="0" applyFont="1" applyBorder="1" applyAlignment="1">
      <alignment horizontal="center" vertical="center"/>
    </xf>
    <xf numFmtId="0" fontId="22" fillId="0" borderId="67" xfId="0" applyFont="1" applyBorder="1" applyAlignment="1" applyProtection="1">
      <alignment horizontal="left" vertical="top" wrapText="1"/>
      <protection locked="0"/>
    </xf>
    <xf numFmtId="0" fontId="22" fillId="0" borderId="68" xfId="0" applyFont="1" applyBorder="1" applyAlignment="1" applyProtection="1">
      <alignment horizontal="left" vertical="top" wrapText="1"/>
      <protection locked="0"/>
    </xf>
    <xf numFmtId="0" fontId="22" fillId="0" borderId="69" xfId="0" applyFont="1" applyBorder="1" applyAlignment="1" applyProtection="1">
      <alignment horizontal="left" vertical="top" wrapText="1"/>
      <protection locked="0"/>
    </xf>
    <xf numFmtId="0" fontId="22" fillId="0" borderId="139" xfId="0" applyFont="1" applyBorder="1" applyAlignment="1" applyProtection="1">
      <alignment horizontal="left" vertical="top" wrapText="1"/>
      <protection locked="0"/>
    </xf>
    <xf numFmtId="0" fontId="22" fillId="0" borderId="140" xfId="0" applyFont="1" applyBorder="1" applyAlignment="1" applyProtection="1">
      <alignment horizontal="left" vertical="top" wrapText="1"/>
      <protection locked="0"/>
    </xf>
    <xf numFmtId="0" fontId="22" fillId="0" borderId="141" xfId="0" applyFont="1" applyBorder="1" applyAlignment="1" applyProtection="1">
      <alignment horizontal="left" vertical="top" wrapText="1"/>
      <protection locked="0"/>
    </xf>
    <xf numFmtId="0" fontId="53" fillId="0" borderId="0" xfId="0" applyFont="1" applyAlignment="1">
      <alignment horizontal="center" vertical="center" wrapText="1"/>
    </xf>
    <xf numFmtId="0" fontId="40" fillId="14" borderId="83" xfId="0" applyFont="1" applyFill="1" applyBorder="1" applyAlignment="1">
      <alignment horizontal="center" vertical="center" wrapText="1"/>
    </xf>
    <xf numFmtId="0" fontId="40" fillId="14" borderId="85" xfId="0" applyFont="1" applyFill="1" applyBorder="1" applyAlignment="1">
      <alignment horizontal="center" vertical="center"/>
    </xf>
    <xf numFmtId="0" fontId="39" fillId="0" borderId="78" xfId="0" applyFont="1" applyBorder="1" applyAlignment="1">
      <alignment horizontal="center" vertical="top"/>
    </xf>
    <xf numFmtId="0" fontId="40" fillId="0" borderId="0" xfId="0" applyFont="1" applyFill="1" applyBorder="1" applyAlignment="1" applyProtection="1">
      <alignment horizontal="center" vertical="center" wrapText="1"/>
    </xf>
    <xf numFmtId="0" fontId="40" fillId="0" borderId="0" xfId="0" applyFont="1" applyFill="1" applyBorder="1" applyAlignment="1" applyProtection="1">
      <alignment horizontal="center" vertical="center"/>
    </xf>
    <xf numFmtId="0" fontId="0" fillId="0" borderId="80" xfId="0" applyBorder="1" applyAlignment="1" applyProtection="1">
      <alignment horizontal="center"/>
      <protection locked="0"/>
    </xf>
    <xf numFmtId="0" fontId="44" fillId="15" borderId="81" xfId="0" applyFont="1" applyFill="1" applyBorder="1" applyAlignment="1">
      <alignment horizontal="center" vertical="center" wrapText="1"/>
    </xf>
    <xf numFmtId="0" fontId="44" fillId="15" borderId="84" xfId="0" applyFont="1" applyFill="1" applyBorder="1" applyAlignment="1">
      <alignment horizontal="center" vertical="center"/>
    </xf>
    <xf numFmtId="0" fontId="44" fillId="13" borderId="152" xfId="0" applyFont="1" applyFill="1" applyBorder="1" applyAlignment="1">
      <alignment horizontal="center" vertical="center" wrapText="1"/>
    </xf>
    <xf numFmtId="0" fontId="44" fillId="13" borderId="153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 textRotation="90"/>
    </xf>
    <xf numFmtId="0" fontId="61" fillId="0" borderId="0" xfId="0" applyFont="1" applyAlignment="1">
      <alignment horizontal="center" vertical="top" textRotation="90"/>
    </xf>
    <xf numFmtId="0" fontId="0" fillId="0" borderId="114" xfId="0" applyBorder="1" applyAlignment="1">
      <alignment horizontal="right" vertical="center" textRotation="90"/>
    </xf>
    <xf numFmtId="0" fontId="0" fillId="0" borderId="0" xfId="0" applyBorder="1" applyAlignment="1">
      <alignment horizontal="center" vertical="center" textRotation="90"/>
    </xf>
    <xf numFmtId="0" fontId="0" fillId="0" borderId="114" xfId="0" applyBorder="1" applyAlignment="1">
      <alignment horizontal="center" vertical="center" textRotation="90"/>
    </xf>
    <xf numFmtId="0" fontId="0" fillId="0" borderId="156" xfId="0" applyBorder="1" applyAlignment="1">
      <alignment horizontal="center" vertical="center" textRotation="90"/>
    </xf>
    <xf numFmtId="0" fontId="19" fillId="12" borderId="76" xfId="0" applyFont="1" applyFill="1" applyBorder="1" applyAlignment="1" applyProtection="1">
      <alignment horizontal="center" vertical="center"/>
    </xf>
    <xf numFmtId="0" fontId="19" fillId="12" borderId="0" xfId="0" applyFont="1" applyFill="1" applyBorder="1" applyAlignment="1" applyProtection="1">
      <alignment horizontal="center" vertical="center"/>
    </xf>
    <xf numFmtId="0" fontId="19" fillId="12" borderId="77" xfId="0" applyFont="1" applyFill="1" applyBorder="1" applyAlignment="1" applyProtection="1">
      <alignment horizontal="center" vertical="center"/>
    </xf>
    <xf numFmtId="0" fontId="32" fillId="12" borderId="76" xfId="3" applyFill="1" applyBorder="1" applyAlignment="1" applyProtection="1">
      <alignment horizontal="center" vertical="center"/>
      <protection locked="0"/>
    </xf>
    <xf numFmtId="0" fontId="32" fillId="12" borderId="0" xfId="3" applyFill="1" applyBorder="1" applyAlignment="1" applyProtection="1">
      <alignment horizontal="center" vertical="center"/>
      <protection locked="0"/>
    </xf>
    <xf numFmtId="0" fontId="32" fillId="12" borderId="77" xfId="3" applyFill="1" applyBorder="1" applyAlignment="1" applyProtection="1">
      <alignment horizontal="center" vertical="center"/>
      <protection locked="0"/>
    </xf>
    <xf numFmtId="0" fontId="13" fillId="0" borderId="20" xfId="0" applyNumberFormat="1" applyFont="1" applyFill="1" applyBorder="1" applyAlignment="1" applyProtection="1">
      <alignment horizontal="center" vertical="center"/>
      <protection hidden="1"/>
    </xf>
    <xf numFmtId="3" fontId="8" fillId="0" borderId="193" xfId="0" applyNumberFormat="1" applyFont="1" applyFill="1" applyBorder="1" applyAlignment="1" applyProtection="1">
      <alignment horizontal="center" vertical="center"/>
      <protection hidden="1"/>
    </xf>
    <xf numFmtId="3" fontId="8" fillId="0" borderId="194" xfId="0" applyNumberFormat="1" applyFont="1" applyFill="1" applyBorder="1" applyAlignment="1" applyProtection="1">
      <alignment horizontal="center" vertical="center"/>
      <protection hidden="1"/>
    </xf>
    <xf numFmtId="3" fontId="8" fillId="0" borderId="195" xfId="0" applyNumberFormat="1" applyFont="1" applyFill="1" applyBorder="1" applyAlignment="1" applyProtection="1">
      <alignment horizontal="center" vertical="center"/>
      <protection hidden="1"/>
    </xf>
    <xf numFmtId="0" fontId="48" fillId="0" borderId="59" xfId="0" applyNumberFormat="1" applyFont="1" applyFill="1" applyBorder="1" applyAlignment="1" applyProtection="1">
      <alignment horizontal="center" vertical="center"/>
      <protection hidden="1"/>
    </xf>
    <xf numFmtId="0" fontId="8" fillId="0" borderId="4" xfId="0" applyNumberFormat="1" applyFont="1" applyFill="1" applyBorder="1" applyAlignment="1" applyProtection="1">
      <alignment horizontal="center" vertical="center"/>
      <protection hidden="1"/>
    </xf>
    <xf numFmtId="0" fontId="8" fillId="0" borderId="5" xfId="0" applyNumberFormat="1" applyFont="1" applyFill="1" applyBorder="1" applyAlignment="1" applyProtection="1">
      <alignment horizontal="center" vertical="center"/>
      <protection hidden="1"/>
    </xf>
    <xf numFmtId="0" fontId="8" fillId="0" borderId="6" xfId="0" applyNumberFormat="1" applyFont="1" applyFill="1" applyBorder="1" applyAlignment="1" applyProtection="1">
      <alignment horizontal="center" vertical="center"/>
      <protection hidden="1"/>
    </xf>
    <xf numFmtId="0" fontId="8" fillId="0" borderId="7" xfId="0" applyNumberFormat="1" applyFont="1" applyFill="1" applyBorder="1" applyAlignment="1" applyProtection="1">
      <alignment horizontal="center" vertical="center"/>
      <protection hidden="1"/>
    </xf>
    <xf numFmtId="0" fontId="8" fillId="0" borderId="189" xfId="0" applyNumberFormat="1" applyFont="1" applyFill="1" applyBorder="1" applyAlignment="1" applyProtection="1">
      <alignment horizontal="center" vertical="center"/>
      <protection hidden="1"/>
    </xf>
    <xf numFmtId="0" fontId="8" fillId="0" borderId="187" xfId="0" applyNumberFormat="1" applyFont="1" applyFill="1" applyBorder="1" applyAlignment="1" applyProtection="1">
      <alignment horizontal="center" vertical="center"/>
      <protection hidden="1"/>
    </xf>
    <xf numFmtId="0" fontId="8" fillId="0" borderId="190" xfId="0" applyNumberFormat="1" applyFont="1" applyFill="1" applyBorder="1" applyAlignment="1" applyProtection="1">
      <alignment horizontal="center" vertical="center"/>
      <protection hidden="1"/>
    </xf>
    <xf numFmtId="0" fontId="78" fillId="0" borderId="0" xfId="0" applyFont="1"/>
    <xf numFmtId="0" fontId="5" fillId="0" borderId="0" xfId="0" applyFont="1" applyAlignment="1">
      <alignment vertical="center"/>
    </xf>
  </cellXfs>
  <cellStyles count="5">
    <cellStyle name="Berechnung" xfId="2" builtinId="22"/>
    <cellStyle name="Link" xfId="3" builtinId="8"/>
    <cellStyle name="Standard" xfId="0" builtinId="0"/>
    <cellStyle name="Standard 2" xfId="1" xr:uid="{00000000-0005-0000-0000-000001000000}"/>
    <cellStyle name="Standard 3" xfId="4" xr:uid="{009D55E7-4DF0-4862-B701-C8E161950C66}"/>
  </cellStyles>
  <dxfs count="89">
    <dxf>
      <font>
        <b/>
        <i val="0"/>
      </font>
      <fill>
        <patternFill>
          <bgColor rgb="FFFFFF00"/>
        </patternFill>
      </fill>
    </dxf>
    <dxf>
      <font>
        <b/>
        <i val="0"/>
      </font>
    </dxf>
    <dxf>
      <font>
        <b/>
        <i val="0"/>
      </font>
      <fill>
        <patternFill>
          <bgColor rgb="FFFFFF00"/>
        </patternFill>
      </fill>
    </dxf>
    <dxf>
      <font>
        <b/>
        <i val="0"/>
      </font>
      <fill>
        <patternFill>
          <bgColor rgb="FFFFFF00"/>
        </patternFill>
      </fill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numFmt numFmtId="165" formatCode=";;;"/>
    </dxf>
    <dxf>
      <font>
        <b/>
        <i val="0"/>
        <color rgb="FFDA0000"/>
      </font>
    </dxf>
    <dxf>
      <font>
        <color rgb="FFC00000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C00000"/>
      </font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theme="2" tint="-9.9948118533890809E-2"/>
      </font>
    </dxf>
    <dxf>
      <numFmt numFmtId="30" formatCode="@"/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border>
        <bottom style="thin">
          <color rgb="FFDA0000"/>
        </bottom>
        <vertical/>
        <horizontal/>
      </border>
    </dxf>
    <dxf>
      <border>
        <bottom style="dashDot">
          <color rgb="FFDA0000"/>
        </bottom>
        <vertical/>
        <horizontal/>
      </border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numFmt numFmtId="30" formatCode="@"/>
    </dxf>
    <dxf>
      <font>
        <color rgb="FF00B050"/>
      </font>
      <numFmt numFmtId="30" formatCode="@"/>
    </dxf>
    <dxf>
      <font>
        <color rgb="FF00B050"/>
      </font>
      <numFmt numFmtId="30" formatCode="@"/>
    </dxf>
    <dxf>
      <numFmt numFmtId="165" formatCode=";;;"/>
    </dxf>
    <dxf>
      <font>
        <color rgb="FFC0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theme="2" tint="-0.24994659260841701"/>
      </font>
    </dxf>
    <dxf>
      <numFmt numFmtId="165" formatCode=";;;"/>
    </dxf>
    <dxf>
      <font>
        <color rgb="FFC00000"/>
      </font>
    </dxf>
    <dxf>
      <font>
        <color theme="2" tint="-0.24994659260841701"/>
      </font>
    </dxf>
    <dxf>
      <font>
        <color rgb="FFDA0000"/>
      </font>
    </dxf>
    <dxf>
      <font>
        <color rgb="FFDA0000"/>
      </font>
    </dxf>
    <dxf>
      <font>
        <b/>
        <i val="0"/>
        <color rgb="FFFF0000"/>
      </font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border>
        <bottom style="thin">
          <color rgb="FFDA0000"/>
        </bottom>
        <vertical/>
        <horizontal/>
      </border>
    </dxf>
    <dxf>
      <font>
        <b/>
        <i val="0"/>
        <color rgb="FFDA0000"/>
      </font>
    </dxf>
    <dxf>
      <border>
        <bottom style="dashDot">
          <color rgb="FFDA0000"/>
        </bottom>
        <vertical/>
        <horizontal/>
      </border>
    </dxf>
    <dxf>
      <font>
        <strike val="0"/>
        <color theme="2" tint="-0.24994659260841701"/>
      </font>
      <numFmt numFmtId="0" formatCode="General"/>
    </dxf>
    <dxf>
      <numFmt numFmtId="30" formatCode="@"/>
    </dxf>
    <dxf>
      <numFmt numFmtId="30" formatCode="@"/>
      <fill>
        <patternFill patternType="none">
          <bgColor auto="1"/>
        </patternFill>
      </fill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  <dxf>
      <font>
        <b/>
        <i val="0"/>
        <color rgb="FFDA0000"/>
      </font>
    </dxf>
  </dxfs>
  <tableStyles count="0" defaultTableStyle="TableStyleMedium2" defaultPivotStyle="PivotStyleLight16"/>
  <colors>
    <mruColors>
      <color rgb="FFFFFFCC"/>
      <color rgb="FFDA0000"/>
      <color rgb="FFFDECE3"/>
      <color rgb="FF00B050"/>
      <color rgb="FF5E913B"/>
      <color rgb="FFF8F8F8"/>
      <color rgb="FFE7FFE7"/>
      <color rgb="FFCCFFCC"/>
      <color rgb="FFEAEAEA"/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fmlaLink="Y4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314325</xdr:colOff>
          <xdr:row>3</xdr:row>
          <xdr:rowOff>0</xdr:rowOff>
        </xdr:from>
        <xdr:to>
          <xdr:col>13</xdr:col>
          <xdr:colOff>628650</xdr:colOff>
          <xdr:row>4</xdr:row>
          <xdr:rowOff>0</xdr:rowOff>
        </xdr:to>
        <xdr:sp macro="" textlink="">
          <xdr:nvSpPr>
            <xdr:cNvPr id="2050" name="Check Box 2" descr=" ABC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</a:t>
              </a:r>
            </a:p>
          </xdr:txBody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904875</xdr:colOff>
      <xdr:row>1</xdr:row>
      <xdr:rowOff>38100</xdr:rowOff>
    </xdr:from>
    <xdr:to>
      <xdr:col>6</xdr:col>
      <xdr:colOff>990600</xdr:colOff>
      <xdr:row>5</xdr:row>
      <xdr:rowOff>8978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8425" y="209550"/>
          <a:ext cx="2066925" cy="1494878"/>
        </a:xfrm>
        <a:prstGeom prst="rect">
          <a:avLst/>
        </a:prstGeom>
      </xdr:spPr>
    </xdr:pic>
    <xdr:clientData/>
  </xdr:twoCellAnchor>
  <xdr:twoCellAnchor editAs="oneCell">
    <xdr:from>
      <xdr:col>1</xdr:col>
      <xdr:colOff>352425</xdr:colOff>
      <xdr:row>1</xdr:row>
      <xdr:rowOff>9525</xdr:rowOff>
    </xdr:from>
    <xdr:to>
      <xdr:col>4</xdr:col>
      <xdr:colOff>381000</xdr:colOff>
      <xdr:row>5</xdr:row>
      <xdr:rowOff>66675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80975"/>
          <a:ext cx="1581150" cy="1581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114300</xdr:rowOff>
    </xdr:from>
    <xdr:to>
      <xdr:col>4</xdr:col>
      <xdr:colOff>304800</xdr:colOff>
      <xdr:row>4</xdr:row>
      <xdr:rowOff>218528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14300"/>
          <a:ext cx="2066925" cy="1494878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247650</xdr:colOff>
      <xdr:row>4</xdr:row>
      <xdr:rowOff>314325</xdr:rowOff>
    </xdr:from>
    <xdr:to>
      <xdr:col>3</xdr:col>
      <xdr:colOff>666750</xdr:colOff>
      <xdr:row>9</xdr:row>
      <xdr:rowOff>76200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1704975"/>
          <a:ext cx="1581150" cy="1581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9525</xdr:rowOff>
    </xdr:from>
    <xdr:to>
      <xdr:col>8</xdr:col>
      <xdr:colOff>0</xdr:colOff>
      <xdr:row>18</xdr:row>
      <xdr:rowOff>104775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771525" y="495300"/>
          <a:ext cx="5324475" cy="2524125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INSTRUCTIONS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Step 1:</a:t>
          </a:r>
        </a:p>
        <a:p>
          <a:r>
            <a:rPr lang="de-DE" sz="1400"/>
            <a:t>Enter the names of the participants on the far left of the '</a:t>
          </a:r>
          <a:r>
            <a:rPr lang="de-DE" sz="1400" b="1"/>
            <a:t>Planung</a:t>
          </a:r>
          <a:r>
            <a:rPr lang="de-DE" sz="1400"/>
            <a:t>' sheet; If necessary, remove the tick from "With second legs".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Step 2:</a:t>
          </a:r>
        </a:p>
        <a:p>
          <a:r>
            <a:rPr lang="de-DE" sz="1400"/>
            <a:t>Enter the game </a:t>
          </a:r>
          <a:r>
            <a:rPr lang="de-DE" sz="1400">
              <a:solidFill>
                <a:sysClr val="windowText" lastClr="000000"/>
              </a:solidFill>
            </a:rPr>
            <a:t>results on </a:t>
          </a:r>
          <a:r>
            <a:rPr lang="de-DE" sz="1400"/>
            <a:t>the </a:t>
          </a:r>
          <a:r>
            <a:rPr lang="de-DE" sz="1400" b="1"/>
            <a:t>'Ergebnisse'</a:t>
          </a:r>
          <a:r>
            <a:rPr lang="de-DE" sz="1400"/>
            <a:t> sheet</a:t>
          </a:r>
          <a:endParaRPr lang="de-DE" sz="1400">
            <a:solidFill>
              <a:schemeClr val="tx1">
                <a:lumMod val="65000"/>
                <a:lumOff val="3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20</xdr:row>
      <xdr:rowOff>114298</xdr:rowOff>
    </xdr:from>
    <xdr:to>
      <xdr:col>8</xdr:col>
      <xdr:colOff>0</xdr:colOff>
      <xdr:row>85</xdr:row>
      <xdr:rowOff>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/>
      </xdr:nvSpPr>
      <xdr:spPr>
        <a:xfrm>
          <a:off x="581025" y="3352798"/>
          <a:ext cx="5324475" cy="10410827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HINTS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/>
            <a:t>If at least 3 teams have been entered, the game pairings appear automatically.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/>
            <a:t>If you want to enter your own matchups manually, you must first delete the two array formulas that cover the areas K7:K138 and M7:M138.</a:t>
          </a:r>
        </a:p>
        <a:p>
          <a:r>
            <a:rPr lang="de-DE" sz="1400"/>
            <a:t>To do this, go to cell K7, delete the formula in the edit line above and press CTRL-SHIFT-ENTER to finish. Do the same with cell M7.</a:t>
          </a: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3.</a:t>
          </a:r>
        </a:p>
        <a:p>
          <a:r>
            <a:rPr lang="de-DE" sz="1400"/>
            <a:t>Teams whose ranking is not clear will appear in red in the overall table.</a:t>
          </a:r>
        </a:p>
        <a:p>
          <a:r>
            <a:rPr lang="de-DE" sz="1400"/>
            <a:t>In this case, either a playoff game can be entered on the '</a:t>
          </a:r>
          <a:r>
            <a:rPr lang="de-DE" sz="1400" b="1"/>
            <a:t>Playoffs</a:t>
          </a:r>
          <a:r>
            <a:rPr lang="de-DE" sz="1400"/>
            <a:t>' sheet or, if the draw is made, a bonus point can be awarded to the favored team on the '</a:t>
          </a:r>
          <a:r>
            <a:rPr lang="de-DE" sz="1400" b="1"/>
            <a:t>TieBreak</a:t>
          </a:r>
          <a:r>
            <a:rPr lang="de-DE" sz="1400"/>
            <a:t>' sheet.</a:t>
          </a:r>
        </a:p>
        <a:p>
          <a:endParaRPr lang="de-DE" sz="1400"/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spreadsheet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 intended for printing. The page breaks are set so that a match schedule with individual kick-off times can be printed for each participant.</a:t>
          </a: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/>
            <a:t>The ranking of the teams is determined according to the following criteria:</a:t>
          </a:r>
        </a:p>
        <a:p>
          <a:endParaRPr lang="de-DE" sz="8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2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Criteria:</a:t>
          </a:r>
        </a:p>
        <a:p>
          <a:endParaRPr lang="de-DE" sz="400">
            <a:effectLst/>
          </a:endParaRPr>
        </a:p>
        <a:p>
          <a:r>
            <a:rPr lang="de-DE" sz="1200"/>
            <a:t>1. Number of points or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number of sets won</a:t>
          </a: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(adjustable)</a:t>
          </a:r>
          <a:endParaRPr lang="de-DE" sz="1200"/>
        </a:p>
        <a:p>
          <a:r>
            <a:rPr lang="de-DE" sz="1200"/>
            <a:t>2. Set difference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(adjustable YES/NO)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Number of sets won (adjustable YES/NO)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(Only makes sense if the number of points is the first criterion)</a:t>
          </a:r>
          <a:endParaRPr lang="de-DE" sz="1200"/>
        </a:p>
        <a:p>
          <a:r>
            <a:rPr lang="de-DE" sz="1200"/>
            <a:t>4.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Ball difference or ball quotient (adjustable</a:t>
          </a:r>
          <a:r>
            <a:rPr lang="de-DE" sz="1200"/>
            <a:t>)</a:t>
          </a:r>
        </a:p>
        <a:p>
          <a:r>
            <a:rPr lang="de-DE" sz="1200"/>
            <a:t>5. Number of sets won from the driect comparison</a:t>
          </a:r>
        </a:p>
        <a:p>
          <a:r>
            <a:rPr lang="de-DE" sz="1200"/>
            <a:t>6. Ball</a:t>
          </a:r>
          <a:r>
            <a:rPr lang="de-DE" sz="1200" baseline="0"/>
            <a:t> difference from the direct compar</a:t>
          </a:r>
          <a:r>
            <a:rPr lang="de-DE" sz="1200"/>
            <a:t>ison</a:t>
          </a:r>
        </a:p>
        <a:p>
          <a:r>
            <a:rPr lang="de-DE" sz="1200"/>
            <a:t>7. Drawing</a:t>
          </a:r>
          <a:r>
            <a:rPr lang="de-DE" sz="1200" baseline="0"/>
            <a:t> of lots or playoffs</a:t>
          </a:r>
          <a:endParaRPr lang="de-DE" sz="1200"/>
        </a:p>
        <a:p>
          <a:endParaRPr lang="de-DE" sz="14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</a:t>
          </a:r>
          <a:endParaRPr lang="de-DE" sz="1400" b="1">
            <a:effectLst/>
          </a:endParaRPr>
        </a:p>
        <a:p>
          <a:r>
            <a:rPr lang="de-DE" sz="1400"/>
            <a:t>Various presets can be selected on the '</a:t>
          </a:r>
          <a:r>
            <a:rPr lang="de-DE" sz="1400" b="1"/>
            <a:t>Einstellungen</a:t>
          </a:r>
          <a:r>
            <a:rPr lang="de-DE" sz="1400"/>
            <a:t>' sheet.</a:t>
          </a:r>
        </a:p>
        <a:p>
          <a:endParaRPr lang="de-DE" sz="400"/>
        </a:p>
        <a:p>
          <a:r>
            <a:rPr lang="de-DE" sz="1200"/>
            <a:t>If the ball quotient is selected instead of the ball difference under point 4, the ball quotient will be displayed in the final table and also used as the fourth criterion.</a:t>
          </a:r>
          <a:endParaRPr lang="de-DE" sz="1200">
            <a:effectLst/>
          </a:endParaRPr>
        </a:p>
      </xdr:txBody>
    </xdr:sp>
    <xdr:clientData/>
  </xdr:twoCellAnchor>
  <xdr:twoCellAnchor>
    <xdr:from>
      <xdr:col>8</xdr:col>
      <xdr:colOff>266698</xdr:colOff>
      <xdr:row>3</xdr:row>
      <xdr:rowOff>9525</xdr:rowOff>
    </xdr:from>
    <xdr:to>
      <xdr:col>15</xdr:col>
      <xdr:colOff>752475</xdr:colOff>
      <xdr:row>18</xdr:row>
      <xdr:rowOff>114300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/>
      </xdr:nvSpPr>
      <xdr:spPr>
        <a:xfrm>
          <a:off x="6362698" y="495300"/>
          <a:ext cx="5334002" cy="2533650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ANLEITUNG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 Schritt:</a:t>
          </a:r>
        </a:p>
        <a:p>
          <a:r>
            <a:rPr lang="de-DE" sz="1400">
              <a:solidFill>
                <a:sysClr val="windowText" lastClr="000000"/>
              </a:solidFill>
            </a:rPr>
            <a:t>Auf</a:t>
          </a:r>
          <a:r>
            <a:rPr lang="de-DE" sz="1400" baseline="0">
              <a:solidFill>
                <a:sysClr val="windowText" lastClr="000000"/>
              </a:solidFill>
            </a:rPr>
            <a:t> dem Tabellenblatt '</a:t>
          </a:r>
          <a:r>
            <a:rPr lang="de-DE" sz="1400" b="1" baseline="0">
              <a:solidFill>
                <a:sysClr val="windowText" lastClr="000000"/>
              </a:solidFill>
            </a:rPr>
            <a:t>Planung</a:t>
          </a:r>
          <a:r>
            <a:rPr lang="de-DE" sz="1400" baseline="0">
              <a:solidFill>
                <a:sysClr val="windowText" lastClr="000000"/>
              </a:solidFill>
            </a:rPr>
            <a:t>' g</a:t>
          </a:r>
          <a:r>
            <a:rPr lang="de-DE" sz="1400">
              <a:solidFill>
                <a:sysClr val="windowText" lastClr="000000"/>
              </a:solidFill>
            </a:rPr>
            <a:t>anz links die Namen der Teilnehmer</a:t>
          </a:r>
          <a:r>
            <a:rPr lang="de-DE" sz="1400" baseline="0">
              <a:solidFill>
                <a:sysClr val="windowText" lastClr="000000"/>
              </a:solidFill>
            </a:rPr>
            <a:t> eintragen und evtl. Häkchen bei "Mit Rückspielen" entfernen</a:t>
          </a: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 Schritt:</a:t>
          </a:r>
        </a:p>
        <a:p>
          <a:r>
            <a:rPr lang="de-DE" sz="1400" baseline="0">
              <a:solidFill>
                <a:sysClr val="windowText" lastClr="000000"/>
              </a:solidFill>
            </a:rPr>
            <a:t>Auf dem Tabellenblatt </a:t>
          </a:r>
          <a:r>
            <a:rPr lang="de-DE" sz="1400" b="1" baseline="0">
              <a:solidFill>
                <a:sysClr val="windowText" lastClr="000000"/>
              </a:solidFill>
            </a:rPr>
            <a:t>'Ergebnisse'</a:t>
          </a:r>
          <a:r>
            <a:rPr lang="de-DE" sz="1400" baseline="0">
              <a:solidFill>
                <a:sysClr val="windowText" lastClr="000000"/>
              </a:solidFill>
            </a:rPr>
            <a:t> die Spielergebnisse eintragen</a:t>
          </a:r>
          <a:endParaRPr lang="de-DE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8</xdr:col>
      <xdr:colOff>266699</xdr:colOff>
      <xdr:row>20</xdr:row>
      <xdr:rowOff>114297</xdr:rowOff>
    </xdr:from>
    <xdr:to>
      <xdr:col>16</xdr:col>
      <xdr:colOff>0</xdr:colOff>
      <xdr:row>84</xdr:row>
      <xdr:rowOff>161924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/>
      </xdr:nvSpPr>
      <xdr:spPr>
        <a:xfrm>
          <a:off x="6172199" y="3352797"/>
          <a:ext cx="5343526" cy="10410827"/>
        </a:xfrm>
        <a:prstGeom prst="rect">
          <a:avLst/>
        </a:prstGeom>
        <a:solidFill>
          <a:srgbClr val="F8F8F8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16000" rtlCol="0" anchor="ctr"/>
        <a:lstStyle/>
        <a:p>
          <a:pPr algn="ctr"/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HINWEISE</a:t>
          </a:r>
        </a:p>
        <a:p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>
              <a:solidFill>
                <a:schemeClr val="tx1">
                  <a:lumMod val="65000"/>
                  <a:lumOff val="35000"/>
                </a:schemeClr>
              </a:solidFill>
            </a:rPr>
            <a:t>1.</a:t>
          </a:r>
        </a:p>
        <a:p>
          <a:r>
            <a:rPr lang="de-DE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Wenn mindestens 3 Teams eingetragen wurden, erscheinen die Spielpaarungen automatisch.</a:t>
          </a:r>
          <a:endParaRPr lang="de-DE" sz="1400">
            <a:effectLst/>
          </a:endParaRPr>
        </a:p>
        <a:p>
          <a:endParaRPr lang="de-DE" sz="140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 b="1" baseline="0">
              <a:solidFill>
                <a:schemeClr val="tx1">
                  <a:lumMod val="65000"/>
                  <a:lumOff val="35000"/>
                </a:schemeClr>
              </a:solidFill>
            </a:rPr>
            <a:t>2.</a:t>
          </a:r>
          <a:endParaRPr lang="de-DE" sz="1400" b="1">
            <a:solidFill>
              <a:schemeClr val="tx1">
                <a:lumMod val="65000"/>
                <a:lumOff val="35000"/>
              </a:schemeClr>
            </a:solidFill>
          </a:endParaRPr>
        </a:p>
        <a:p>
          <a:r>
            <a:rPr lang="de-DE" sz="1400">
              <a:solidFill>
                <a:sysClr val="windowText" lastClr="000000"/>
              </a:solidFill>
              <a:effectLst/>
            </a:rPr>
            <a:t>Wer seine eigenen Spielpaarungen manuell eintragen möchte, muss zuerst die beiden Matrixformeln löschen, die die Bereiche K7:K138 und M7:M138 überdecken.</a:t>
          </a:r>
        </a:p>
        <a:p>
          <a:r>
            <a:rPr lang="de-DE" sz="1400">
              <a:solidFill>
                <a:sysClr val="windowText" lastClr="000000"/>
              </a:solidFill>
              <a:effectLst/>
            </a:rPr>
            <a:t>Dazu auf die Zelle K7 gehen, die Formel in der Bearbeitungszeile oben löschen und mit STRG-UMSCHALT-EINGABE abschließen.</a:t>
          </a:r>
        </a:p>
        <a:p>
          <a:r>
            <a:rPr lang="de-DE" sz="1400">
              <a:solidFill>
                <a:sysClr val="windowText" lastClr="000000"/>
              </a:solidFill>
              <a:effectLst/>
            </a:rPr>
            <a:t>Dasselbe</a:t>
          </a:r>
          <a:r>
            <a:rPr lang="de-DE" sz="1400" baseline="0">
              <a:solidFill>
                <a:sysClr val="windowText" lastClr="000000"/>
              </a:solidFill>
              <a:effectLst/>
            </a:rPr>
            <a:t> mit der Zelle M7 durchführen.</a:t>
          </a:r>
          <a:endParaRPr lang="de-DE" sz="1400">
            <a:solidFill>
              <a:sysClr val="windowText" lastClr="000000"/>
            </a:solidFill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Teams, deren Rangfolge nicht eindeutig geklärt ist, erscheinen in der Gesamttabelle in roter Schrift.</a:t>
          </a: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 dem Fall kann entweder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Playoffs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ein Entscheidungsspiel eingetragen werden oder bei Losentscheid auf dem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TieBreak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ein Bonuspunkt für das begünstigte Team.</a:t>
          </a:r>
          <a:endParaRPr lang="de-DE" sz="1400">
            <a:effectLst/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Das Tabellenblatt '</a:t>
          </a:r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Anstoßzeiten</a:t>
          </a:r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' ist zum Ausdrucken gedacht. Die Seitenumbrüche sind so gesetzt, dass für jeden Teilnehmer ein Spielplan mit individuellen Anstoßzeiten ausgedruckt werden kann.</a:t>
          </a:r>
          <a:endParaRPr lang="de-DE" sz="1400" b="0" baseline="0">
            <a:solidFill>
              <a:schemeClr val="tx1">
                <a:lumMod val="65000"/>
                <a:lumOff val="35000"/>
              </a:schemeClr>
            </a:solidFill>
          </a:endParaRPr>
        </a:p>
        <a:p>
          <a:endParaRPr lang="de-DE" sz="1400">
            <a:effectLst/>
          </a:endParaRPr>
        </a:p>
        <a:p>
          <a:r>
            <a:rPr lang="de-DE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</a:t>
          </a:r>
          <a:endParaRPr lang="de-DE" sz="1400">
            <a:effectLst/>
          </a:endParaRPr>
        </a:p>
        <a:p>
          <a:r>
            <a:rPr lang="de-DE" sz="14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Die Rangreihenfolge der Teams wird nach folgenden Kriterien ermittelt:</a:t>
          </a:r>
        </a:p>
        <a:p>
          <a:endParaRPr lang="de-DE" sz="800">
            <a:effectLst/>
          </a:endParaRPr>
        </a:p>
        <a:p>
          <a:r>
            <a:rPr lang="de-DE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Kriterien:</a:t>
          </a:r>
        </a:p>
        <a:p>
          <a:endParaRPr lang="de-DE" sz="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Punkte oder Anzahl der gewonnenen Sätze (einstellbar)</a:t>
          </a:r>
          <a:endParaRPr lang="de-DE" sz="1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2.   Satz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differenz (JA/NEIN einstellbar)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3.   Anzahl gewonnener Sätze (JA/NEIN einstellbar)</a:t>
          </a:r>
        </a:p>
        <a:p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(nur sinnvoll, wenn die Anzahl der Punkte das erste Kriterium ist)</a:t>
          </a:r>
          <a:endParaRPr lang="de-DE" sz="1400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Balldifferenz oder Ballquotient (einstellbar)</a:t>
          </a:r>
          <a:endParaRPr lang="de-DE" sz="14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  </a:t>
          </a: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Anzahl der gewonnenen Sätze aus dem direkten Vergleich</a:t>
          </a:r>
          <a:endParaRPr lang="de-D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de-D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6.   Balldifferenz aus dem direkten Vergleich</a:t>
          </a:r>
          <a:endParaRPr lang="de-DE">
            <a:effectLst/>
          </a:endParaRPr>
        </a:p>
        <a:p>
          <a:r>
            <a:rPr lang="de-DE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7.   Losentscheid oder Entscheidungsspiel</a:t>
          </a:r>
          <a:endParaRPr lang="de-DE" sz="14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de-DE" sz="1400" b="1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de-DE" sz="14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6.</a:t>
          </a:r>
        </a:p>
        <a:p>
          <a:r>
            <a:rPr lang="de-DE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Auf dem Tabellenblatt '</a:t>
          </a:r>
          <a:r>
            <a:rPr lang="de-DE" sz="1400" b="1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Einstellungen</a:t>
          </a:r>
          <a:r>
            <a:rPr lang="de-DE" sz="14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' können verschiedene Voreinstellungen gewählt werden.</a:t>
          </a:r>
        </a:p>
        <a:p>
          <a:endParaRPr lang="de-DE" sz="400" baseline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de-DE" sz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Wenn unter Punkt 4 der Ballquotient an Stelle der Balldifferenz gewählt wird, wird der Ballquotient in der Schlusstabelle angezeigt und auch als viertes Kriterium verwendet.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/Spielpl&#228;ne/Turnierpl&#228;ne/Turnier_2_Grp_1.0%20-%20Kopi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ung"/>
      <sheetName val="proof"/>
      <sheetName val="Pairings"/>
      <sheetName val="Vorrunde"/>
      <sheetName val="Endrunde 1"/>
      <sheetName val="Endrunde 2"/>
      <sheetName val="DirVergleich_A"/>
      <sheetName val="DirVergleich_B"/>
      <sheetName val="Sprache"/>
      <sheetName val="Einstellungen"/>
      <sheetName val="Info"/>
      <sheetName val="Calc1"/>
      <sheetName val="Calc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4">
          <cell r="F64">
            <v>1000000000</v>
          </cell>
        </row>
        <row r="65">
          <cell r="F65">
            <v>1000</v>
          </cell>
          <cell r="H65">
            <v>500000</v>
          </cell>
        </row>
        <row r="66">
          <cell r="F66">
            <v>1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s://hermann-baum.de/excel/Liga/de/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hyperlink" Target="mailto:mail@hermann-baum.de" TargetMode="External"/><Relationship Id="rId1" Type="http://schemas.openxmlformats.org/officeDocument/2006/relationships/hyperlink" Target="mailto:mail@hermann-baum.de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2EE18-8AAF-4160-B6E1-C239DA8A48C6}">
  <sheetPr codeName="Tabelle4"/>
  <dimension ref="A1:DO270"/>
  <sheetViews>
    <sheetView showGridLines="0" showRowColHeaders="0" zoomScaleNormal="100" workbookViewId="0">
      <selection activeCell="C8" sqref="C8:C9"/>
    </sheetView>
  </sheetViews>
  <sheetFormatPr baseColWidth="10" defaultColWidth="0" defaultRowHeight="15.75" zeroHeight="1" x14ac:dyDescent="0.25"/>
  <cols>
    <col min="1" max="1" width="11.42578125" style="41" customWidth="1"/>
    <col min="2" max="2" width="6.7109375" style="41" customWidth="1"/>
    <col min="3" max="3" width="29.85546875" style="41" customWidth="1"/>
    <col min="4" max="6" width="11.42578125" style="41" hidden="1" customWidth="1"/>
    <col min="7" max="7" width="11.42578125" style="41" customWidth="1"/>
    <col min="8" max="9" width="9.85546875" style="41" customWidth="1"/>
    <col min="10" max="10" width="7.28515625" style="41" customWidth="1"/>
    <col min="11" max="11" width="4.7109375" style="41" customWidth="1"/>
    <col min="12" max="12" width="3" style="41" customWidth="1"/>
    <col min="13" max="13" width="4.7109375" style="41" customWidth="1"/>
    <col min="14" max="14" width="20.7109375" style="41" customWidth="1"/>
    <col min="15" max="15" width="3.85546875" style="41" customWidth="1"/>
    <col min="16" max="16" width="20.7109375" style="41" customWidth="1"/>
    <col min="17" max="17" width="15.7109375" style="41" customWidth="1"/>
    <col min="18" max="18" width="9.85546875" style="41" customWidth="1"/>
    <col min="19" max="19" width="11.42578125" style="41" customWidth="1"/>
    <col min="20" max="20" width="28.85546875" style="155" customWidth="1"/>
    <col min="21" max="21" width="13.85546875" style="155" customWidth="1"/>
    <col min="22" max="23" width="11.42578125" style="155" customWidth="1"/>
    <col min="24" max="24" width="10.28515625" style="155" hidden="1" customWidth="1"/>
    <col min="25" max="25" width="11.42578125" style="159" hidden="1" customWidth="1"/>
    <col min="26" max="97" width="11.42578125" style="41" hidden="1" customWidth="1"/>
    <col min="98" max="98" width="12" style="41" hidden="1" customWidth="1"/>
    <col min="99" max="16384" width="11.42578125" style="41" hidden="1"/>
  </cols>
  <sheetData>
    <row r="1" spans="1:119" x14ac:dyDescent="0.25">
      <c r="A1" s="142"/>
      <c r="V1" s="142"/>
      <c r="W1" s="142"/>
    </row>
    <row r="2" spans="1:119" ht="33.75" x14ac:dyDescent="0.5">
      <c r="A2" s="141"/>
      <c r="B2" s="242"/>
      <c r="C2" s="242"/>
      <c r="D2" s="242"/>
      <c r="E2" s="242"/>
      <c r="F2" s="242"/>
      <c r="G2" s="242"/>
      <c r="H2" s="632" t="str">
        <f>Sprache!$E$30</f>
        <v>Teilnehmer und Ablaufplan</v>
      </c>
      <c r="I2" s="632"/>
      <c r="J2" s="632"/>
      <c r="K2" s="632"/>
      <c r="L2" s="632"/>
      <c r="M2" s="632"/>
      <c r="N2" s="632"/>
      <c r="O2" s="632"/>
      <c r="P2" s="632"/>
      <c r="Q2" s="595"/>
      <c r="R2" s="279"/>
      <c r="S2" s="242"/>
      <c r="T2" s="242"/>
      <c r="U2" s="242"/>
      <c r="V2" s="299"/>
      <c r="W2" s="299"/>
    </row>
    <row r="3" spans="1:119" x14ac:dyDescent="0.25">
      <c r="Y3" s="159" t="b">
        <f ca="1">OR($U$6="",$U$8="",$U$10="",$U$12="",$D$6&gt;2,$D$6=0,Calc!$F$16=0)</f>
        <v>0</v>
      </c>
      <c r="Z3" s="41" t="s">
        <v>231</v>
      </c>
    </row>
    <row r="4" spans="1:119" ht="26.25" x14ac:dyDescent="0.4">
      <c r="B4" s="37" t="str">
        <f>Sprache!$E$31</f>
        <v>Teilnehmer</v>
      </c>
      <c r="E4" s="314" t="s">
        <v>250</v>
      </c>
      <c r="F4" s="314" t="s">
        <v>251</v>
      </c>
      <c r="H4" s="37" t="str">
        <f>Sprache!$E$32</f>
        <v>Ablaufplan</v>
      </c>
      <c r="I4" s="37"/>
      <c r="J4" s="37"/>
      <c r="N4" s="643" t="str">
        <f>Sprache!$E$20</f>
        <v>Mit Rückspielen</v>
      </c>
      <c r="O4" s="643"/>
      <c r="P4" s="643"/>
      <c r="Q4" s="596"/>
      <c r="R4" s="280"/>
      <c r="S4" s="255"/>
      <c r="T4" s="37" t="str">
        <f>Sprache!$E$41</f>
        <v>Spielzeiten</v>
      </c>
      <c r="Y4" s="254" t="b">
        <v>1</v>
      </c>
    </row>
    <row r="5" spans="1:119" ht="29.25" customHeight="1" thickBot="1" x14ac:dyDescent="0.3">
      <c r="D5" s="62"/>
      <c r="E5" s="246">
        <f ca="1">IF($D$6=2,E6*(E6-1),IF($D$6=1,E6*(E6-1)/2,0))</f>
        <v>90</v>
      </c>
      <c r="F5" s="246">
        <f ca="1">IF($D$6=2,E5/2,0)</f>
        <v>45</v>
      </c>
      <c r="G5" s="164" t="str">
        <f>Sprache!$E$86</f>
        <v>Zeitkonflikt</v>
      </c>
      <c r="H5" s="644" t="str">
        <f>Sprache!$E$80</f>
        <v>Doppelte Spielpaarungen und Spiele gegen sich selbst
führen in der Gesamttabelle zu falschen Werten!</v>
      </c>
      <c r="I5" s="644"/>
      <c r="J5" s="644"/>
      <c r="K5" s="644"/>
      <c r="L5" s="644"/>
      <c r="M5" s="644"/>
      <c r="N5" s="644"/>
      <c r="O5" s="644"/>
      <c r="P5" s="644"/>
      <c r="Q5" s="604"/>
      <c r="R5" s="653" t="str">
        <f>Sprache!$E$53</f>
        <v>Zusätzl. Pause (min)</v>
      </c>
    </row>
    <row r="6" spans="1:119" ht="15.95" customHeight="1" thickTop="1" thickBot="1" x14ac:dyDescent="0.3">
      <c r="A6" s="67">
        <f>MAX($A$8:$A$31)</f>
        <v>1</v>
      </c>
      <c r="B6" s="625" t="str">
        <f>Sprache!$E$9</f>
        <v>Nr.</v>
      </c>
      <c r="C6" s="621" t="str">
        <f>Sprache!$E$10</f>
        <v>Teilnehmer bzw. Mannschaft</v>
      </c>
      <c r="D6" s="130">
        <f ca="1">MAX($D$7:$D$138)</f>
        <v>2</v>
      </c>
      <c r="E6" s="245">
        <f>Calc!$F$16</f>
        <v>10</v>
      </c>
      <c r="F6" s="62" t="s">
        <v>161</v>
      </c>
      <c r="G6" s="62"/>
      <c r="H6" s="200" t="str">
        <f>Sprache!$E$33</f>
        <v>Spiel-Nr.</v>
      </c>
      <c r="I6" s="201" t="str">
        <f>Sprache!$E$39</f>
        <v>Beginn</v>
      </c>
      <c r="J6" s="201" t="str">
        <f>Sprache!$E$48</f>
        <v>Feld</v>
      </c>
      <c r="K6" s="641" t="str">
        <f>Sprache!$E$34</f>
        <v>Paarungen</v>
      </c>
      <c r="L6" s="641"/>
      <c r="M6" s="641"/>
      <c r="N6" s="641" t="str">
        <f>Sprache!$E$31</f>
        <v>Teilnehmer</v>
      </c>
      <c r="O6" s="641"/>
      <c r="P6" s="642"/>
      <c r="Q6" s="609" t="str">
        <f>Sprache!$E$76</f>
        <v>Schiedsrichter</v>
      </c>
      <c r="R6" s="654"/>
      <c r="T6" s="645" t="str">
        <f>Sprache!$E$39</f>
        <v>Beginn</v>
      </c>
      <c r="U6" s="646">
        <v>0.375</v>
      </c>
      <c r="V6" s="655" t="str">
        <f>Sprache!$E$45</f>
        <v>Uhr</v>
      </c>
      <c r="W6" s="161"/>
      <c r="X6" s="160" t="s">
        <v>245</v>
      </c>
      <c r="Y6" s="159" t="s">
        <v>246</v>
      </c>
      <c r="Z6" s="300">
        <v>1</v>
      </c>
      <c r="AA6" s="301" t="s">
        <v>247</v>
      </c>
      <c r="AB6" s="301" t="s">
        <v>248</v>
      </c>
      <c r="AC6" s="302" t="s">
        <v>249</v>
      </c>
      <c r="AD6" s="301" t="s">
        <v>248</v>
      </c>
      <c r="AE6" s="301" t="s">
        <v>247</v>
      </c>
      <c r="AF6" s="160"/>
      <c r="AG6" s="159" t="s">
        <v>246</v>
      </c>
      <c r="AH6" s="300">
        <v>2</v>
      </c>
      <c r="AI6" s="301" t="s">
        <v>247</v>
      </c>
      <c r="AJ6" s="301" t="s">
        <v>248</v>
      </c>
      <c r="AK6" s="302" t="s">
        <v>249</v>
      </c>
      <c r="AL6" s="301" t="s">
        <v>248</v>
      </c>
      <c r="AM6" s="301" t="s">
        <v>247</v>
      </c>
      <c r="AO6" s="159" t="s">
        <v>246</v>
      </c>
      <c r="AP6" s="300">
        <v>3</v>
      </c>
      <c r="AQ6" s="301" t="s">
        <v>247</v>
      </c>
      <c r="AR6" s="301" t="s">
        <v>248</v>
      </c>
      <c r="AS6" s="302" t="s">
        <v>249</v>
      </c>
      <c r="AT6" s="301" t="s">
        <v>248</v>
      </c>
      <c r="AU6" s="301" t="s">
        <v>247</v>
      </c>
      <c r="AV6" s="160"/>
      <c r="AW6" s="159" t="s">
        <v>246</v>
      </c>
      <c r="AX6" s="300">
        <v>4</v>
      </c>
      <c r="AY6" s="301" t="s">
        <v>247</v>
      </c>
      <c r="AZ6" s="301" t="s">
        <v>248</v>
      </c>
      <c r="BA6" s="302" t="s">
        <v>249</v>
      </c>
      <c r="BB6" s="301" t="s">
        <v>248</v>
      </c>
      <c r="BC6" s="301" t="s">
        <v>247</v>
      </c>
      <c r="BE6" s="159" t="s">
        <v>246</v>
      </c>
      <c r="BF6" s="300">
        <v>5</v>
      </c>
      <c r="BG6" s="301" t="s">
        <v>247</v>
      </c>
      <c r="BH6" s="301" t="s">
        <v>248</v>
      </c>
      <c r="BI6" s="302" t="s">
        <v>249</v>
      </c>
      <c r="BJ6" s="301" t="s">
        <v>248</v>
      </c>
      <c r="BK6" s="301" t="s">
        <v>247</v>
      </c>
      <c r="BL6" s="160"/>
      <c r="BM6" s="159" t="s">
        <v>246</v>
      </c>
      <c r="BN6" s="300">
        <v>6</v>
      </c>
      <c r="BO6" s="301" t="s">
        <v>247</v>
      </c>
      <c r="BP6" s="301" t="s">
        <v>248</v>
      </c>
      <c r="BQ6" s="302" t="s">
        <v>249</v>
      </c>
      <c r="BR6" s="301" t="s">
        <v>248</v>
      </c>
      <c r="BS6" s="301" t="s">
        <v>247</v>
      </c>
      <c r="BU6" s="159" t="s">
        <v>246</v>
      </c>
      <c r="BV6" s="300">
        <v>7</v>
      </c>
      <c r="BW6" s="301" t="s">
        <v>247</v>
      </c>
      <c r="BX6" s="301" t="s">
        <v>248</v>
      </c>
      <c r="BY6" s="302" t="s">
        <v>249</v>
      </c>
      <c r="BZ6" s="301" t="s">
        <v>248</v>
      </c>
      <c r="CA6" s="301" t="s">
        <v>247</v>
      </c>
      <c r="CB6" s="160"/>
      <c r="CC6" s="159" t="s">
        <v>246</v>
      </c>
      <c r="CD6" s="300">
        <v>8</v>
      </c>
      <c r="CE6" s="301" t="s">
        <v>247</v>
      </c>
      <c r="CF6" s="301" t="s">
        <v>248</v>
      </c>
      <c r="CG6" s="302" t="s">
        <v>249</v>
      </c>
      <c r="CH6" s="301" t="s">
        <v>248</v>
      </c>
      <c r="CI6" s="301" t="s">
        <v>247</v>
      </c>
      <c r="CK6" s="159" t="s">
        <v>246</v>
      </c>
      <c r="CL6" s="300">
        <v>9</v>
      </c>
      <c r="CM6" s="301" t="s">
        <v>247</v>
      </c>
      <c r="CN6" s="301" t="s">
        <v>248</v>
      </c>
      <c r="CO6" s="302" t="s">
        <v>249</v>
      </c>
      <c r="CP6" s="301" t="s">
        <v>248</v>
      </c>
      <c r="CQ6" s="301" t="s">
        <v>247</v>
      </c>
      <c r="CS6" s="159" t="s">
        <v>246</v>
      </c>
      <c r="CT6" s="300">
        <v>10</v>
      </c>
      <c r="CU6" s="301" t="s">
        <v>247</v>
      </c>
      <c r="CV6" s="301" t="s">
        <v>248</v>
      </c>
      <c r="CW6" s="302" t="s">
        <v>249</v>
      </c>
      <c r="CX6" s="301" t="s">
        <v>248</v>
      </c>
      <c r="CY6" s="301" t="s">
        <v>247</v>
      </c>
      <c r="DA6" s="159" t="s">
        <v>246</v>
      </c>
      <c r="DB6" s="300">
        <v>11</v>
      </c>
      <c r="DC6" s="301" t="s">
        <v>247</v>
      </c>
      <c r="DD6" s="301" t="s">
        <v>248</v>
      </c>
      <c r="DE6" s="302" t="s">
        <v>249</v>
      </c>
      <c r="DF6" s="301" t="s">
        <v>248</v>
      </c>
      <c r="DG6" s="301" t="s">
        <v>247</v>
      </c>
      <c r="DI6" s="159" t="s">
        <v>246</v>
      </c>
      <c r="DJ6" s="300">
        <v>12</v>
      </c>
      <c r="DK6" s="301" t="s">
        <v>247</v>
      </c>
      <c r="DL6" s="301" t="s">
        <v>248</v>
      </c>
      <c r="DM6" s="302" t="s">
        <v>249</v>
      </c>
      <c r="DN6" s="301" t="s">
        <v>248</v>
      </c>
      <c r="DO6" s="301" t="s">
        <v>247</v>
      </c>
    </row>
    <row r="7" spans="1:119" ht="15.95" customHeight="1" x14ac:dyDescent="0.2">
      <c r="A7" s="67"/>
      <c r="B7" s="626"/>
      <c r="C7" s="622"/>
      <c r="D7" s="129">
        <f ca="1">IF($E7="",0,IF(OR(QUOTIENT($E7,10)=MOD($E7,10),COUNTIF($E$7:$E$138,$E7)&gt;1),100,COUNTIF($E$7:$E$270,$E7)))</f>
        <v>2</v>
      </c>
      <c r="E7" s="129" t="str">
        <f ca="1">IF(OR($K7="",$M7=""),"",TEXT($K7,"00")&amp;TEXT($M7,"00"))</f>
        <v>0110</v>
      </c>
      <c r="F7" s="129">
        <f ca="1">IF($E7="",0,COUNTIF($E$7:$E7,INDEX($E$139:$E$270,ROW($A1))))</f>
        <v>0</v>
      </c>
      <c r="G7" s="163"/>
      <c r="H7" s="193">
        <v>1</v>
      </c>
      <c r="I7" s="202">
        <f ca="1">IF(OR($Y$3,$H7&gt;Calc!$B$16/2*$D$6),"",$U$6+QUOTIENT(($H7-1),$U$22)*($U$8+$U$10)/1440)</f>
        <v>0.375</v>
      </c>
      <c r="J7" s="186">
        <f ca="1">IF(OR($Y$3,$H7&gt;Calc!$B$16/2*$D$6),"",MOD(($H7-1),$U$22)+1)</f>
        <v>1</v>
      </c>
      <c r="K7" s="194">
        <f t="array" aca="1" ref="K7:K138" ca="1">IF(Calc!$F$16&lt;3,"",IF(OFFSET(Spielpaarungen!$A$1,0,(Calc!$F$16-2)*4-1+($Y$4=FALSE)*42,132,1)="","",OFFSET(Spielpaarungen!$A$1,0,(Calc!$F$16-2)*4-1+($Y$4=FALSE)*42,132,1)))</f>
        <v>1</v>
      </c>
      <c r="L7" s="195" t="s">
        <v>4</v>
      </c>
      <c r="M7" s="196">
        <f t="array" aca="1" ref="M7:M138" ca="1">IF(Calc!$F$16&lt;3,"",IF(OFFSET(Spielpaarungen!$A$1,0,(Calc!$F$16-2)*4+($Y$4=FALSE)*42,132,1)="","",OFFSET(Spielpaarungen!$A$1,0,(Calc!$F$16-2)*4+($Y$4=FALSE)*42,132,1)))</f>
        <v>10</v>
      </c>
      <c r="N7" s="197" t="str">
        <f t="shared" ref="N7:N38" ca="1" si="0">IF($K7="","",IF(VLOOKUP($K7,$B$8:$C$31,2,0)="","",VLOOKUP($K7,$B$8:$C$31,2,0)))</f>
        <v>1. FC Riedwald</v>
      </c>
      <c r="O7" s="198" t="s">
        <v>4</v>
      </c>
      <c r="P7" s="199" t="str">
        <f t="shared" ref="P7:P38" ca="1" si="1">IF($M7="","",IF(VLOOKUP($M7,$B$8:$C$31,2,0)="","",VLOOKUP($M7,$B$8:$C$31,2,0)))</f>
        <v>AC Roma</v>
      </c>
      <c r="Q7" s="610"/>
      <c r="R7" s="606"/>
      <c r="T7" s="639"/>
      <c r="U7" s="647"/>
      <c r="V7" s="656"/>
      <c r="W7" s="161"/>
      <c r="X7" s="160">
        <v>0</v>
      </c>
      <c r="Y7" s="303">
        <v>0</v>
      </c>
      <c r="Z7" s="304">
        <f ca="1">IF(AA7="",99999,$I7)</f>
        <v>0.375</v>
      </c>
      <c r="AA7" s="160">
        <f t="shared" ref="AA7" ca="1" si="2">IF($K7=Z$6,$M7,IF($M7=Z$6,$K7,""))</f>
        <v>10</v>
      </c>
      <c r="AB7" s="160">
        <f ca="1">IF(AA7="","",$J7)</f>
        <v>1</v>
      </c>
      <c r="AC7" s="305">
        <f ca="1">SMALL(Z$7:Z$138,ROW($A1))</f>
        <v>0.375</v>
      </c>
      <c r="AD7" s="305">
        <f ca="1">IFERROR(VLOOKUP(AC7,Z$7:AB$138,3,0),"")</f>
        <v>1</v>
      </c>
      <c r="AE7" s="306" t="str">
        <f ca="1">IFERROR(VLOOKUP(VLOOKUP(AC7,Z$7:AA$138,2,0),$B$8:$C$31,2,0),"")</f>
        <v>AC Roma</v>
      </c>
      <c r="AF7" s="160"/>
      <c r="AG7" s="303">
        <v>0</v>
      </c>
      <c r="AH7" s="304">
        <f ca="1">IF(AI7="",99999,$I7)</f>
        <v>99999</v>
      </c>
      <c r="AI7" s="160" t="str">
        <f ca="1">IF($K7=AH$6,$M7,IF($M7=AH$6,$K7,""))</f>
        <v/>
      </c>
      <c r="AJ7" s="160" t="str">
        <f ca="1">IF(AI7="","",$J7)</f>
        <v/>
      </c>
      <c r="AK7" s="305">
        <f ca="1">SMALL(AH$7:AH$138,ROW($A1))</f>
        <v>0.375</v>
      </c>
      <c r="AL7" s="305">
        <f ca="1">IFERROR(VLOOKUP(AK7,AH$7:AJ$138,3,0),"")</f>
        <v>2</v>
      </c>
      <c r="AM7" s="306" t="str">
        <f ca="1">IFERROR(VLOOKUP(VLOOKUP(AK7,AH$7:AI$138,2,0),$B$8:$C$31,2,0),"")</f>
        <v>Raslo Winners</v>
      </c>
      <c r="AO7" s="303">
        <v>0</v>
      </c>
      <c r="AP7" s="304">
        <f ca="1">IF(AQ7="",99999,$I7)</f>
        <v>99999</v>
      </c>
      <c r="AQ7" s="160" t="str">
        <f ca="1">IF($K7=AP$6,$M7,IF($M7=AP$6,$K7,""))</f>
        <v/>
      </c>
      <c r="AR7" s="160" t="str">
        <f ca="1">IF(AQ7="","",$J7)</f>
        <v/>
      </c>
      <c r="AS7" s="305">
        <f ca="1">SMALL(AP$7:AP$138,ROW($A1))</f>
        <v>0.375</v>
      </c>
      <c r="AT7" s="305">
        <f ca="1">IFERROR(VLOOKUP(AS7,AP$7:AR$138,3,0),"")</f>
        <v>3</v>
      </c>
      <c r="AU7" s="306" t="str">
        <f ca="1">IFERROR(VLOOKUP(VLOOKUP(AS7,AP$7:AQ$138,2,0),$B$8:$C$31,2,0),"")</f>
        <v>Fun Kickers Oes</v>
      </c>
      <c r="AV7" s="160"/>
      <c r="AW7" s="303">
        <v>0</v>
      </c>
      <c r="AX7" s="304">
        <f ca="1">IF(AY7="",99999,$I7)</f>
        <v>99999</v>
      </c>
      <c r="AY7" s="160" t="str">
        <f ca="1">IF($K7=AX$6,$M7,IF($M7=AX$6,$K7,""))</f>
        <v/>
      </c>
      <c r="AZ7" s="160" t="str">
        <f ca="1">IF(AY7="","",$J7)</f>
        <v/>
      </c>
      <c r="BA7" s="305">
        <f ca="1">SMALL(AX$7:AX$138,ROW($A1))</f>
        <v>0.375</v>
      </c>
      <c r="BB7" s="305">
        <f ca="1">IFERROR(VLOOKUP(BA7,AX$7:AZ$138,3,0),"")</f>
        <v>4</v>
      </c>
      <c r="BC7" s="306" t="str">
        <f ca="1">IFERROR(VLOOKUP(VLOOKUP(BA7,AX$7:AY$138,2,0),$B$8:$C$31,2,0),"")</f>
        <v>SSV Wildbach</v>
      </c>
      <c r="BE7" s="303">
        <v>0</v>
      </c>
      <c r="BF7" s="304">
        <f ca="1">IF(BG7="",99999,$I7)</f>
        <v>99999</v>
      </c>
      <c r="BG7" s="160" t="str">
        <f ca="1">IF($K7=BF$6,$M7,IF($M7=BF$6,$K7,""))</f>
        <v/>
      </c>
      <c r="BH7" s="160" t="str">
        <f ca="1">IF(BG7="","",$J7)</f>
        <v/>
      </c>
      <c r="BI7" s="305">
        <f ca="1">SMALL(BF$7:BF$138,ROW($A1))</f>
        <v>0.375</v>
      </c>
      <c r="BJ7" s="305">
        <f ca="1">IFERROR(VLOOKUP(BI7,BF$7:BH$138,3,0),"")</f>
        <v>5</v>
      </c>
      <c r="BK7" s="306" t="str">
        <f ca="1">IFERROR(VLOOKUP(VLOOKUP(BI7,BF$7:BG$138,2,0),$B$8:$C$31,2,0),"")</f>
        <v>Inter Mailand</v>
      </c>
      <c r="BL7" s="160"/>
      <c r="BM7" s="303">
        <v>0</v>
      </c>
      <c r="BN7" s="304">
        <f ca="1">IF(BO7="",99999,$I7)</f>
        <v>99999</v>
      </c>
      <c r="BO7" s="160" t="str">
        <f ca="1">IF($K7=BN$6,$M7,IF($M7=BN$6,$K7,""))</f>
        <v/>
      </c>
      <c r="BP7" s="160" t="str">
        <f ca="1">IF(BO7="","",$J7)</f>
        <v/>
      </c>
      <c r="BQ7" s="305">
        <f ca="1">SMALL(BN$7:BN$138,ROW($A1))</f>
        <v>0.375</v>
      </c>
      <c r="BR7" s="305">
        <f ca="1">IFERROR(VLOOKUP(BQ7,BN$7:BP$138,3,0),"")</f>
        <v>5</v>
      </c>
      <c r="BS7" s="306" t="str">
        <f ca="1">IFERROR(VLOOKUP(VLOOKUP(BQ7,BN$7:BO$138,2,0),$B$8:$C$31,2,0),"")</f>
        <v>VFB Essenheim</v>
      </c>
      <c r="BU7" s="303">
        <v>0</v>
      </c>
      <c r="BV7" s="304">
        <f ca="1">IF(BW7="",99999,$I7)</f>
        <v>99999</v>
      </c>
      <c r="BW7" s="160" t="str">
        <f ca="1">IF($K7=BV$6,$M7,IF($M7=BV$6,$K7,""))</f>
        <v/>
      </c>
      <c r="BX7" s="160" t="str">
        <f ca="1">IF(BW7="","",$J7)</f>
        <v/>
      </c>
      <c r="BY7" s="305">
        <f ca="1">SMALL(BV$7:BV$138,ROW($A1))</f>
        <v>0.375</v>
      </c>
      <c r="BZ7" s="305">
        <f ca="1">IFERROR(VLOOKUP(BY7,BV$7:BX$138,3,0),"")</f>
        <v>4</v>
      </c>
      <c r="CA7" s="306" t="str">
        <f ca="1">IFERROR(VLOOKUP(VLOOKUP(BY7,BV$7:BW$138,2,0),$B$8:$C$31,2,0),"")</f>
        <v>Maibach 1822 eV</v>
      </c>
      <c r="CB7" s="160"/>
      <c r="CC7" s="303">
        <v>0</v>
      </c>
      <c r="CD7" s="304">
        <f ca="1">IF(CE7="",99999,$I7)</f>
        <v>99999</v>
      </c>
      <c r="CE7" s="160" t="str">
        <f ca="1">IF($K7=CD$6,$M7,IF($M7=CD$6,$K7,""))</f>
        <v/>
      </c>
      <c r="CF7" s="160" t="str">
        <f ca="1">IF(CE7="","",$J7)</f>
        <v/>
      </c>
      <c r="CG7" s="305">
        <f ca="1">SMALL(CD$7:CD$138,ROW($A1))</f>
        <v>0.375</v>
      </c>
      <c r="CH7" s="305">
        <f ca="1">IFERROR(VLOOKUP(CG7,CD$7:CF$138,3,0),"")</f>
        <v>3</v>
      </c>
      <c r="CI7" s="306" t="str">
        <f ca="1">IFERROR(VLOOKUP(VLOOKUP(CG7,CD$7:CE$138,2,0),$B$8:$C$31,2,0),"")</f>
        <v>Eintracht Frankfurt</v>
      </c>
      <c r="CK7" s="303">
        <v>0</v>
      </c>
      <c r="CL7" s="304">
        <f ca="1">IF(CM7="",99999,$I7)</f>
        <v>99999</v>
      </c>
      <c r="CM7" s="160" t="str">
        <f ca="1">IF($K7=CL$6,$M7,IF($M7=CL$6,$K7,""))</f>
        <v/>
      </c>
      <c r="CN7" s="160" t="str">
        <f ca="1">IF(CM7="","",$J7)</f>
        <v/>
      </c>
      <c r="CO7" s="305">
        <f ca="1">SMALL(CL$7:CL$138,ROW($A1))</f>
        <v>0.375</v>
      </c>
      <c r="CP7" s="305">
        <f ca="1">IFERROR(VLOOKUP(CO7,CL$7:CN$138,3,0),"")</f>
        <v>2</v>
      </c>
      <c r="CQ7" s="306" t="str">
        <f ca="1">IFERROR(VLOOKUP(VLOOKUP(CO7,CL$7:CM$138,2,0),$B$8:$C$31,2,0),"")</f>
        <v>FC Barcelona</v>
      </c>
      <c r="CS7" s="303">
        <v>0</v>
      </c>
      <c r="CT7" s="304">
        <f ca="1">IF(CU7="",99999,$I7)</f>
        <v>0.375</v>
      </c>
      <c r="CU7" s="160">
        <f ca="1">IF($K7=CT$6,$M7,IF($M7=CT$6,$K7,""))</f>
        <v>1</v>
      </c>
      <c r="CV7" s="160">
        <f ca="1">IF(CU7="","",$J7)</f>
        <v>1</v>
      </c>
      <c r="CW7" s="305">
        <f ca="1">SMALL(CT$7:CT$138,ROW($A1))</f>
        <v>0.375</v>
      </c>
      <c r="CX7" s="305">
        <f ca="1">IFERROR(VLOOKUP(CW7,CT$7:CV$138,3,0),"")</f>
        <v>1</v>
      </c>
      <c r="CY7" s="306" t="str">
        <f ca="1">IFERROR(VLOOKUP(VLOOKUP(CW7,CT$7:CU$138,2,0),$B$8:$C$31,2,0),"")</f>
        <v>1. FC Riedwald</v>
      </c>
      <c r="DA7" s="303">
        <v>0</v>
      </c>
      <c r="DB7" s="304">
        <f ca="1">IF(DC7="",99999,$I7)</f>
        <v>99999</v>
      </c>
      <c r="DC7" s="160" t="str">
        <f ca="1">IF($K7=DB$6,$M7,IF($M7=DB$6,$K7,""))</f>
        <v/>
      </c>
      <c r="DD7" s="160" t="str">
        <f ca="1">IF(DC7="","",$J7)</f>
        <v/>
      </c>
      <c r="DE7" s="305">
        <f ca="1">SMALL(DB$7:DB$138,ROW($A1))</f>
        <v>99999</v>
      </c>
      <c r="DF7" s="305" t="str">
        <f ca="1">IFERROR(VLOOKUP(DE7,DB$7:DD$138,3,0),"")</f>
        <v/>
      </c>
      <c r="DG7" s="306" t="str">
        <f ca="1">IFERROR(VLOOKUP(VLOOKUP(DE7,DB$7:DC$138,2,0),$B$8:$C$31,2,0),"")</f>
        <v/>
      </c>
      <c r="DI7" s="303">
        <v>0</v>
      </c>
      <c r="DJ7" s="304">
        <f ca="1">IF(DK7="",99999,$I7)</f>
        <v>99999</v>
      </c>
      <c r="DK7" s="160" t="str">
        <f ca="1">IF($K7=DJ$6,$M7,IF($M7=DJ$6,$K7,""))</f>
        <v/>
      </c>
      <c r="DL7" s="160" t="str">
        <f ca="1">IF(DK7="","",$J7)</f>
        <v/>
      </c>
      <c r="DM7" s="305">
        <f ca="1">SMALL(DJ$7:DJ$138,ROW($A1))</f>
        <v>99999</v>
      </c>
      <c r="DN7" s="305" t="str">
        <f ca="1">IFERROR(VLOOKUP(DM7,DJ$7:DL$138,3,0),"")</f>
        <v/>
      </c>
      <c r="DO7" s="306" t="str">
        <f ca="1">IFERROR(VLOOKUP(VLOOKUP(DM7,DJ$7:DK$138,2,0),$B$8:$C$31,2,0),"")</f>
        <v/>
      </c>
    </row>
    <row r="8" spans="1:119" ht="15.95" customHeight="1" x14ac:dyDescent="0.2">
      <c r="A8" s="67">
        <f>COUNTIF($C$8:$C$31,$C$8)</f>
        <v>1</v>
      </c>
      <c r="B8" s="627">
        <v>1</v>
      </c>
      <c r="C8" s="623" t="s">
        <v>319</v>
      </c>
      <c r="D8" s="129">
        <f t="shared" ref="D8:D71" ca="1" si="3">IF($E8="",0,IF(OR(QUOTIENT($E8,10)=MOD($E8,10),COUNTIF($E$7:$E$138,$E8)&gt;1),100,COUNTIF($E$7:$E$270,$E8)))</f>
        <v>2</v>
      </c>
      <c r="E8" s="129" t="str">
        <f t="shared" ref="E8:E71" ca="1" si="4">IF(OR($K8="",$M8=""),"",TEXT($K8,"00")&amp;TEXT($M8,"00"))</f>
        <v>0902</v>
      </c>
      <c r="F8" s="129">
        <f ca="1">IF($E8="",0,COUNTIF($E$7:$E8,INDEX($E$139:$E$270,ROW($A2))))</f>
        <v>0</v>
      </c>
      <c r="G8" s="163"/>
      <c r="H8" s="158">
        <v>2</v>
      </c>
      <c r="I8" s="185">
        <f ca="1">IF(OR($Y$3,$H8&gt;Calc!$B$16/2*$D$6),"",$U$6+QUOTIENT(($H8-1),$U$22)*($U$8+$U$10)/1440+SUM($R$7:$R7)/1440)</f>
        <v>0.375</v>
      </c>
      <c r="J8" s="187">
        <f ca="1">IF(OR($Y$3,$H8&gt;Calc!$B$16/2*$D$6),"",MOD(($H8-1),$U$22)+1)</f>
        <v>2</v>
      </c>
      <c r="K8" s="46">
        <f ca="1"/>
        <v>9</v>
      </c>
      <c r="L8" s="45" t="s">
        <v>4</v>
      </c>
      <c r="M8" s="47">
        <f ca="1"/>
        <v>2</v>
      </c>
      <c r="N8" s="44" t="str">
        <f t="shared" ca="1" si="0"/>
        <v>Raslo Winners</v>
      </c>
      <c r="O8" s="42" t="s">
        <v>4</v>
      </c>
      <c r="P8" s="43" t="str">
        <f t="shared" ca="1" si="1"/>
        <v>FC Barcelona</v>
      </c>
      <c r="Q8" s="611"/>
      <c r="R8" s="607"/>
      <c r="T8" s="639" t="str">
        <f>Sprache!$E$42</f>
        <v>Spielzeit pro Spiel</v>
      </c>
      <c r="U8" s="648">
        <v>20</v>
      </c>
      <c r="V8" s="656" t="s">
        <v>175</v>
      </c>
      <c r="W8" s="161"/>
      <c r="X8" s="160">
        <f ca="1">Y8+AG8+AO8+AW8+BE8+BM8+BU8+CC8+CK8</f>
        <v>0</v>
      </c>
      <c r="Y8" s="307">
        <f ca="1">IF(AND(Z8&lt;99999,OR(Z8=Z7,Z8=Z6,Z8=Z5,)),1,0)</f>
        <v>0</v>
      </c>
      <c r="Z8" s="304">
        <f t="shared" ref="Z8:Z71" ca="1" si="5">IF(AA8="",99999,$I8)</f>
        <v>99999</v>
      </c>
      <c r="AA8" s="160" t="str">
        <f t="shared" ref="AA8:AA71" ca="1" si="6">IF($K8=Z$6,$M8,IF($M8=Z$6,$K8,""))</f>
        <v/>
      </c>
      <c r="AB8" s="160" t="str">
        <f t="shared" ref="AB8:AB71" ca="1" si="7">IF(AA8="","",$J8)</f>
        <v/>
      </c>
      <c r="AC8" s="305">
        <f t="shared" ref="AC8:AC71" ca="1" si="8">SMALL(Z$7:Z$138,ROW($A2))</f>
        <v>0.3923611111111111</v>
      </c>
      <c r="AD8" s="305">
        <f t="shared" ref="AD8:AD71" ca="1" si="9">IFERROR(VLOOKUP(AC8,Z$7:AB$138,3,0),"")</f>
        <v>1</v>
      </c>
      <c r="AE8" s="306" t="str">
        <f t="shared" ref="AE8:AE71" ca="1" si="10">IFERROR(VLOOKUP(VLOOKUP(AC8,Z$7:AA$138,2,0),$B$8:$C$31,2,0),"")</f>
        <v>Raslo Winners</v>
      </c>
      <c r="AF8" s="160"/>
      <c r="AG8" s="307">
        <f ca="1">IF(AND(AH8&lt;99999,OR(AH8=AH7,AH8=AH6,AH8=AH5,)),1,0)</f>
        <v>0</v>
      </c>
      <c r="AH8" s="304">
        <f ca="1">IF(AI8="",99999,$I8)</f>
        <v>0.375</v>
      </c>
      <c r="AI8" s="160">
        <f ca="1">IF($K8=AH$6,$M8,IF($M8=AH$6,$K8,""))</f>
        <v>9</v>
      </c>
      <c r="AJ8" s="160">
        <f ca="1">IF(AI8="","",$J8)</f>
        <v>2</v>
      </c>
      <c r="AK8" s="305">
        <f ca="1">SMALL(AH$7:AH$138,ROW($A2))</f>
        <v>0.3923611111111111</v>
      </c>
      <c r="AL8" s="305">
        <f ca="1">IFERROR(VLOOKUP(AK8,AH$7:AJ$138,3,0),"")</f>
        <v>3</v>
      </c>
      <c r="AM8" s="306" t="str">
        <f ca="1">IFERROR(VLOOKUP(VLOOKUP(AK8,AH$7:AI$138,2,0),$B$8:$C$31,2,0),"")</f>
        <v>SSV Wildbach</v>
      </c>
      <c r="AO8" s="307">
        <f ca="1">IF(AND(AP8&lt;99999,OR(AP8=AP7,AP8=AP6,AP8=AP5,)),1,0)</f>
        <v>0</v>
      </c>
      <c r="AP8" s="304">
        <f ca="1">IF(AQ8="",99999,$I8)</f>
        <v>99999</v>
      </c>
      <c r="AQ8" s="160" t="str">
        <f ca="1">IF($K8=AP$6,$M8,IF($M8=AP$6,$K8,""))</f>
        <v/>
      </c>
      <c r="AR8" s="160" t="str">
        <f ca="1">IF(AQ8="","",$J8)</f>
        <v/>
      </c>
      <c r="AS8" s="305">
        <f ca="1">SMALL(AP$7:AP$138,ROW($A2))</f>
        <v>0.3923611111111111</v>
      </c>
      <c r="AT8" s="305">
        <f ca="1">IFERROR(VLOOKUP(AS8,AP$7:AR$138,3,0),"")</f>
        <v>4</v>
      </c>
      <c r="AU8" s="306" t="str">
        <f ca="1">IFERROR(VLOOKUP(VLOOKUP(AS8,AP$7:AQ$138,2,0),$B$8:$C$31,2,0),"")</f>
        <v>Inter Mailand</v>
      </c>
      <c r="AV8" s="160"/>
      <c r="AW8" s="307">
        <f ca="1">IF(AND(AX8&lt;99999,OR(AX8=AX7,AX8=AX6,AX8=AX5,)),1,0)</f>
        <v>0</v>
      </c>
      <c r="AX8" s="304">
        <f ca="1">IF(AY8="",99999,$I8)</f>
        <v>99999</v>
      </c>
      <c r="AY8" s="160" t="str">
        <f ca="1">IF($K8=AX$6,$M8,IF($M8=AX$6,$K8,""))</f>
        <v/>
      </c>
      <c r="AZ8" s="160" t="str">
        <f ca="1">IF(AY8="","",$J8)</f>
        <v/>
      </c>
      <c r="BA8" s="305">
        <f ca="1">SMALL(AX$7:AX$138,ROW($A2))</f>
        <v>0.3923611111111111</v>
      </c>
      <c r="BB8" s="305">
        <f ca="1">IFERROR(VLOOKUP(BA8,AX$7:AZ$138,3,0),"")</f>
        <v>5</v>
      </c>
      <c r="BC8" s="306" t="str">
        <f ca="1">IFERROR(VLOOKUP(VLOOKUP(BA8,AX$7:AY$138,2,0),$B$8:$C$31,2,0),"")</f>
        <v>VFB Essenheim</v>
      </c>
      <c r="BE8" s="307">
        <f ca="1">IF(AND(BF8&lt;99999,OR(BF8=BF7,BF8=BF6,BF8=BF5,)),1,0)</f>
        <v>0</v>
      </c>
      <c r="BF8" s="304">
        <f ca="1">IF(BG8="",99999,$I8)</f>
        <v>99999</v>
      </c>
      <c r="BG8" s="160" t="str">
        <f ca="1">IF($K8=BF$6,$M8,IF($M8=BF$6,$K8,""))</f>
        <v/>
      </c>
      <c r="BH8" s="160" t="str">
        <f ca="1">IF(BG8="","",$J8)</f>
        <v/>
      </c>
      <c r="BI8" s="305">
        <f ca="1">SMALL(BF$7:BF$138,ROW($A2))</f>
        <v>0.3923611111111111</v>
      </c>
      <c r="BJ8" s="305">
        <f ca="1">IFERROR(VLOOKUP(BI8,BF$7:BH$138,3,0),"")</f>
        <v>5</v>
      </c>
      <c r="BK8" s="306" t="str">
        <f ca="1">IFERROR(VLOOKUP(VLOOKUP(BI8,BF$7:BG$138,2,0),$B$8:$C$31,2,0),"")</f>
        <v>Maibach 1822 eV</v>
      </c>
      <c r="BL8" s="160"/>
      <c r="BM8" s="307">
        <f ca="1">IF(AND(BN8&lt;99999,OR(BN8=BN7,BN8=BN6,BN8=BN5,)),1,0)</f>
        <v>0</v>
      </c>
      <c r="BN8" s="304">
        <f ca="1">IF(BO8="",99999,$I8)</f>
        <v>99999</v>
      </c>
      <c r="BO8" s="160" t="str">
        <f ca="1">IF($K8=BN$6,$M8,IF($M8=BN$6,$K8,""))</f>
        <v/>
      </c>
      <c r="BP8" s="160" t="str">
        <f ca="1">IF(BO8="","",$J8)</f>
        <v/>
      </c>
      <c r="BQ8" s="305">
        <f ca="1">SMALL(BN$7:BN$138,ROW($A2))</f>
        <v>0.3923611111111111</v>
      </c>
      <c r="BR8" s="305">
        <f ca="1">IFERROR(VLOOKUP(BQ8,BN$7:BP$138,3,0),"")</f>
        <v>4</v>
      </c>
      <c r="BS8" s="306" t="str">
        <f ca="1">IFERROR(VLOOKUP(VLOOKUP(BQ8,BN$7:BO$138,2,0),$B$8:$C$31,2,0),"")</f>
        <v>Eintracht Frankfurt</v>
      </c>
      <c r="BU8" s="307">
        <f ca="1">IF(AND(BV8&lt;99999,OR(BV8=BV7,BV8=BV6,BV8=BV5,)),1,0)</f>
        <v>0</v>
      </c>
      <c r="BV8" s="304">
        <f ca="1">IF(BW8="",99999,$I8)</f>
        <v>99999</v>
      </c>
      <c r="BW8" s="160" t="str">
        <f ca="1">IF($K8=BV$6,$M8,IF($M8=BV$6,$K8,""))</f>
        <v/>
      </c>
      <c r="BX8" s="160" t="str">
        <f ca="1">IF(BW8="","",$J8)</f>
        <v/>
      </c>
      <c r="BY8" s="305">
        <f ca="1">SMALL(BV$7:BV$138,ROW($A2))</f>
        <v>0.3923611111111111</v>
      </c>
      <c r="BZ8" s="305">
        <f ca="1">IFERROR(VLOOKUP(BY8,BV$7:BX$138,3,0),"")</f>
        <v>3</v>
      </c>
      <c r="CA8" s="306" t="str">
        <f ca="1">IFERROR(VLOOKUP(VLOOKUP(BY8,BV$7:BW$138,2,0),$B$8:$C$31,2,0),"")</f>
        <v>FC Barcelona</v>
      </c>
      <c r="CB8" s="160"/>
      <c r="CC8" s="307">
        <f ca="1">IF(AND(CD8&lt;99999,OR(CD8=CD7,CD8=CD6,CD8=CD5,)),1,0)</f>
        <v>0</v>
      </c>
      <c r="CD8" s="304">
        <f ca="1">IF(CE8="",99999,$I8)</f>
        <v>99999</v>
      </c>
      <c r="CE8" s="160" t="str">
        <f ca="1">IF($K8=CD$6,$M8,IF($M8=CD$6,$K8,""))</f>
        <v/>
      </c>
      <c r="CF8" s="160" t="str">
        <f ca="1">IF(CE8="","",$J8)</f>
        <v/>
      </c>
      <c r="CG8" s="305">
        <f ca="1">SMALL(CD$7:CD$138,ROW($A2))</f>
        <v>0.3923611111111111</v>
      </c>
      <c r="CH8" s="305">
        <f ca="1">IFERROR(VLOOKUP(CG8,CD$7:CF$138,3,0),"")</f>
        <v>2</v>
      </c>
      <c r="CI8" s="306" t="str">
        <f ca="1">IFERROR(VLOOKUP(VLOOKUP(CG8,CD$7:CE$138,2,0),$B$8:$C$31,2,0),"")</f>
        <v>AC Roma</v>
      </c>
      <c r="CK8" s="307">
        <f ca="1">IF(AND(CL8&lt;99999,OR(CL8=CL7,CL8=CL6,CL8=CL5,)),1,0)</f>
        <v>0</v>
      </c>
      <c r="CL8" s="304">
        <f ca="1">IF(CM8="",99999,$I8)</f>
        <v>0.375</v>
      </c>
      <c r="CM8" s="160">
        <f ca="1">IF($K8=CL$6,$M8,IF($M8=CL$6,$K8,""))</f>
        <v>2</v>
      </c>
      <c r="CN8" s="160">
        <f ca="1">IF(CM8="","",$J8)</f>
        <v>2</v>
      </c>
      <c r="CO8" s="305">
        <f ca="1">SMALL(CL$7:CL$138,ROW($A2))</f>
        <v>0.3923611111111111</v>
      </c>
      <c r="CP8" s="305">
        <f ca="1">IFERROR(VLOOKUP(CO8,CL$7:CN$138,3,0),"")</f>
        <v>1</v>
      </c>
      <c r="CQ8" s="306" t="str">
        <f ca="1">IFERROR(VLOOKUP(VLOOKUP(CO8,CL$7:CM$138,2,0),$B$8:$C$31,2,0),"")</f>
        <v>1. FC Riedwald</v>
      </c>
      <c r="CS8" s="307">
        <f ca="1">IF(AND(CT8&lt;99999,OR(CT8=CT7,CT8=CT6,CT8=CT5,)),1,0)</f>
        <v>0</v>
      </c>
      <c r="CT8" s="304">
        <f ca="1">IF(CU8="",99999,$I8)</f>
        <v>99999</v>
      </c>
      <c r="CU8" s="160" t="str">
        <f ca="1">IF($K8=CT$6,$M8,IF($M8=CT$6,$K8,""))</f>
        <v/>
      </c>
      <c r="CV8" s="160" t="str">
        <f ca="1">IF(CU8="","",$J8)</f>
        <v/>
      </c>
      <c r="CW8" s="305">
        <f ca="1">SMALL(CT$7:CT$138,ROW($A2))</f>
        <v>0.3923611111111111</v>
      </c>
      <c r="CX8" s="305">
        <f ca="1">IFERROR(VLOOKUP(CW8,CT$7:CV$138,3,0),"")</f>
        <v>2</v>
      </c>
      <c r="CY8" s="306" t="str">
        <f ca="1">IFERROR(VLOOKUP(VLOOKUP(CW8,CT$7:CU$138,2,0),$B$8:$C$31,2,0),"")</f>
        <v>Fun Kickers Oes</v>
      </c>
      <c r="DA8" s="307">
        <f ca="1">IF(AND(DB8&lt;99999,OR(DB8=DB7,DB8=DB6,DB8=DB5,)),1,0)</f>
        <v>0</v>
      </c>
      <c r="DB8" s="304">
        <f ca="1">IF(DC8="",99999,$I8)</f>
        <v>99999</v>
      </c>
      <c r="DC8" s="160" t="str">
        <f ca="1">IF($K8=DB$6,$M8,IF($M8=DB$6,$K8,""))</f>
        <v/>
      </c>
      <c r="DD8" s="160" t="str">
        <f ca="1">IF(DC8="","",$J8)</f>
        <v/>
      </c>
      <c r="DE8" s="305">
        <f ca="1">SMALL(DB$7:DB$138,ROW($A2))</f>
        <v>99999</v>
      </c>
      <c r="DF8" s="305" t="str">
        <f ca="1">IFERROR(VLOOKUP(DE8,DB$7:DD$138,3,0),"")</f>
        <v/>
      </c>
      <c r="DG8" s="306" t="str">
        <f ca="1">IFERROR(VLOOKUP(VLOOKUP(DE8,DB$7:DC$138,2,0),$B$8:$C$31,2,0),"")</f>
        <v/>
      </c>
      <c r="DI8" s="307">
        <f ca="1">IF(AND(DJ8&lt;99999,OR(DJ8=DJ7,DJ8=DJ6,DJ8=DJ5,)),1,0)</f>
        <v>0</v>
      </c>
      <c r="DJ8" s="304">
        <f ca="1">IF(DK8="",99999,$I8)</f>
        <v>99999</v>
      </c>
      <c r="DK8" s="160" t="str">
        <f ca="1">IF($K8=DJ$6,$M8,IF($M8=DJ$6,$K8,""))</f>
        <v/>
      </c>
      <c r="DL8" s="160" t="str">
        <f ca="1">IF(DK8="","",$J8)</f>
        <v/>
      </c>
      <c r="DM8" s="305">
        <f ca="1">SMALL(DJ$7:DJ$138,ROW($A2))</f>
        <v>99999</v>
      </c>
      <c r="DN8" s="305" t="str">
        <f ca="1">IFERROR(VLOOKUP(DM8,DJ$7:DL$138,3,0),"")</f>
        <v/>
      </c>
      <c r="DO8" s="306" t="str">
        <f ca="1">IFERROR(VLOOKUP(VLOOKUP(DM8,DJ$7:DK$138,2,0),$B$8:$C$31,2,0),"")</f>
        <v/>
      </c>
    </row>
    <row r="9" spans="1:119" ht="15.95" customHeight="1" x14ac:dyDescent="0.2">
      <c r="A9" s="67"/>
      <c r="B9" s="620"/>
      <c r="C9" s="624"/>
      <c r="D9" s="129">
        <f t="shared" ca="1" si="3"/>
        <v>2</v>
      </c>
      <c r="E9" s="129" t="str">
        <f t="shared" ca="1" si="4"/>
        <v>0308</v>
      </c>
      <c r="F9" s="129">
        <f ca="1">IF($E9="",0,COUNTIF($E$7:$E9,INDEX($E$139:$E$270,ROW($A3))))</f>
        <v>0</v>
      </c>
      <c r="G9" s="163"/>
      <c r="H9" s="158">
        <v>3</v>
      </c>
      <c r="I9" s="185">
        <f ca="1">IF(OR($Y$3,$H9&gt;Calc!$B$16/2*$D$6),"",$U$6+QUOTIENT(($H9-1),$U$22)*($U$8+$U$10)/1440+SUM($R$7:$R8)/1440)</f>
        <v>0.375</v>
      </c>
      <c r="J9" s="187">
        <f ca="1">IF(OR($Y$3,$H9&gt;Calc!$B$16/2*$D$6),"",MOD(($H9-1),$U$22)+1)</f>
        <v>3</v>
      </c>
      <c r="K9" s="46">
        <f ca="1"/>
        <v>3</v>
      </c>
      <c r="L9" s="45" t="s">
        <v>4</v>
      </c>
      <c r="M9" s="47">
        <f ca="1"/>
        <v>8</v>
      </c>
      <c r="N9" s="44" t="str">
        <f t="shared" ca="1" si="0"/>
        <v>Eintracht Frankfurt</v>
      </c>
      <c r="O9" s="42" t="s">
        <v>4</v>
      </c>
      <c r="P9" s="43" t="str">
        <f t="shared" ca="1" si="1"/>
        <v>Fun Kickers Oes</v>
      </c>
      <c r="Q9" s="611"/>
      <c r="R9" s="607"/>
      <c r="T9" s="639"/>
      <c r="U9" s="648"/>
      <c r="V9" s="656"/>
      <c r="W9" s="161"/>
      <c r="X9" s="160">
        <f t="shared" ref="X9:X72" ca="1" si="11">Y9+AG9+AO9+AW9+BE9+BM9+BU9+CC9+CK9</f>
        <v>0</v>
      </c>
      <c r="Y9" s="307">
        <f ca="1">IF(AND(Z9&lt;99999,OR(Z9=Z8,Z9=Z7,Z9=Z6,)),1,0)</f>
        <v>0</v>
      </c>
      <c r="Z9" s="304">
        <f t="shared" ca="1" si="5"/>
        <v>99999</v>
      </c>
      <c r="AA9" s="160" t="str">
        <f t="shared" ca="1" si="6"/>
        <v/>
      </c>
      <c r="AB9" s="160" t="str">
        <f t="shared" ca="1" si="7"/>
        <v/>
      </c>
      <c r="AC9" s="305">
        <f t="shared" ca="1" si="8"/>
        <v>0.40972222222222221</v>
      </c>
      <c r="AD9" s="305">
        <f t="shared" ca="1" si="9"/>
        <v>1</v>
      </c>
      <c r="AE9" s="306" t="str">
        <f t="shared" ca="1" si="10"/>
        <v>Fun Kickers Oes</v>
      </c>
      <c r="AF9" s="160"/>
      <c r="AG9" s="307">
        <f t="shared" ref="AG9:AG72" ca="1" si="12">IF(AND(AH9&lt;99999,OR(AH9=AH8,AH9=AH7,AH9=AH6,)),1,0)</f>
        <v>0</v>
      </c>
      <c r="AH9" s="304">
        <f t="shared" ref="AH9:AH72" ca="1" si="13">IF(AI9="",99999,$I9)</f>
        <v>99999</v>
      </c>
      <c r="AI9" s="160" t="str">
        <f t="shared" ref="AI9:AI72" ca="1" si="14">IF($K9=AH$6,$M9,IF($M9=AH$6,$K9,""))</f>
        <v/>
      </c>
      <c r="AJ9" s="160" t="str">
        <f t="shared" ref="AJ9:AJ72" ca="1" si="15">IF(AI9="","",$J9)</f>
        <v/>
      </c>
      <c r="AK9" s="305">
        <f t="shared" ref="AK9:AK72" ca="1" si="16">SMALL(AH$7:AH$138,ROW($A3))</f>
        <v>0.40972222222222221</v>
      </c>
      <c r="AL9" s="305">
        <f t="shared" ref="AL9:AL72" ca="1" si="17">IFERROR(VLOOKUP(AK9,AH$7:AJ$138,3,0),"")</f>
        <v>4</v>
      </c>
      <c r="AM9" s="306" t="str">
        <f t="shared" ref="AM9:AM72" ca="1" si="18">IFERROR(VLOOKUP(VLOOKUP(AK9,AH$7:AI$138,2,0),$B$8:$C$31,2,0),"")</f>
        <v>VFB Essenheim</v>
      </c>
      <c r="AO9" s="307">
        <f t="shared" ref="AO9:AO72" ca="1" si="19">IF(AND(AP9&lt;99999,OR(AP9=AP8,AP9=AP7,AP9=AP6,)),1,0)</f>
        <v>0</v>
      </c>
      <c r="AP9" s="304">
        <f t="shared" ref="AP9:AP72" ca="1" si="20">IF(AQ9="",99999,$I9)</f>
        <v>0.375</v>
      </c>
      <c r="AQ9" s="160">
        <f t="shared" ref="AQ9:AQ72" ca="1" si="21">IF($K9=AP$6,$M9,IF($M9=AP$6,$K9,""))</f>
        <v>8</v>
      </c>
      <c r="AR9" s="160">
        <f t="shared" ref="AR9:AR72" ca="1" si="22">IF(AQ9="","",$J9)</f>
        <v>3</v>
      </c>
      <c r="AS9" s="305">
        <f t="shared" ref="AS9:AS72" ca="1" si="23">SMALL(AP$7:AP$138,ROW($A3))</f>
        <v>0.40972222222222221</v>
      </c>
      <c r="AT9" s="305">
        <f t="shared" ref="AT9:AT72" ca="1" si="24">IFERROR(VLOOKUP(AS9,AP$7:AR$138,3,0),"")</f>
        <v>5</v>
      </c>
      <c r="AU9" s="306" t="str">
        <f t="shared" ref="AU9:AU72" ca="1" si="25">IFERROR(VLOOKUP(VLOOKUP(AS9,AP$7:AQ$138,2,0),$B$8:$C$31,2,0),"")</f>
        <v>Maibach 1822 eV</v>
      </c>
      <c r="AV9" s="160"/>
      <c r="AW9" s="307">
        <f t="shared" ref="AW9:AW72" ca="1" si="26">IF(AND(AX9&lt;99999,OR(AX9=AX8,AX9=AX7,AX9=AX6,)),1,0)</f>
        <v>0</v>
      </c>
      <c r="AX9" s="304">
        <f t="shared" ref="AX9:AX72" ca="1" si="27">IF(AY9="",99999,$I9)</f>
        <v>99999</v>
      </c>
      <c r="AY9" s="160" t="str">
        <f t="shared" ref="AY9:AY72" ca="1" si="28">IF($K9=AX$6,$M9,IF($M9=AX$6,$K9,""))</f>
        <v/>
      </c>
      <c r="AZ9" s="160" t="str">
        <f t="shared" ref="AZ9:AZ72" ca="1" si="29">IF(AY9="","",$J9)</f>
        <v/>
      </c>
      <c r="BA9" s="305">
        <f t="shared" ref="BA9:BA72" ca="1" si="30">SMALL(AX$7:AX$138,ROW($A3))</f>
        <v>0.40972222222222221</v>
      </c>
      <c r="BB9" s="305">
        <f t="shared" ref="BB9:BB72" ca="1" si="31">IFERROR(VLOOKUP(BA9,AX$7:AZ$138,3,0),"")</f>
        <v>5</v>
      </c>
      <c r="BC9" s="306" t="str">
        <f t="shared" ref="BC9:BC72" ca="1" si="32">IFERROR(VLOOKUP(VLOOKUP(BA9,AX$7:AY$138,2,0),$B$8:$C$31,2,0),"")</f>
        <v>Eintracht Frankfurt</v>
      </c>
      <c r="BE9" s="307">
        <f t="shared" ref="BE9:BE72" ca="1" si="33">IF(AND(BF9&lt;99999,OR(BF9=BF8,BF9=BF7,BF9=BF6,)),1,0)</f>
        <v>0</v>
      </c>
      <c r="BF9" s="304">
        <f t="shared" ref="BF9:BF72" ca="1" si="34">IF(BG9="",99999,$I9)</f>
        <v>99999</v>
      </c>
      <c r="BG9" s="160" t="str">
        <f t="shared" ref="BG9:BG72" ca="1" si="35">IF($K9=BF$6,$M9,IF($M9=BF$6,$K9,""))</f>
        <v/>
      </c>
      <c r="BH9" s="160" t="str">
        <f t="shared" ref="BH9:BH72" ca="1" si="36">IF(BG9="","",$J9)</f>
        <v/>
      </c>
      <c r="BI9" s="305">
        <f t="shared" ref="BI9:BI72" ca="1" si="37">SMALL(BF$7:BF$138,ROW($A3))</f>
        <v>0.40972222222222221</v>
      </c>
      <c r="BJ9" s="305">
        <f t="shared" ref="BJ9:BJ72" ca="1" si="38">IFERROR(VLOOKUP(BI9,BF$7:BH$138,3,0),"")</f>
        <v>4</v>
      </c>
      <c r="BK9" s="306" t="str">
        <f t="shared" ref="BK9:BK72" ca="1" si="39">IFERROR(VLOOKUP(VLOOKUP(BI9,BF$7:BG$138,2,0),$B$8:$C$31,2,0),"")</f>
        <v>FC Barcelona</v>
      </c>
      <c r="BL9" s="160"/>
      <c r="BM9" s="307">
        <f t="shared" ref="BM9:BM72" ca="1" si="40">IF(AND(BN9&lt;99999,OR(BN9=BN8,BN9=BN7,BN9=BN6,)),1,0)</f>
        <v>0</v>
      </c>
      <c r="BN9" s="304">
        <f t="shared" ref="BN9:BN72" ca="1" si="41">IF(BO9="",99999,$I9)</f>
        <v>99999</v>
      </c>
      <c r="BO9" s="160" t="str">
        <f t="shared" ref="BO9:BO72" ca="1" si="42">IF($K9=BN$6,$M9,IF($M9=BN$6,$K9,""))</f>
        <v/>
      </c>
      <c r="BP9" s="160" t="str">
        <f t="shared" ref="BP9:BP72" ca="1" si="43">IF(BO9="","",$J9)</f>
        <v/>
      </c>
      <c r="BQ9" s="305">
        <f t="shared" ref="BQ9:BQ72" ca="1" si="44">SMALL(BN$7:BN$138,ROW($A3))</f>
        <v>0.40972222222222221</v>
      </c>
      <c r="BR9" s="305">
        <f t="shared" ref="BR9:BR72" ca="1" si="45">IFERROR(VLOOKUP(BQ9,BN$7:BP$138,3,0),"")</f>
        <v>3</v>
      </c>
      <c r="BS9" s="306" t="str">
        <f t="shared" ref="BS9:BS72" ca="1" si="46">IFERROR(VLOOKUP(VLOOKUP(BQ9,BN$7:BO$138,2,0),$B$8:$C$31,2,0),"")</f>
        <v>AC Roma</v>
      </c>
      <c r="BU9" s="307">
        <f t="shared" ref="BU9:BU72" ca="1" si="47">IF(AND(BV9&lt;99999,OR(BV9=BV8,BV9=BV7,BV9=BV6,)),1,0)</f>
        <v>0</v>
      </c>
      <c r="BV9" s="304">
        <f t="shared" ref="BV9:BV72" ca="1" si="48">IF(BW9="",99999,$I9)</f>
        <v>99999</v>
      </c>
      <c r="BW9" s="160" t="str">
        <f t="shared" ref="BW9:BW72" ca="1" si="49">IF($K9=BV$6,$M9,IF($M9=BV$6,$K9,""))</f>
        <v/>
      </c>
      <c r="BX9" s="160" t="str">
        <f t="shared" ref="BX9:BX72" ca="1" si="50">IF(BW9="","",$J9)</f>
        <v/>
      </c>
      <c r="BY9" s="305">
        <f t="shared" ref="BY9:BY72" ca="1" si="51">SMALL(BV$7:BV$138,ROW($A3))</f>
        <v>0.40972222222222221</v>
      </c>
      <c r="BZ9" s="305">
        <f t="shared" ref="BZ9:BZ72" ca="1" si="52">IFERROR(VLOOKUP(BY9,BV$7:BX$138,3,0),"")</f>
        <v>2</v>
      </c>
      <c r="CA9" s="306" t="str">
        <f t="shared" ref="CA9:CA72" ca="1" si="53">IFERROR(VLOOKUP(VLOOKUP(BY9,BV$7:BW$138,2,0),$B$8:$C$31,2,0),"")</f>
        <v>Raslo Winners</v>
      </c>
      <c r="CB9" s="160"/>
      <c r="CC9" s="307">
        <f t="shared" ref="CC9:CC72" ca="1" si="54">IF(AND(CD9&lt;99999,OR(CD9=CD8,CD9=CD7,CD9=CD6,)),1,0)</f>
        <v>0</v>
      </c>
      <c r="CD9" s="304">
        <f t="shared" ref="CD9:CD72" ca="1" si="55">IF(CE9="",99999,$I9)</f>
        <v>0.375</v>
      </c>
      <c r="CE9" s="160">
        <f t="shared" ref="CE9:CE72" ca="1" si="56">IF($K9=CD$6,$M9,IF($M9=CD$6,$K9,""))</f>
        <v>3</v>
      </c>
      <c r="CF9" s="160">
        <f t="shared" ref="CF9:CF72" ca="1" si="57">IF(CE9="","",$J9)</f>
        <v>3</v>
      </c>
      <c r="CG9" s="305">
        <f t="shared" ref="CG9:CG72" ca="1" si="58">SMALL(CD$7:CD$138,ROW($A3))</f>
        <v>0.40972222222222221</v>
      </c>
      <c r="CH9" s="305">
        <f t="shared" ref="CH9:CH72" ca="1" si="59">IFERROR(VLOOKUP(CG9,CD$7:CF$138,3,0),"")</f>
        <v>1</v>
      </c>
      <c r="CI9" s="306" t="str">
        <f t="shared" ref="CI9:CI72" ca="1" si="60">IFERROR(VLOOKUP(VLOOKUP(CG9,CD$7:CE$138,2,0),$B$8:$C$31,2,0),"")</f>
        <v>1. FC Riedwald</v>
      </c>
      <c r="CK9" s="307">
        <f t="shared" ref="CK9:CK72" ca="1" si="61">IF(AND(CL9&lt;99999,OR(CL9=CL8,CL9=CL7,CL9=CL6,)),1,0)</f>
        <v>0</v>
      </c>
      <c r="CL9" s="304">
        <f t="shared" ref="CL9:CL72" ca="1" si="62">IF(CM9="",99999,$I9)</f>
        <v>99999</v>
      </c>
      <c r="CM9" s="160" t="str">
        <f t="shared" ref="CM9:CM72" ca="1" si="63">IF($K9=CL$6,$M9,IF($M9=CL$6,$K9,""))</f>
        <v/>
      </c>
      <c r="CN9" s="160" t="str">
        <f t="shared" ref="CN9:CN72" ca="1" si="64">IF(CM9="","",$J9)</f>
        <v/>
      </c>
      <c r="CO9" s="305">
        <f t="shared" ref="CO9:CO72" ca="1" si="65">SMALL(CL$7:CL$138,ROW($A3))</f>
        <v>0.40972222222222221</v>
      </c>
      <c r="CP9" s="305">
        <f t="shared" ref="CP9:CP72" ca="1" si="66">IFERROR(VLOOKUP(CO9,CL$7:CN$138,3,0),"")</f>
        <v>2</v>
      </c>
      <c r="CQ9" s="306" t="str">
        <f t="shared" ref="CQ9:CQ72" ca="1" si="67">IFERROR(VLOOKUP(VLOOKUP(CO9,CL$7:CM$138,2,0),$B$8:$C$31,2,0),"")</f>
        <v>SSV Wildbach</v>
      </c>
      <c r="CS9" s="307">
        <f t="shared" ref="CS9:CS72" ca="1" si="68">IF(AND(CT9&lt;99999,OR(CT9=CT8,CT9=CT7,CT9=CT6,)),1,0)</f>
        <v>0</v>
      </c>
      <c r="CT9" s="304">
        <f t="shared" ref="CT9:CT72" ca="1" si="69">IF(CU9="",99999,$I9)</f>
        <v>99999</v>
      </c>
      <c r="CU9" s="160" t="str">
        <f t="shared" ref="CU9:CU72" ca="1" si="70">IF($K9=CT$6,$M9,IF($M9=CT$6,$K9,""))</f>
        <v/>
      </c>
      <c r="CV9" s="160" t="str">
        <f t="shared" ref="CV9:CV72" ca="1" si="71">IF(CU9="","",$J9)</f>
        <v/>
      </c>
      <c r="CW9" s="305">
        <f t="shared" ref="CW9:CW72" ca="1" si="72">SMALL(CT$7:CT$138,ROW($A3))</f>
        <v>0.40972222222222221</v>
      </c>
      <c r="CX9" s="305">
        <f t="shared" ref="CX9:CX72" ca="1" si="73">IFERROR(VLOOKUP(CW9,CT$7:CV$138,3,0),"")</f>
        <v>3</v>
      </c>
      <c r="CY9" s="306" t="str">
        <f t="shared" ref="CY9:CY72" ca="1" si="74">IFERROR(VLOOKUP(VLOOKUP(CW9,CT$7:CU$138,2,0),$B$8:$C$31,2,0),"")</f>
        <v>Inter Mailand</v>
      </c>
      <c r="DA9" s="307">
        <f t="shared" ref="DA9:DA72" ca="1" si="75">IF(AND(DB9&lt;99999,OR(DB9=DB8,DB9=DB7,DB9=DB6,)),1,0)</f>
        <v>0</v>
      </c>
      <c r="DB9" s="304">
        <f t="shared" ref="DB9:DB72" ca="1" si="76">IF(DC9="",99999,$I9)</f>
        <v>99999</v>
      </c>
      <c r="DC9" s="160" t="str">
        <f t="shared" ref="DC9:DC72" ca="1" si="77">IF($K9=DB$6,$M9,IF($M9=DB$6,$K9,""))</f>
        <v/>
      </c>
      <c r="DD9" s="160" t="str">
        <f t="shared" ref="DD9:DD72" ca="1" si="78">IF(DC9="","",$J9)</f>
        <v/>
      </c>
      <c r="DE9" s="305">
        <f t="shared" ref="DE9:DE72" ca="1" si="79">SMALL(DB$7:DB$138,ROW($A3))</f>
        <v>99999</v>
      </c>
      <c r="DF9" s="305" t="str">
        <f t="shared" ref="DF9:DF72" ca="1" si="80">IFERROR(VLOOKUP(DE9,DB$7:DD$138,3,0),"")</f>
        <v/>
      </c>
      <c r="DG9" s="306" t="str">
        <f t="shared" ref="DG9:DG72" ca="1" si="81">IFERROR(VLOOKUP(VLOOKUP(DE9,DB$7:DC$138,2,0),$B$8:$C$31,2,0),"")</f>
        <v/>
      </c>
      <c r="DI9" s="307">
        <f t="shared" ref="DI9:DI72" ca="1" si="82">IF(AND(DJ9&lt;99999,OR(DJ9=DJ8,DJ9=DJ7,DJ9=DJ6,)),1,0)</f>
        <v>0</v>
      </c>
      <c r="DJ9" s="304">
        <f t="shared" ref="DJ9:DJ72" ca="1" si="83">IF(DK9="",99999,$I9)</f>
        <v>99999</v>
      </c>
      <c r="DK9" s="160" t="str">
        <f t="shared" ref="DK9:DK72" ca="1" si="84">IF($K9=DJ$6,$M9,IF($M9=DJ$6,$K9,""))</f>
        <v/>
      </c>
      <c r="DL9" s="160" t="str">
        <f t="shared" ref="DL9:DL72" ca="1" si="85">IF(DK9="","",$J9)</f>
        <v/>
      </c>
      <c r="DM9" s="305">
        <f t="shared" ref="DM9:DM72" ca="1" si="86">SMALL(DJ$7:DJ$138,ROW($A3))</f>
        <v>99999</v>
      </c>
      <c r="DN9" s="305" t="str">
        <f t="shared" ref="DN9:DN72" ca="1" si="87">IFERROR(VLOOKUP(DM9,DJ$7:DL$138,3,0),"")</f>
        <v/>
      </c>
      <c r="DO9" s="306" t="str">
        <f t="shared" ref="DO9:DO72" ca="1" si="88">IFERROR(VLOOKUP(VLOOKUP(DM9,DJ$7:DK$138,2,0),$B$8:$C$31,2,0),"")</f>
        <v/>
      </c>
    </row>
    <row r="10" spans="1:119" ht="15.95" customHeight="1" x14ac:dyDescent="0.2">
      <c r="A10" s="67">
        <f>COUNTIF($C$8:$C$31,$C$10)</f>
        <v>1</v>
      </c>
      <c r="B10" s="619">
        <v>2</v>
      </c>
      <c r="C10" s="617" t="s">
        <v>320</v>
      </c>
      <c r="D10" s="129">
        <f t="shared" ca="1" si="3"/>
        <v>2</v>
      </c>
      <c r="E10" s="129" t="str">
        <f t="shared" ca="1" si="4"/>
        <v>0704</v>
      </c>
      <c r="F10" s="129">
        <f ca="1">IF($E10="",0,COUNTIF($E$7:$E10,INDEX($E$139:$E$270,ROW($A4))))</f>
        <v>0</v>
      </c>
      <c r="G10" s="163"/>
      <c r="H10" s="158">
        <v>4</v>
      </c>
      <c r="I10" s="185">
        <f ca="1">IF(OR($Y$3,$H10&gt;Calc!$B$16/2*$D$6),"",$U$6+QUOTIENT(($H10-1),$U$22)*($U$8+$U$10)/1440+SUM($R$7:$R9)/1440)</f>
        <v>0.375</v>
      </c>
      <c r="J10" s="187">
        <f ca="1">IF(OR($Y$3,$H10&gt;Calc!$B$16/2*$D$6),"",MOD(($H10-1),$U$22)+1)</f>
        <v>4</v>
      </c>
      <c r="K10" s="46">
        <f ca="1"/>
        <v>7</v>
      </c>
      <c r="L10" s="45" t="s">
        <v>4</v>
      </c>
      <c r="M10" s="47">
        <f ca="1"/>
        <v>4</v>
      </c>
      <c r="N10" s="44" t="str">
        <f t="shared" ca="1" si="0"/>
        <v>SSV Wildbach</v>
      </c>
      <c r="O10" s="42" t="s">
        <v>4</v>
      </c>
      <c r="P10" s="43" t="str">
        <f t="shared" ca="1" si="1"/>
        <v>Maibach 1822 eV</v>
      </c>
      <c r="Q10" s="611"/>
      <c r="R10" s="607"/>
      <c r="T10" s="639" t="str">
        <f>Sprache!$E$43</f>
        <v>Wechselzeit</v>
      </c>
      <c r="U10" s="648">
        <v>5</v>
      </c>
      <c r="V10" s="656" t="s">
        <v>175</v>
      </c>
      <c r="W10" s="161"/>
      <c r="X10" s="160">
        <f t="shared" ca="1" si="11"/>
        <v>0</v>
      </c>
      <c r="Y10" s="307">
        <f t="shared" ref="Y10:Y73" ca="1" si="89">IF(AND(Z10&lt;99999,OR(Z10=Z9,Z10=Z8,Z10=Z7,)),1,0)</f>
        <v>0</v>
      </c>
      <c r="Z10" s="304">
        <f t="shared" ca="1" si="5"/>
        <v>99999</v>
      </c>
      <c r="AA10" s="160" t="str">
        <f t="shared" ca="1" si="6"/>
        <v/>
      </c>
      <c r="AB10" s="160" t="str">
        <f t="shared" ca="1" si="7"/>
        <v/>
      </c>
      <c r="AC10" s="305">
        <f t="shared" ca="1" si="8"/>
        <v>0.42708333333333331</v>
      </c>
      <c r="AD10" s="305">
        <f t="shared" ca="1" si="9"/>
        <v>1</v>
      </c>
      <c r="AE10" s="306" t="str">
        <f t="shared" ca="1" si="10"/>
        <v>SSV Wildbach</v>
      </c>
      <c r="AF10" s="160"/>
      <c r="AG10" s="307">
        <f t="shared" ca="1" si="12"/>
        <v>0</v>
      </c>
      <c r="AH10" s="304">
        <f t="shared" ca="1" si="13"/>
        <v>99999</v>
      </c>
      <c r="AI10" s="160" t="str">
        <f t="shared" ca="1" si="14"/>
        <v/>
      </c>
      <c r="AJ10" s="160" t="str">
        <f t="shared" ca="1" si="15"/>
        <v/>
      </c>
      <c r="AK10" s="305">
        <f t="shared" ca="1" si="16"/>
        <v>0.42708333333333331</v>
      </c>
      <c r="AL10" s="305">
        <f t="shared" ca="1" si="17"/>
        <v>5</v>
      </c>
      <c r="AM10" s="306" t="str">
        <f t="shared" ca="1" si="18"/>
        <v>Eintracht Frankfurt</v>
      </c>
      <c r="AO10" s="307">
        <f t="shared" ca="1" si="19"/>
        <v>0</v>
      </c>
      <c r="AP10" s="304">
        <f t="shared" ca="1" si="20"/>
        <v>99999</v>
      </c>
      <c r="AQ10" s="160" t="str">
        <f t="shared" ca="1" si="21"/>
        <v/>
      </c>
      <c r="AR10" s="160" t="str">
        <f t="shared" ca="1" si="22"/>
        <v/>
      </c>
      <c r="AS10" s="305">
        <f t="shared" ca="1" si="23"/>
        <v>0.42708333333333331</v>
      </c>
      <c r="AT10" s="305">
        <f t="shared" ca="1" si="24"/>
        <v>5</v>
      </c>
      <c r="AU10" s="306" t="str">
        <f t="shared" ca="1" si="25"/>
        <v>FC Barcelona</v>
      </c>
      <c r="AV10" s="160"/>
      <c r="AW10" s="307">
        <f t="shared" ca="1" si="26"/>
        <v>0</v>
      </c>
      <c r="AX10" s="304">
        <f t="shared" ca="1" si="27"/>
        <v>0.375</v>
      </c>
      <c r="AY10" s="160">
        <f t="shared" ca="1" si="28"/>
        <v>7</v>
      </c>
      <c r="AZ10" s="160">
        <f t="shared" ca="1" si="29"/>
        <v>4</v>
      </c>
      <c r="BA10" s="305">
        <f t="shared" ca="1" si="30"/>
        <v>0.42708333333333331</v>
      </c>
      <c r="BB10" s="305">
        <f t="shared" ca="1" si="31"/>
        <v>4</v>
      </c>
      <c r="BC10" s="306" t="str">
        <f t="shared" ca="1" si="32"/>
        <v>AC Roma</v>
      </c>
      <c r="BE10" s="307">
        <f t="shared" ca="1" si="33"/>
        <v>0</v>
      </c>
      <c r="BF10" s="304">
        <f t="shared" ca="1" si="34"/>
        <v>99999</v>
      </c>
      <c r="BG10" s="160" t="str">
        <f t="shared" ca="1" si="35"/>
        <v/>
      </c>
      <c r="BH10" s="160" t="str">
        <f t="shared" ca="1" si="36"/>
        <v/>
      </c>
      <c r="BI10" s="305">
        <f t="shared" ca="1" si="37"/>
        <v>0.42708333333333331</v>
      </c>
      <c r="BJ10" s="305">
        <f t="shared" ca="1" si="38"/>
        <v>3</v>
      </c>
      <c r="BK10" s="306" t="str">
        <f t="shared" ca="1" si="39"/>
        <v>Raslo Winners</v>
      </c>
      <c r="BL10" s="160"/>
      <c r="BM10" s="307">
        <f t="shared" ca="1" si="40"/>
        <v>0</v>
      </c>
      <c r="BN10" s="304">
        <f t="shared" ca="1" si="41"/>
        <v>99999</v>
      </c>
      <c r="BO10" s="160" t="str">
        <f t="shared" ca="1" si="42"/>
        <v/>
      </c>
      <c r="BP10" s="160" t="str">
        <f t="shared" ca="1" si="43"/>
        <v/>
      </c>
      <c r="BQ10" s="305">
        <f t="shared" ca="1" si="44"/>
        <v>0.42708333333333331</v>
      </c>
      <c r="BR10" s="305">
        <f t="shared" ca="1" si="45"/>
        <v>2</v>
      </c>
      <c r="BS10" s="306" t="str">
        <f t="shared" ca="1" si="46"/>
        <v>Fun Kickers Oes</v>
      </c>
      <c r="BU10" s="307">
        <f t="shared" ca="1" si="47"/>
        <v>0</v>
      </c>
      <c r="BV10" s="304">
        <f t="shared" ca="1" si="48"/>
        <v>0.375</v>
      </c>
      <c r="BW10" s="160">
        <f t="shared" ca="1" si="49"/>
        <v>4</v>
      </c>
      <c r="BX10" s="160">
        <f t="shared" ca="1" si="50"/>
        <v>4</v>
      </c>
      <c r="BY10" s="305">
        <f t="shared" ca="1" si="51"/>
        <v>0.42708333333333331</v>
      </c>
      <c r="BZ10" s="305">
        <f t="shared" ca="1" si="52"/>
        <v>1</v>
      </c>
      <c r="CA10" s="306" t="str">
        <f t="shared" ca="1" si="53"/>
        <v>1. FC Riedwald</v>
      </c>
      <c r="CB10" s="160"/>
      <c r="CC10" s="307">
        <f t="shared" ca="1" si="54"/>
        <v>0</v>
      </c>
      <c r="CD10" s="304">
        <f t="shared" ca="1" si="55"/>
        <v>99999</v>
      </c>
      <c r="CE10" s="160" t="str">
        <f t="shared" ca="1" si="56"/>
        <v/>
      </c>
      <c r="CF10" s="160" t="str">
        <f t="shared" ca="1" si="57"/>
        <v/>
      </c>
      <c r="CG10" s="305">
        <f t="shared" ca="1" si="58"/>
        <v>0.42708333333333331</v>
      </c>
      <c r="CH10" s="305">
        <f t="shared" ca="1" si="59"/>
        <v>2</v>
      </c>
      <c r="CI10" s="306" t="str">
        <f t="shared" ca="1" si="60"/>
        <v>Inter Mailand</v>
      </c>
      <c r="CK10" s="307">
        <f t="shared" ca="1" si="61"/>
        <v>0</v>
      </c>
      <c r="CL10" s="304">
        <f t="shared" ca="1" si="62"/>
        <v>99999</v>
      </c>
      <c r="CM10" s="160" t="str">
        <f t="shared" ca="1" si="63"/>
        <v/>
      </c>
      <c r="CN10" s="160" t="str">
        <f t="shared" ca="1" si="64"/>
        <v/>
      </c>
      <c r="CO10" s="305">
        <f t="shared" ca="1" si="65"/>
        <v>0.42708333333333331</v>
      </c>
      <c r="CP10" s="305">
        <f t="shared" ca="1" si="66"/>
        <v>3</v>
      </c>
      <c r="CQ10" s="306" t="str">
        <f t="shared" ca="1" si="67"/>
        <v>VFB Essenheim</v>
      </c>
      <c r="CS10" s="307">
        <f t="shared" ca="1" si="68"/>
        <v>0</v>
      </c>
      <c r="CT10" s="304">
        <f t="shared" ca="1" si="69"/>
        <v>99999</v>
      </c>
      <c r="CU10" s="160" t="str">
        <f t="shared" ca="1" si="70"/>
        <v/>
      </c>
      <c r="CV10" s="160" t="str">
        <f t="shared" ca="1" si="71"/>
        <v/>
      </c>
      <c r="CW10" s="305">
        <f t="shared" ca="1" si="72"/>
        <v>0.42708333333333331</v>
      </c>
      <c r="CX10" s="305">
        <f t="shared" ca="1" si="73"/>
        <v>4</v>
      </c>
      <c r="CY10" s="306" t="str">
        <f t="shared" ca="1" si="74"/>
        <v>Maibach 1822 eV</v>
      </c>
      <c r="DA10" s="307">
        <f t="shared" ca="1" si="75"/>
        <v>0</v>
      </c>
      <c r="DB10" s="304">
        <f t="shared" ca="1" si="76"/>
        <v>99999</v>
      </c>
      <c r="DC10" s="160" t="str">
        <f t="shared" ca="1" si="77"/>
        <v/>
      </c>
      <c r="DD10" s="160" t="str">
        <f t="shared" ca="1" si="78"/>
        <v/>
      </c>
      <c r="DE10" s="305">
        <f t="shared" ca="1" si="79"/>
        <v>99999</v>
      </c>
      <c r="DF10" s="305" t="str">
        <f t="shared" ca="1" si="80"/>
        <v/>
      </c>
      <c r="DG10" s="306" t="str">
        <f t="shared" ca="1" si="81"/>
        <v/>
      </c>
      <c r="DI10" s="307">
        <f t="shared" ca="1" si="82"/>
        <v>0</v>
      </c>
      <c r="DJ10" s="304">
        <f t="shared" ca="1" si="83"/>
        <v>99999</v>
      </c>
      <c r="DK10" s="160" t="str">
        <f t="shared" ca="1" si="84"/>
        <v/>
      </c>
      <c r="DL10" s="160" t="str">
        <f t="shared" ca="1" si="85"/>
        <v/>
      </c>
      <c r="DM10" s="305">
        <f t="shared" ca="1" si="86"/>
        <v>99999</v>
      </c>
      <c r="DN10" s="305" t="str">
        <f t="shared" ca="1" si="87"/>
        <v/>
      </c>
      <c r="DO10" s="306" t="str">
        <f t="shared" ca="1" si="88"/>
        <v/>
      </c>
    </row>
    <row r="11" spans="1:119" ht="15.95" customHeight="1" x14ac:dyDescent="0.2">
      <c r="A11" s="67"/>
      <c r="B11" s="620"/>
      <c r="C11" s="624"/>
      <c r="D11" s="129">
        <f t="shared" ca="1" si="3"/>
        <v>2</v>
      </c>
      <c r="E11" s="129" t="str">
        <f t="shared" ca="1" si="4"/>
        <v>0506</v>
      </c>
      <c r="F11" s="129">
        <f ca="1">IF($E11="",0,COUNTIF($E$7:$E11,INDEX($E$139:$E$270,ROW($A5))))</f>
        <v>0</v>
      </c>
      <c r="G11" s="163"/>
      <c r="H11" s="158">
        <v>5</v>
      </c>
      <c r="I11" s="185">
        <f ca="1">IF(OR($Y$3,$H11&gt;Calc!$B$16/2*$D$6),"",$U$6+QUOTIENT(($H11-1),$U$22)*($U$8+$U$10)/1440+SUM($R$7:$R10)/1440)</f>
        <v>0.375</v>
      </c>
      <c r="J11" s="187">
        <f ca="1">IF(OR($Y$3,$H11&gt;Calc!$B$16/2*$D$6),"",MOD(($H11-1),$U$22)+1)</f>
        <v>5</v>
      </c>
      <c r="K11" s="46">
        <f ca="1"/>
        <v>5</v>
      </c>
      <c r="L11" s="45" t="s">
        <v>4</v>
      </c>
      <c r="M11" s="47">
        <f ca="1"/>
        <v>6</v>
      </c>
      <c r="N11" s="44" t="str">
        <f t="shared" ca="1" si="0"/>
        <v>VFB Essenheim</v>
      </c>
      <c r="O11" s="42" t="s">
        <v>4</v>
      </c>
      <c r="P11" s="43" t="str">
        <f t="shared" ca="1" si="1"/>
        <v>Inter Mailand</v>
      </c>
      <c r="Q11" s="611"/>
      <c r="R11" s="607"/>
      <c r="T11" s="639"/>
      <c r="U11" s="648"/>
      <c r="V11" s="656"/>
      <c r="W11" s="161"/>
      <c r="X11" s="160">
        <f t="shared" ca="1" si="11"/>
        <v>0</v>
      </c>
      <c r="Y11" s="307">
        <f t="shared" ca="1" si="89"/>
        <v>0</v>
      </c>
      <c r="Z11" s="304">
        <f t="shared" ca="1" si="5"/>
        <v>99999</v>
      </c>
      <c r="AA11" s="160" t="str">
        <f t="shared" ca="1" si="6"/>
        <v/>
      </c>
      <c r="AB11" s="160" t="str">
        <f t="shared" ca="1" si="7"/>
        <v/>
      </c>
      <c r="AC11" s="305">
        <f t="shared" ca="1" si="8"/>
        <v>0.44444444444444442</v>
      </c>
      <c r="AD11" s="305">
        <f t="shared" ca="1" si="9"/>
        <v>1</v>
      </c>
      <c r="AE11" s="306" t="str">
        <f t="shared" ca="1" si="10"/>
        <v>Inter Mailand</v>
      </c>
      <c r="AF11" s="160"/>
      <c r="AG11" s="307">
        <f t="shared" ca="1" si="12"/>
        <v>0</v>
      </c>
      <c r="AH11" s="304">
        <f t="shared" ca="1" si="13"/>
        <v>99999</v>
      </c>
      <c r="AI11" s="160" t="str">
        <f t="shared" ca="1" si="14"/>
        <v/>
      </c>
      <c r="AJ11" s="160" t="str">
        <f t="shared" ca="1" si="15"/>
        <v/>
      </c>
      <c r="AK11" s="305">
        <f t="shared" ca="1" si="16"/>
        <v>0.44444444444444442</v>
      </c>
      <c r="AL11" s="305">
        <f t="shared" ca="1" si="17"/>
        <v>5</v>
      </c>
      <c r="AM11" s="306" t="str">
        <f t="shared" ca="1" si="18"/>
        <v>AC Roma</v>
      </c>
      <c r="AO11" s="307">
        <f t="shared" ca="1" si="19"/>
        <v>0</v>
      </c>
      <c r="AP11" s="304">
        <f t="shared" ca="1" si="20"/>
        <v>99999</v>
      </c>
      <c r="AQ11" s="160" t="str">
        <f t="shared" ca="1" si="21"/>
        <v/>
      </c>
      <c r="AR11" s="160" t="str">
        <f t="shared" ca="1" si="22"/>
        <v/>
      </c>
      <c r="AS11" s="305">
        <f t="shared" ca="1" si="23"/>
        <v>0.44444444444444442</v>
      </c>
      <c r="AT11" s="305">
        <f t="shared" ca="1" si="24"/>
        <v>4</v>
      </c>
      <c r="AU11" s="306" t="str">
        <f t="shared" ca="1" si="25"/>
        <v>Raslo Winners</v>
      </c>
      <c r="AV11" s="160"/>
      <c r="AW11" s="307">
        <f t="shared" ca="1" si="26"/>
        <v>0</v>
      </c>
      <c r="AX11" s="304">
        <f t="shared" ca="1" si="27"/>
        <v>99999</v>
      </c>
      <c r="AY11" s="160" t="str">
        <f t="shared" ca="1" si="28"/>
        <v/>
      </c>
      <c r="AZ11" s="160" t="str">
        <f t="shared" ca="1" si="29"/>
        <v/>
      </c>
      <c r="BA11" s="305">
        <f t="shared" ca="1" si="30"/>
        <v>0.44444444444444442</v>
      </c>
      <c r="BB11" s="305">
        <f t="shared" ca="1" si="31"/>
        <v>3</v>
      </c>
      <c r="BC11" s="306" t="str">
        <f t="shared" ca="1" si="32"/>
        <v>Fun Kickers Oes</v>
      </c>
      <c r="BE11" s="307">
        <f t="shared" ca="1" si="33"/>
        <v>0</v>
      </c>
      <c r="BF11" s="304">
        <f t="shared" ca="1" si="34"/>
        <v>0.375</v>
      </c>
      <c r="BG11" s="160">
        <f t="shared" ca="1" si="35"/>
        <v>6</v>
      </c>
      <c r="BH11" s="160">
        <f t="shared" ca="1" si="36"/>
        <v>5</v>
      </c>
      <c r="BI11" s="305">
        <f t="shared" ca="1" si="37"/>
        <v>0.44444444444444442</v>
      </c>
      <c r="BJ11" s="305">
        <f t="shared" ca="1" si="38"/>
        <v>2</v>
      </c>
      <c r="BK11" s="306" t="str">
        <f t="shared" ca="1" si="39"/>
        <v>SSV Wildbach</v>
      </c>
      <c r="BL11" s="160"/>
      <c r="BM11" s="307">
        <f t="shared" ca="1" si="40"/>
        <v>0</v>
      </c>
      <c r="BN11" s="304">
        <f t="shared" ca="1" si="41"/>
        <v>0.375</v>
      </c>
      <c r="BO11" s="160">
        <f t="shared" ca="1" si="42"/>
        <v>5</v>
      </c>
      <c r="BP11" s="160">
        <f t="shared" ca="1" si="43"/>
        <v>5</v>
      </c>
      <c r="BQ11" s="305">
        <f t="shared" ca="1" si="44"/>
        <v>0.44444444444444442</v>
      </c>
      <c r="BR11" s="305">
        <f t="shared" ca="1" si="45"/>
        <v>1</v>
      </c>
      <c r="BS11" s="306" t="str">
        <f t="shared" ca="1" si="46"/>
        <v>1. FC Riedwald</v>
      </c>
      <c r="BU11" s="307">
        <f t="shared" ca="1" si="47"/>
        <v>0</v>
      </c>
      <c r="BV11" s="304">
        <f t="shared" ca="1" si="48"/>
        <v>99999</v>
      </c>
      <c r="BW11" s="160" t="str">
        <f t="shared" ca="1" si="49"/>
        <v/>
      </c>
      <c r="BX11" s="160" t="str">
        <f t="shared" ca="1" si="50"/>
        <v/>
      </c>
      <c r="BY11" s="305">
        <f t="shared" ca="1" si="51"/>
        <v>0.44444444444444442</v>
      </c>
      <c r="BZ11" s="305">
        <f t="shared" ca="1" si="52"/>
        <v>2</v>
      </c>
      <c r="CA11" s="306" t="str">
        <f t="shared" ca="1" si="53"/>
        <v>VFB Essenheim</v>
      </c>
      <c r="CB11" s="160"/>
      <c r="CC11" s="307">
        <f t="shared" ca="1" si="54"/>
        <v>0</v>
      </c>
      <c r="CD11" s="304">
        <f t="shared" ca="1" si="55"/>
        <v>99999</v>
      </c>
      <c r="CE11" s="160" t="str">
        <f t="shared" ca="1" si="56"/>
        <v/>
      </c>
      <c r="CF11" s="160" t="str">
        <f t="shared" ca="1" si="57"/>
        <v/>
      </c>
      <c r="CG11" s="305">
        <f t="shared" ca="1" si="58"/>
        <v>0.44444444444444442</v>
      </c>
      <c r="CH11" s="305">
        <f t="shared" ca="1" si="59"/>
        <v>3</v>
      </c>
      <c r="CI11" s="306" t="str">
        <f t="shared" ca="1" si="60"/>
        <v>Maibach 1822 eV</v>
      </c>
      <c r="CK11" s="307">
        <f t="shared" ca="1" si="61"/>
        <v>0</v>
      </c>
      <c r="CL11" s="304">
        <f t="shared" ca="1" si="62"/>
        <v>99999</v>
      </c>
      <c r="CM11" s="160" t="str">
        <f t="shared" ca="1" si="63"/>
        <v/>
      </c>
      <c r="CN11" s="160" t="str">
        <f t="shared" ca="1" si="64"/>
        <v/>
      </c>
      <c r="CO11" s="305">
        <f t="shared" ca="1" si="65"/>
        <v>0.44444444444444442</v>
      </c>
      <c r="CP11" s="305">
        <f t="shared" ca="1" si="66"/>
        <v>4</v>
      </c>
      <c r="CQ11" s="306" t="str">
        <f t="shared" ca="1" si="67"/>
        <v>Eintracht Frankfurt</v>
      </c>
      <c r="CS11" s="307">
        <f t="shared" ca="1" si="68"/>
        <v>0</v>
      </c>
      <c r="CT11" s="304">
        <f t="shared" ca="1" si="69"/>
        <v>99999</v>
      </c>
      <c r="CU11" s="160" t="str">
        <f t="shared" ca="1" si="70"/>
        <v/>
      </c>
      <c r="CV11" s="160" t="str">
        <f t="shared" ca="1" si="71"/>
        <v/>
      </c>
      <c r="CW11" s="305">
        <f t="shared" ca="1" si="72"/>
        <v>0.44444444444444442</v>
      </c>
      <c r="CX11" s="305">
        <f t="shared" ca="1" si="73"/>
        <v>5</v>
      </c>
      <c r="CY11" s="306" t="str">
        <f t="shared" ca="1" si="74"/>
        <v>FC Barcelona</v>
      </c>
      <c r="DA11" s="307">
        <f t="shared" ca="1" si="75"/>
        <v>0</v>
      </c>
      <c r="DB11" s="304">
        <f t="shared" ca="1" si="76"/>
        <v>99999</v>
      </c>
      <c r="DC11" s="160" t="str">
        <f t="shared" ca="1" si="77"/>
        <v/>
      </c>
      <c r="DD11" s="160" t="str">
        <f t="shared" ca="1" si="78"/>
        <v/>
      </c>
      <c r="DE11" s="305">
        <f t="shared" ca="1" si="79"/>
        <v>99999</v>
      </c>
      <c r="DF11" s="305" t="str">
        <f t="shared" ca="1" si="80"/>
        <v/>
      </c>
      <c r="DG11" s="306" t="str">
        <f t="shared" ca="1" si="81"/>
        <v/>
      </c>
      <c r="DI11" s="307">
        <f t="shared" ca="1" si="82"/>
        <v>0</v>
      </c>
      <c r="DJ11" s="304">
        <f t="shared" ca="1" si="83"/>
        <v>99999</v>
      </c>
      <c r="DK11" s="160" t="str">
        <f t="shared" ca="1" si="84"/>
        <v/>
      </c>
      <c r="DL11" s="160" t="str">
        <f t="shared" ca="1" si="85"/>
        <v/>
      </c>
      <c r="DM11" s="305">
        <f t="shared" ca="1" si="86"/>
        <v>99999</v>
      </c>
      <c r="DN11" s="305" t="str">
        <f t="shared" ca="1" si="87"/>
        <v/>
      </c>
      <c r="DO11" s="306" t="str">
        <f t="shared" ca="1" si="88"/>
        <v/>
      </c>
    </row>
    <row r="12" spans="1:119" ht="15.95" customHeight="1" x14ac:dyDescent="0.2">
      <c r="A12" s="67">
        <f>COUNTIF($C$8:$C$31,$C$12)</f>
        <v>1</v>
      </c>
      <c r="B12" s="619">
        <v>3</v>
      </c>
      <c r="C12" s="617" t="s">
        <v>321</v>
      </c>
      <c r="D12" s="129">
        <f t="shared" ca="1" si="3"/>
        <v>2</v>
      </c>
      <c r="E12" s="129" t="str">
        <f t="shared" ca="1" si="4"/>
        <v>0901</v>
      </c>
      <c r="F12" s="129">
        <f ca="1">IF($E12="",0,COUNTIF($E$7:$E12,INDEX($E$139:$E$270,ROW($A6))))</f>
        <v>0</v>
      </c>
      <c r="G12" s="163"/>
      <c r="H12" s="158">
        <v>6</v>
      </c>
      <c r="I12" s="185">
        <f ca="1">IF(OR($Y$3,$H12&gt;Calc!$B$16/2*$D$6),"",$U$6+QUOTIENT(($H12-1),$U$22)*($U$8+$U$10)/1440+SUM($R$7:$R11)/1440)</f>
        <v>0.3923611111111111</v>
      </c>
      <c r="J12" s="187">
        <f ca="1">IF(OR($Y$3,$H12&gt;Calc!$B$16/2*$D$6),"",MOD(($H12-1),$U$22)+1)</f>
        <v>1</v>
      </c>
      <c r="K12" s="46">
        <f ca="1"/>
        <v>9</v>
      </c>
      <c r="L12" s="45" t="s">
        <v>4</v>
      </c>
      <c r="M12" s="47">
        <f ca="1"/>
        <v>1</v>
      </c>
      <c r="N12" s="44" t="str">
        <f t="shared" ca="1" si="0"/>
        <v>Raslo Winners</v>
      </c>
      <c r="O12" s="42" t="s">
        <v>4</v>
      </c>
      <c r="P12" s="43" t="str">
        <f t="shared" ca="1" si="1"/>
        <v>1. FC Riedwald</v>
      </c>
      <c r="Q12" s="611"/>
      <c r="R12" s="607"/>
      <c r="T12" s="639" t="str">
        <f>Sprache!$E$44</f>
        <v>Anzahl der Spielfelder</v>
      </c>
      <c r="U12" s="648">
        <v>5</v>
      </c>
      <c r="V12" s="656" t="str">
        <f>Sprache!$E$101</f>
        <v>(max. 6)</v>
      </c>
      <c r="W12" s="161"/>
      <c r="X12" s="160">
        <f t="shared" ca="1" si="11"/>
        <v>0</v>
      </c>
      <c r="Y12" s="307">
        <f t="shared" ca="1" si="89"/>
        <v>0</v>
      </c>
      <c r="Z12" s="304">
        <f t="shared" ca="1" si="5"/>
        <v>0.3923611111111111</v>
      </c>
      <c r="AA12" s="160">
        <f t="shared" ca="1" si="6"/>
        <v>9</v>
      </c>
      <c r="AB12" s="160">
        <f t="shared" ca="1" si="7"/>
        <v>1</v>
      </c>
      <c r="AC12" s="305">
        <f t="shared" ca="1" si="8"/>
        <v>0.46180555555555558</v>
      </c>
      <c r="AD12" s="305">
        <f t="shared" ca="1" si="9"/>
        <v>1</v>
      </c>
      <c r="AE12" s="306" t="str">
        <f t="shared" ca="1" si="10"/>
        <v>VFB Essenheim</v>
      </c>
      <c r="AF12" s="160"/>
      <c r="AG12" s="307">
        <f t="shared" ca="1" si="12"/>
        <v>0</v>
      </c>
      <c r="AH12" s="304">
        <f t="shared" ca="1" si="13"/>
        <v>99999</v>
      </c>
      <c r="AI12" s="160" t="str">
        <f t="shared" ca="1" si="14"/>
        <v/>
      </c>
      <c r="AJ12" s="160" t="str">
        <f t="shared" ca="1" si="15"/>
        <v/>
      </c>
      <c r="AK12" s="305">
        <f t="shared" ca="1" si="16"/>
        <v>0.46180555555555558</v>
      </c>
      <c r="AL12" s="305">
        <f t="shared" ca="1" si="17"/>
        <v>4</v>
      </c>
      <c r="AM12" s="306" t="str">
        <f t="shared" ca="1" si="18"/>
        <v>Fun Kickers Oes</v>
      </c>
      <c r="AO12" s="307">
        <f t="shared" ca="1" si="19"/>
        <v>0</v>
      </c>
      <c r="AP12" s="304">
        <f t="shared" ca="1" si="20"/>
        <v>99999</v>
      </c>
      <c r="AQ12" s="160" t="str">
        <f t="shared" ca="1" si="21"/>
        <v/>
      </c>
      <c r="AR12" s="160" t="str">
        <f t="shared" ca="1" si="22"/>
        <v/>
      </c>
      <c r="AS12" s="305">
        <f t="shared" ca="1" si="23"/>
        <v>0.46180555555555558</v>
      </c>
      <c r="AT12" s="305">
        <f t="shared" ca="1" si="24"/>
        <v>3</v>
      </c>
      <c r="AU12" s="306" t="str">
        <f t="shared" ca="1" si="25"/>
        <v>SSV Wildbach</v>
      </c>
      <c r="AV12" s="160"/>
      <c r="AW12" s="307">
        <f t="shared" ca="1" si="26"/>
        <v>0</v>
      </c>
      <c r="AX12" s="304">
        <f t="shared" ca="1" si="27"/>
        <v>99999</v>
      </c>
      <c r="AY12" s="160" t="str">
        <f t="shared" ca="1" si="28"/>
        <v/>
      </c>
      <c r="AZ12" s="160" t="str">
        <f t="shared" ca="1" si="29"/>
        <v/>
      </c>
      <c r="BA12" s="305">
        <f t="shared" ca="1" si="30"/>
        <v>0.46180555555555558</v>
      </c>
      <c r="BB12" s="305">
        <f t="shared" ca="1" si="31"/>
        <v>2</v>
      </c>
      <c r="BC12" s="306" t="str">
        <f t="shared" ca="1" si="32"/>
        <v>Inter Mailand</v>
      </c>
      <c r="BE12" s="307">
        <f t="shared" ca="1" si="33"/>
        <v>0</v>
      </c>
      <c r="BF12" s="304">
        <f t="shared" ca="1" si="34"/>
        <v>99999</v>
      </c>
      <c r="BG12" s="160" t="str">
        <f t="shared" ca="1" si="35"/>
        <v/>
      </c>
      <c r="BH12" s="160" t="str">
        <f t="shared" ca="1" si="36"/>
        <v/>
      </c>
      <c r="BI12" s="305">
        <f t="shared" ca="1" si="37"/>
        <v>0.46180555555555558</v>
      </c>
      <c r="BJ12" s="305">
        <f t="shared" ca="1" si="38"/>
        <v>1</v>
      </c>
      <c r="BK12" s="306" t="str">
        <f t="shared" ca="1" si="39"/>
        <v>1. FC Riedwald</v>
      </c>
      <c r="BL12" s="160"/>
      <c r="BM12" s="307">
        <f t="shared" ca="1" si="40"/>
        <v>0</v>
      </c>
      <c r="BN12" s="304">
        <f t="shared" ca="1" si="41"/>
        <v>99999</v>
      </c>
      <c r="BO12" s="160" t="str">
        <f t="shared" ca="1" si="42"/>
        <v/>
      </c>
      <c r="BP12" s="160" t="str">
        <f t="shared" ca="1" si="43"/>
        <v/>
      </c>
      <c r="BQ12" s="305">
        <f t="shared" ca="1" si="44"/>
        <v>0.46180555555555558</v>
      </c>
      <c r="BR12" s="305">
        <f t="shared" ca="1" si="45"/>
        <v>2</v>
      </c>
      <c r="BS12" s="306" t="str">
        <f t="shared" ca="1" si="46"/>
        <v>Maibach 1822 eV</v>
      </c>
      <c r="BU12" s="307">
        <f t="shared" ca="1" si="47"/>
        <v>0</v>
      </c>
      <c r="BV12" s="304">
        <f t="shared" ca="1" si="48"/>
        <v>99999</v>
      </c>
      <c r="BW12" s="160" t="str">
        <f t="shared" ca="1" si="49"/>
        <v/>
      </c>
      <c r="BX12" s="160" t="str">
        <f t="shared" ca="1" si="50"/>
        <v/>
      </c>
      <c r="BY12" s="305">
        <f t="shared" ca="1" si="51"/>
        <v>0.46180555555555558</v>
      </c>
      <c r="BZ12" s="305">
        <f t="shared" ca="1" si="52"/>
        <v>3</v>
      </c>
      <c r="CA12" s="306" t="str">
        <f t="shared" ca="1" si="53"/>
        <v>Eintracht Frankfurt</v>
      </c>
      <c r="CB12" s="160"/>
      <c r="CC12" s="307">
        <f t="shared" ca="1" si="54"/>
        <v>0</v>
      </c>
      <c r="CD12" s="304">
        <f t="shared" ca="1" si="55"/>
        <v>99999</v>
      </c>
      <c r="CE12" s="160" t="str">
        <f t="shared" ca="1" si="56"/>
        <v/>
      </c>
      <c r="CF12" s="160" t="str">
        <f t="shared" ca="1" si="57"/>
        <v/>
      </c>
      <c r="CG12" s="305">
        <f t="shared" ca="1" si="58"/>
        <v>0.46180555555555558</v>
      </c>
      <c r="CH12" s="305">
        <f t="shared" ca="1" si="59"/>
        <v>4</v>
      </c>
      <c r="CI12" s="306" t="str">
        <f t="shared" ca="1" si="60"/>
        <v>FC Barcelona</v>
      </c>
      <c r="CK12" s="307">
        <f t="shared" ca="1" si="61"/>
        <v>0</v>
      </c>
      <c r="CL12" s="304">
        <f t="shared" ca="1" si="62"/>
        <v>0.3923611111111111</v>
      </c>
      <c r="CM12" s="160">
        <f t="shared" ca="1" si="63"/>
        <v>1</v>
      </c>
      <c r="CN12" s="160">
        <f t="shared" ca="1" si="64"/>
        <v>1</v>
      </c>
      <c r="CO12" s="305">
        <f t="shared" ca="1" si="65"/>
        <v>0.46180555555555558</v>
      </c>
      <c r="CP12" s="305">
        <f t="shared" ca="1" si="66"/>
        <v>5</v>
      </c>
      <c r="CQ12" s="306" t="str">
        <f t="shared" ca="1" si="67"/>
        <v>AC Roma</v>
      </c>
      <c r="CS12" s="307">
        <f t="shared" ca="1" si="68"/>
        <v>0</v>
      </c>
      <c r="CT12" s="304">
        <f t="shared" ca="1" si="69"/>
        <v>99999</v>
      </c>
      <c r="CU12" s="160" t="str">
        <f t="shared" ca="1" si="70"/>
        <v/>
      </c>
      <c r="CV12" s="160" t="str">
        <f t="shared" ca="1" si="71"/>
        <v/>
      </c>
      <c r="CW12" s="305">
        <f t="shared" ca="1" si="72"/>
        <v>0.46180555555555558</v>
      </c>
      <c r="CX12" s="305">
        <f t="shared" ca="1" si="73"/>
        <v>5</v>
      </c>
      <c r="CY12" s="306" t="str">
        <f t="shared" ca="1" si="74"/>
        <v>Raslo Winners</v>
      </c>
      <c r="DA12" s="307">
        <f t="shared" ca="1" si="75"/>
        <v>0</v>
      </c>
      <c r="DB12" s="304">
        <f t="shared" ca="1" si="76"/>
        <v>99999</v>
      </c>
      <c r="DC12" s="160" t="str">
        <f t="shared" ca="1" si="77"/>
        <v/>
      </c>
      <c r="DD12" s="160" t="str">
        <f t="shared" ca="1" si="78"/>
        <v/>
      </c>
      <c r="DE12" s="305">
        <f t="shared" ca="1" si="79"/>
        <v>99999</v>
      </c>
      <c r="DF12" s="305" t="str">
        <f t="shared" ca="1" si="80"/>
        <v/>
      </c>
      <c r="DG12" s="306" t="str">
        <f t="shared" ca="1" si="81"/>
        <v/>
      </c>
      <c r="DI12" s="307">
        <f t="shared" ca="1" si="82"/>
        <v>0</v>
      </c>
      <c r="DJ12" s="304">
        <f t="shared" ca="1" si="83"/>
        <v>99999</v>
      </c>
      <c r="DK12" s="160" t="str">
        <f t="shared" ca="1" si="84"/>
        <v/>
      </c>
      <c r="DL12" s="160" t="str">
        <f t="shared" ca="1" si="85"/>
        <v/>
      </c>
      <c r="DM12" s="305">
        <f t="shared" ca="1" si="86"/>
        <v>99999</v>
      </c>
      <c r="DN12" s="305" t="str">
        <f t="shared" ca="1" si="87"/>
        <v/>
      </c>
      <c r="DO12" s="306" t="str">
        <f t="shared" ca="1" si="88"/>
        <v/>
      </c>
    </row>
    <row r="13" spans="1:119" ht="15.95" customHeight="1" thickBot="1" x14ac:dyDescent="0.25">
      <c r="A13" s="67"/>
      <c r="B13" s="620"/>
      <c r="C13" s="624"/>
      <c r="D13" s="129">
        <f t="shared" ca="1" si="3"/>
        <v>2</v>
      </c>
      <c r="E13" s="129" t="str">
        <f t="shared" ca="1" si="4"/>
        <v>0810</v>
      </c>
      <c r="F13" s="129">
        <f ca="1">IF($E13="",0,COUNTIF($E$7:$E13,INDEX($E$139:$E$270,ROW($A7))))</f>
        <v>0</v>
      </c>
      <c r="G13" s="163"/>
      <c r="H13" s="158">
        <v>7</v>
      </c>
      <c r="I13" s="185">
        <f ca="1">IF(OR($Y$3,$H13&gt;Calc!$B$16/2*$D$6),"",$U$6+QUOTIENT(($H13-1),$U$22)*($U$8+$U$10)/1440+SUM($R$7:$R12)/1440)</f>
        <v>0.3923611111111111</v>
      </c>
      <c r="J13" s="187">
        <f ca="1">IF(OR($Y$3,$H13&gt;Calc!$B$16/2*$D$6),"",MOD(($H13-1),$U$22)+1)</f>
        <v>2</v>
      </c>
      <c r="K13" s="46">
        <f ca="1"/>
        <v>8</v>
      </c>
      <c r="L13" s="45" t="s">
        <v>4</v>
      </c>
      <c r="M13" s="47">
        <f ca="1"/>
        <v>10</v>
      </c>
      <c r="N13" s="44" t="str">
        <f t="shared" ca="1" si="0"/>
        <v>Fun Kickers Oes</v>
      </c>
      <c r="O13" s="42" t="s">
        <v>4</v>
      </c>
      <c r="P13" s="43" t="str">
        <f t="shared" ca="1" si="1"/>
        <v>AC Roma</v>
      </c>
      <c r="Q13" s="611"/>
      <c r="R13" s="607"/>
      <c r="T13" s="640"/>
      <c r="U13" s="649"/>
      <c r="V13" s="657"/>
      <c r="W13" s="161"/>
      <c r="X13" s="160">
        <f t="shared" ca="1" si="11"/>
        <v>0</v>
      </c>
      <c r="Y13" s="307">
        <f t="shared" ca="1" si="89"/>
        <v>0</v>
      </c>
      <c r="Z13" s="304">
        <f t="shared" ca="1" si="5"/>
        <v>99999</v>
      </c>
      <c r="AA13" s="160" t="str">
        <f t="shared" ca="1" si="6"/>
        <v/>
      </c>
      <c r="AB13" s="160" t="str">
        <f t="shared" ca="1" si="7"/>
        <v/>
      </c>
      <c r="AC13" s="305">
        <f t="shared" ca="1" si="8"/>
        <v>0.47916666666666669</v>
      </c>
      <c r="AD13" s="305">
        <f t="shared" ca="1" si="9"/>
        <v>1</v>
      </c>
      <c r="AE13" s="306" t="str">
        <f t="shared" ca="1" si="10"/>
        <v>Maibach 1822 eV</v>
      </c>
      <c r="AF13" s="160"/>
      <c r="AG13" s="307">
        <f t="shared" ca="1" si="12"/>
        <v>0</v>
      </c>
      <c r="AH13" s="304">
        <f t="shared" ca="1" si="13"/>
        <v>99999</v>
      </c>
      <c r="AI13" s="160" t="str">
        <f t="shared" ca="1" si="14"/>
        <v/>
      </c>
      <c r="AJ13" s="160" t="str">
        <f t="shared" ca="1" si="15"/>
        <v/>
      </c>
      <c r="AK13" s="305">
        <f t="shared" ca="1" si="16"/>
        <v>0.47916666666666669</v>
      </c>
      <c r="AL13" s="305">
        <f t="shared" ca="1" si="17"/>
        <v>3</v>
      </c>
      <c r="AM13" s="306" t="str">
        <f t="shared" ca="1" si="18"/>
        <v>Inter Mailand</v>
      </c>
      <c r="AO13" s="307">
        <f t="shared" ca="1" si="19"/>
        <v>0</v>
      </c>
      <c r="AP13" s="304">
        <f t="shared" ca="1" si="20"/>
        <v>99999</v>
      </c>
      <c r="AQ13" s="160" t="str">
        <f t="shared" ca="1" si="21"/>
        <v/>
      </c>
      <c r="AR13" s="160" t="str">
        <f t="shared" ca="1" si="22"/>
        <v/>
      </c>
      <c r="AS13" s="305">
        <f t="shared" ca="1" si="23"/>
        <v>0.47916666666666669</v>
      </c>
      <c r="AT13" s="305">
        <f t="shared" ca="1" si="24"/>
        <v>2</v>
      </c>
      <c r="AU13" s="306" t="str">
        <f t="shared" ca="1" si="25"/>
        <v>VFB Essenheim</v>
      </c>
      <c r="AV13" s="160"/>
      <c r="AW13" s="307">
        <f t="shared" ca="1" si="26"/>
        <v>0</v>
      </c>
      <c r="AX13" s="304">
        <f t="shared" ca="1" si="27"/>
        <v>99999</v>
      </c>
      <c r="AY13" s="160" t="str">
        <f t="shared" ca="1" si="28"/>
        <v/>
      </c>
      <c r="AZ13" s="160" t="str">
        <f t="shared" ca="1" si="29"/>
        <v/>
      </c>
      <c r="BA13" s="305">
        <f t="shared" ca="1" si="30"/>
        <v>0.47916666666666669</v>
      </c>
      <c r="BB13" s="305">
        <f t="shared" ca="1" si="31"/>
        <v>1</v>
      </c>
      <c r="BC13" s="306" t="str">
        <f t="shared" ca="1" si="32"/>
        <v>1. FC Riedwald</v>
      </c>
      <c r="BE13" s="307">
        <f t="shared" ca="1" si="33"/>
        <v>0</v>
      </c>
      <c r="BF13" s="304">
        <f t="shared" ca="1" si="34"/>
        <v>99999</v>
      </c>
      <c r="BG13" s="160" t="str">
        <f t="shared" ca="1" si="35"/>
        <v/>
      </c>
      <c r="BH13" s="160" t="str">
        <f t="shared" ca="1" si="36"/>
        <v/>
      </c>
      <c r="BI13" s="305">
        <f t="shared" ca="1" si="37"/>
        <v>0.47916666666666669</v>
      </c>
      <c r="BJ13" s="305">
        <f t="shared" ca="1" si="38"/>
        <v>2</v>
      </c>
      <c r="BK13" s="306" t="str">
        <f t="shared" ca="1" si="39"/>
        <v>Eintracht Frankfurt</v>
      </c>
      <c r="BL13" s="160"/>
      <c r="BM13" s="307">
        <f t="shared" ca="1" si="40"/>
        <v>0</v>
      </c>
      <c r="BN13" s="304">
        <f t="shared" ca="1" si="41"/>
        <v>99999</v>
      </c>
      <c r="BO13" s="160" t="str">
        <f t="shared" ca="1" si="42"/>
        <v/>
      </c>
      <c r="BP13" s="160" t="str">
        <f t="shared" ca="1" si="43"/>
        <v/>
      </c>
      <c r="BQ13" s="305">
        <f t="shared" ca="1" si="44"/>
        <v>0.47916666666666669</v>
      </c>
      <c r="BR13" s="305">
        <f t="shared" ca="1" si="45"/>
        <v>3</v>
      </c>
      <c r="BS13" s="306" t="str">
        <f t="shared" ca="1" si="46"/>
        <v>FC Barcelona</v>
      </c>
      <c r="BU13" s="307">
        <f t="shared" ca="1" si="47"/>
        <v>0</v>
      </c>
      <c r="BV13" s="304">
        <f t="shared" ca="1" si="48"/>
        <v>99999</v>
      </c>
      <c r="BW13" s="160" t="str">
        <f t="shared" ca="1" si="49"/>
        <v/>
      </c>
      <c r="BX13" s="160" t="str">
        <f t="shared" ca="1" si="50"/>
        <v/>
      </c>
      <c r="BY13" s="305">
        <f t="shared" ca="1" si="51"/>
        <v>0.47916666666666669</v>
      </c>
      <c r="BZ13" s="305">
        <f t="shared" ca="1" si="52"/>
        <v>4</v>
      </c>
      <c r="CA13" s="306" t="str">
        <f t="shared" ca="1" si="53"/>
        <v>AC Roma</v>
      </c>
      <c r="CB13" s="160"/>
      <c r="CC13" s="307">
        <f t="shared" ca="1" si="54"/>
        <v>0</v>
      </c>
      <c r="CD13" s="304">
        <f t="shared" ca="1" si="55"/>
        <v>0.3923611111111111</v>
      </c>
      <c r="CE13" s="160">
        <f t="shared" ca="1" si="56"/>
        <v>10</v>
      </c>
      <c r="CF13" s="160">
        <f t="shared" ca="1" si="57"/>
        <v>2</v>
      </c>
      <c r="CG13" s="305">
        <f t="shared" ca="1" si="58"/>
        <v>0.47916666666666669</v>
      </c>
      <c r="CH13" s="305">
        <f t="shared" ca="1" si="59"/>
        <v>5</v>
      </c>
      <c r="CI13" s="306" t="str">
        <f t="shared" ca="1" si="60"/>
        <v>Raslo Winners</v>
      </c>
      <c r="CK13" s="307">
        <f t="shared" ca="1" si="61"/>
        <v>0</v>
      </c>
      <c r="CL13" s="304">
        <f t="shared" ca="1" si="62"/>
        <v>99999</v>
      </c>
      <c r="CM13" s="160" t="str">
        <f t="shared" ca="1" si="63"/>
        <v/>
      </c>
      <c r="CN13" s="160" t="str">
        <f t="shared" ca="1" si="64"/>
        <v/>
      </c>
      <c r="CO13" s="305">
        <f t="shared" ca="1" si="65"/>
        <v>0.47916666666666669</v>
      </c>
      <c r="CP13" s="305">
        <f t="shared" ca="1" si="66"/>
        <v>5</v>
      </c>
      <c r="CQ13" s="306" t="str">
        <f t="shared" ca="1" si="67"/>
        <v>Fun Kickers Oes</v>
      </c>
      <c r="CS13" s="307">
        <f t="shared" ca="1" si="68"/>
        <v>0</v>
      </c>
      <c r="CT13" s="304">
        <f t="shared" ca="1" si="69"/>
        <v>0.3923611111111111</v>
      </c>
      <c r="CU13" s="160">
        <f t="shared" ca="1" si="70"/>
        <v>8</v>
      </c>
      <c r="CV13" s="160">
        <f t="shared" ca="1" si="71"/>
        <v>2</v>
      </c>
      <c r="CW13" s="305">
        <f t="shared" ca="1" si="72"/>
        <v>0.47916666666666669</v>
      </c>
      <c r="CX13" s="305">
        <f t="shared" ca="1" si="73"/>
        <v>4</v>
      </c>
      <c r="CY13" s="306" t="str">
        <f t="shared" ca="1" si="74"/>
        <v>SSV Wildbach</v>
      </c>
      <c r="DA13" s="307">
        <f t="shared" ca="1" si="75"/>
        <v>0</v>
      </c>
      <c r="DB13" s="304">
        <f t="shared" ca="1" si="76"/>
        <v>99999</v>
      </c>
      <c r="DC13" s="160" t="str">
        <f t="shared" ca="1" si="77"/>
        <v/>
      </c>
      <c r="DD13" s="160" t="str">
        <f t="shared" ca="1" si="78"/>
        <v/>
      </c>
      <c r="DE13" s="305">
        <f t="shared" ca="1" si="79"/>
        <v>99999</v>
      </c>
      <c r="DF13" s="305" t="str">
        <f t="shared" ca="1" si="80"/>
        <v/>
      </c>
      <c r="DG13" s="306" t="str">
        <f t="shared" ca="1" si="81"/>
        <v/>
      </c>
      <c r="DI13" s="307">
        <f t="shared" ca="1" si="82"/>
        <v>0</v>
      </c>
      <c r="DJ13" s="304">
        <f t="shared" ca="1" si="83"/>
        <v>99999</v>
      </c>
      <c r="DK13" s="160" t="str">
        <f t="shared" ca="1" si="84"/>
        <v/>
      </c>
      <c r="DL13" s="160" t="str">
        <f t="shared" ca="1" si="85"/>
        <v/>
      </c>
      <c r="DM13" s="305">
        <f t="shared" ca="1" si="86"/>
        <v>99999</v>
      </c>
      <c r="DN13" s="305" t="str">
        <f t="shared" ca="1" si="87"/>
        <v/>
      </c>
      <c r="DO13" s="306" t="str">
        <f t="shared" ca="1" si="88"/>
        <v/>
      </c>
    </row>
    <row r="14" spans="1:119" ht="15.95" customHeight="1" x14ac:dyDescent="0.2">
      <c r="A14" s="67">
        <f>COUNTIF($C$8:$C$31,$C$14)</f>
        <v>1</v>
      </c>
      <c r="B14" s="619">
        <v>4</v>
      </c>
      <c r="C14" s="617" t="s">
        <v>322</v>
      </c>
      <c r="D14" s="129">
        <f t="shared" ca="1" si="3"/>
        <v>2</v>
      </c>
      <c r="E14" s="129" t="str">
        <f t="shared" ca="1" si="4"/>
        <v>0207</v>
      </c>
      <c r="F14" s="129">
        <f ca="1">IF($E14="",0,COUNTIF($E$7:$E14,INDEX($E$139:$E$270,ROW($A8))))</f>
        <v>0</v>
      </c>
      <c r="G14" s="163"/>
      <c r="H14" s="158">
        <v>8</v>
      </c>
      <c r="I14" s="185">
        <f ca="1">IF(OR($Y$3,$H14&gt;Calc!$B$16/2*$D$6),"",$U$6+QUOTIENT(($H14-1),$U$22)*($U$8+$U$10)/1440+SUM($R$7:$R13)/1440)</f>
        <v>0.3923611111111111</v>
      </c>
      <c r="J14" s="187">
        <f ca="1">IF(OR($Y$3,$H14&gt;Calc!$B$16/2*$D$6),"",MOD(($H14-1),$U$22)+1)</f>
        <v>3</v>
      </c>
      <c r="K14" s="46">
        <f ca="1"/>
        <v>2</v>
      </c>
      <c r="L14" s="45" t="s">
        <v>4</v>
      </c>
      <c r="M14" s="47">
        <f ca="1"/>
        <v>7</v>
      </c>
      <c r="N14" s="44" t="str">
        <f t="shared" ca="1" si="0"/>
        <v>FC Barcelona</v>
      </c>
      <c r="O14" s="42" t="s">
        <v>4</v>
      </c>
      <c r="P14" s="43" t="str">
        <f t="shared" ca="1" si="1"/>
        <v>SSV Wildbach</v>
      </c>
      <c r="Q14" s="611"/>
      <c r="R14" s="607"/>
      <c r="T14" s="633" t="str">
        <f>Sprache!$E$40</f>
        <v>Ende</v>
      </c>
      <c r="U14" s="635">
        <f ca="1">IF($Y$3,"",INDEX($I$7:$I$78,COUNTIF($K$7:$K$78,"&gt;0"))+$U$8/1440)</f>
        <v>0.63194444444444442</v>
      </c>
      <c r="V14" s="637"/>
      <c r="W14" s="116"/>
      <c r="X14" s="160">
        <f t="shared" ca="1" si="11"/>
        <v>0</v>
      </c>
      <c r="Y14" s="307">
        <f t="shared" ca="1" si="89"/>
        <v>0</v>
      </c>
      <c r="Z14" s="304">
        <f t="shared" ca="1" si="5"/>
        <v>99999</v>
      </c>
      <c r="AA14" s="160" t="str">
        <f t="shared" ca="1" si="6"/>
        <v/>
      </c>
      <c r="AB14" s="160" t="str">
        <f t="shared" ca="1" si="7"/>
        <v/>
      </c>
      <c r="AC14" s="305">
        <f t="shared" ca="1" si="8"/>
        <v>0.49652777777777779</v>
      </c>
      <c r="AD14" s="305">
        <f t="shared" ca="1" si="9"/>
        <v>1</v>
      </c>
      <c r="AE14" s="306" t="str">
        <f t="shared" ca="1" si="10"/>
        <v>Eintracht Frankfurt</v>
      </c>
      <c r="AF14" s="160"/>
      <c r="AG14" s="307">
        <f t="shared" ca="1" si="12"/>
        <v>0</v>
      </c>
      <c r="AH14" s="304">
        <f t="shared" ca="1" si="13"/>
        <v>0.3923611111111111</v>
      </c>
      <c r="AI14" s="160">
        <f t="shared" ca="1" si="14"/>
        <v>7</v>
      </c>
      <c r="AJ14" s="160">
        <f t="shared" ca="1" si="15"/>
        <v>3</v>
      </c>
      <c r="AK14" s="305">
        <f t="shared" ca="1" si="16"/>
        <v>0.49652777777777779</v>
      </c>
      <c r="AL14" s="305">
        <f t="shared" ca="1" si="17"/>
        <v>2</v>
      </c>
      <c r="AM14" s="306" t="str">
        <f t="shared" ca="1" si="18"/>
        <v>Maibach 1822 eV</v>
      </c>
      <c r="AO14" s="307">
        <f t="shared" ca="1" si="19"/>
        <v>0</v>
      </c>
      <c r="AP14" s="304">
        <f t="shared" ca="1" si="20"/>
        <v>99999</v>
      </c>
      <c r="AQ14" s="160" t="str">
        <f t="shared" ca="1" si="21"/>
        <v/>
      </c>
      <c r="AR14" s="160" t="str">
        <f t="shared" ca="1" si="22"/>
        <v/>
      </c>
      <c r="AS14" s="305">
        <f t="shared" ca="1" si="23"/>
        <v>0.49652777777777779</v>
      </c>
      <c r="AT14" s="305">
        <f t="shared" ca="1" si="24"/>
        <v>1</v>
      </c>
      <c r="AU14" s="306" t="str">
        <f t="shared" ca="1" si="25"/>
        <v>1. FC Riedwald</v>
      </c>
      <c r="AV14" s="160"/>
      <c r="AW14" s="307">
        <f t="shared" ca="1" si="26"/>
        <v>0</v>
      </c>
      <c r="AX14" s="304">
        <f t="shared" ca="1" si="27"/>
        <v>99999</v>
      </c>
      <c r="AY14" s="160" t="str">
        <f t="shared" ca="1" si="28"/>
        <v/>
      </c>
      <c r="AZ14" s="160" t="str">
        <f t="shared" ca="1" si="29"/>
        <v/>
      </c>
      <c r="BA14" s="305">
        <f t="shared" ca="1" si="30"/>
        <v>0.49652777777777779</v>
      </c>
      <c r="BB14" s="305">
        <f t="shared" ca="1" si="31"/>
        <v>2</v>
      </c>
      <c r="BC14" s="306" t="str">
        <f t="shared" ca="1" si="32"/>
        <v>FC Barcelona</v>
      </c>
      <c r="BE14" s="307">
        <f t="shared" ca="1" si="33"/>
        <v>0</v>
      </c>
      <c r="BF14" s="304">
        <f t="shared" ca="1" si="34"/>
        <v>99999</v>
      </c>
      <c r="BG14" s="160" t="str">
        <f t="shared" ca="1" si="35"/>
        <v/>
      </c>
      <c r="BH14" s="160" t="str">
        <f t="shared" ca="1" si="36"/>
        <v/>
      </c>
      <c r="BI14" s="305">
        <f t="shared" ca="1" si="37"/>
        <v>0.49652777777777779</v>
      </c>
      <c r="BJ14" s="305">
        <f t="shared" ca="1" si="38"/>
        <v>3</v>
      </c>
      <c r="BK14" s="306" t="str">
        <f t="shared" ca="1" si="39"/>
        <v>AC Roma</v>
      </c>
      <c r="BL14" s="160"/>
      <c r="BM14" s="307">
        <f t="shared" ca="1" si="40"/>
        <v>0</v>
      </c>
      <c r="BN14" s="304">
        <f t="shared" ca="1" si="41"/>
        <v>99999</v>
      </c>
      <c r="BO14" s="160" t="str">
        <f t="shared" ca="1" si="42"/>
        <v/>
      </c>
      <c r="BP14" s="160" t="str">
        <f t="shared" ca="1" si="43"/>
        <v/>
      </c>
      <c r="BQ14" s="305">
        <f t="shared" ca="1" si="44"/>
        <v>0.49652777777777779</v>
      </c>
      <c r="BR14" s="305">
        <f t="shared" ca="1" si="45"/>
        <v>4</v>
      </c>
      <c r="BS14" s="306" t="str">
        <f t="shared" ca="1" si="46"/>
        <v>Raslo Winners</v>
      </c>
      <c r="BU14" s="307">
        <f t="shared" ca="1" si="47"/>
        <v>0</v>
      </c>
      <c r="BV14" s="304">
        <f t="shared" ca="1" si="48"/>
        <v>0.3923611111111111</v>
      </c>
      <c r="BW14" s="160">
        <f t="shared" ca="1" si="49"/>
        <v>2</v>
      </c>
      <c r="BX14" s="160">
        <f t="shared" ca="1" si="50"/>
        <v>3</v>
      </c>
      <c r="BY14" s="305">
        <f t="shared" ca="1" si="51"/>
        <v>0.49652777777777779</v>
      </c>
      <c r="BZ14" s="305">
        <f t="shared" ca="1" si="52"/>
        <v>5</v>
      </c>
      <c r="CA14" s="306" t="str">
        <f t="shared" ca="1" si="53"/>
        <v>Fun Kickers Oes</v>
      </c>
      <c r="CB14" s="160"/>
      <c r="CC14" s="307">
        <f t="shared" ca="1" si="54"/>
        <v>0</v>
      </c>
      <c r="CD14" s="304">
        <f t="shared" ca="1" si="55"/>
        <v>99999</v>
      </c>
      <c r="CE14" s="160" t="str">
        <f t="shared" ca="1" si="56"/>
        <v/>
      </c>
      <c r="CF14" s="160" t="str">
        <f t="shared" ca="1" si="57"/>
        <v/>
      </c>
      <c r="CG14" s="305">
        <f t="shared" ca="1" si="58"/>
        <v>0.49652777777777779</v>
      </c>
      <c r="CH14" s="305">
        <f t="shared" ca="1" si="59"/>
        <v>5</v>
      </c>
      <c r="CI14" s="306" t="str">
        <f t="shared" ca="1" si="60"/>
        <v>SSV Wildbach</v>
      </c>
      <c r="CK14" s="307">
        <f t="shared" ca="1" si="61"/>
        <v>0</v>
      </c>
      <c r="CL14" s="304">
        <f t="shared" ca="1" si="62"/>
        <v>99999</v>
      </c>
      <c r="CM14" s="160" t="str">
        <f t="shared" ca="1" si="63"/>
        <v/>
      </c>
      <c r="CN14" s="160" t="str">
        <f t="shared" ca="1" si="64"/>
        <v/>
      </c>
      <c r="CO14" s="305">
        <f t="shared" ca="1" si="65"/>
        <v>0.49652777777777779</v>
      </c>
      <c r="CP14" s="305">
        <f t="shared" ca="1" si="66"/>
        <v>4</v>
      </c>
      <c r="CQ14" s="306" t="str">
        <f t="shared" ca="1" si="67"/>
        <v>Inter Mailand</v>
      </c>
      <c r="CS14" s="307">
        <f t="shared" ca="1" si="68"/>
        <v>0</v>
      </c>
      <c r="CT14" s="304">
        <f t="shared" ca="1" si="69"/>
        <v>99999</v>
      </c>
      <c r="CU14" s="160" t="str">
        <f t="shared" ca="1" si="70"/>
        <v/>
      </c>
      <c r="CV14" s="160" t="str">
        <f t="shared" ca="1" si="71"/>
        <v/>
      </c>
      <c r="CW14" s="305">
        <f t="shared" ca="1" si="72"/>
        <v>0.49652777777777779</v>
      </c>
      <c r="CX14" s="305">
        <f t="shared" ca="1" si="73"/>
        <v>3</v>
      </c>
      <c r="CY14" s="306" t="str">
        <f t="shared" ca="1" si="74"/>
        <v>VFB Essenheim</v>
      </c>
      <c r="DA14" s="307">
        <f t="shared" ca="1" si="75"/>
        <v>0</v>
      </c>
      <c r="DB14" s="304">
        <f t="shared" ca="1" si="76"/>
        <v>99999</v>
      </c>
      <c r="DC14" s="160" t="str">
        <f t="shared" ca="1" si="77"/>
        <v/>
      </c>
      <c r="DD14" s="160" t="str">
        <f t="shared" ca="1" si="78"/>
        <v/>
      </c>
      <c r="DE14" s="305">
        <f t="shared" ca="1" si="79"/>
        <v>99999</v>
      </c>
      <c r="DF14" s="305" t="str">
        <f t="shared" ca="1" si="80"/>
        <v/>
      </c>
      <c r="DG14" s="306" t="str">
        <f t="shared" ca="1" si="81"/>
        <v/>
      </c>
      <c r="DI14" s="307">
        <f t="shared" ca="1" si="82"/>
        <v>0</v>
      </c>
      <c r="DJ14" s="304">
        <f t="shared" ca="1" si="83"/>
        <v>99999</v>
      </c>
      <c r="DK14" s="160" t="str">
        <f t="shared" ca="1" si="84"/>
        <v/>
      </c>
      <c r="DL14" s="160" t="str">
        <f t="shared" ca="1" si="85"/>
        <v/>
      </c>
      <c r="DM14" s="305">
        <f t="shared" ca="1" si="86"/>
        <v>99999</v>
      </c>
      <c r="DN14" s="305" t="str">
        <f t="shared" ca="1" si="87"/>
        <v/>
      </c>
      <c r="DO14" s="306" t="str">
        <f t="shared" ca="1" si="88"/>
        <v/>
      </c>
    </row>
    <row r="15" spans="1:119" ht="15.95" customHeight="1" thickBot="1" x14ac:dyDescent="0.25">
      <c r="A15" s="67"/>
      <c r="B15" s="620"/>
      <c r="C15" s="624"/>
      <c r="D15" s="129">
        <f t="shared" ca="1" si="3"/>
        <v>2</v>
      </c>
      <c r="E15" s="129" t="str">
        <f t="shared" ca="1" si="4"/>
        <v>0603</v>
      </c>
      <c r="F15" s="129">
        <f ca="1">IF($E15="",0,COUNTIF($E$7:$E15,INDEX($E$139:$E$270,ROW($A9))))</f>
        <v>0</v>
      </c>
      <c r="G15" s="163"/>
      <c r="H15" s="158">
        <v>9</v>
      </c>
      <c r="I15" s="185">
        <f ca="1">IF(OR($Y$3,$H15&gt;Calc!$B$16/2*$D$6),"",$U$6+QUOTIENT(($H15-1),$U$22)*($U$8+$U$10)/1440+SUM($R$7:$R14)/1440)</f>
        <v>0.3923611111111111</v>
      </c>
      <c r="J15" s="187">
        <f ca="1">IF(OR($Y$3,$H15&gt;Calc!$B$16/2*$D$6),"",MOD(($H15-1),$U$22)+1)</f>
        <v>4</v>
      </c>
      <c r="K15" s="46">
        <f ca="1"/>
        <v>6</v>
      </c>
      <c r="L15" s="45" t="s">
        <v>4</v>
      </c>
      <c r="M15" s="47">
        <f ca="1"/>
        <v>3</v>
      </c>
      <c r="N15" s="44" t="str">
        <f t="shared" ca="1" si="0"/>
        <v>Inter Mailand</v>
      </c>
      <c r="O15" s="42" t="s">
        <v>4</v>
      </c>
      <c r="P15" s="43" t="str">
        <f t="shared" ca="1" si="1"/>
        <v>Eintracht Frankfurt</v>
      </c>
      <c r="Q15" s="611"/>
      <c r="R15" s="607"/>
      <c r="T15" s="634"/>
      <c r="U15" s="636"/>
      <c r="V15" s="638"/>
      <c r="W15" s="116"/>
      <c r="X15" s="160">
        <f t="shared" ca="1" si="11"/>
        <v>0</v>
      </c>
      <c r="Y15" s="307">
        <f t="shared" ca="1" si="89"/>
        <v>0</v>
      </c>
      <c r="Z15" s="304">
        <f t="shared" ca="1" si="5"/>
        <v>99999</v>
      </c>
      <c r="AA15" s="160" t="str">
        <f t="shared" ca="1" si="6"/>
        <v/>
      </c>
      <c r="AB15" s="160" t="str">
        <f t="shared" ca="1" si="7"/>
        <v/>
      </c>
      <c r="AC15" s="305">
        <f t="shared" ca="1" si="8"/>
        <v>0.51388888888888884</v>
      </c>
      <c r="AD15" s="305">
        <f t="shared" ca="1" si="9"/>
        <v>1</v>
      </c>
      <c r="AE15" s="306" t="str">
        <f t="shared" ca="1" si="10"/>
        <v>FC Barcelona</v>
      </c>
      <c r="AF15" s="160"/>
      <c r="AG15" s="307">
        <f t="shared" ca="1" si="12"/>
        <v>0</v>
      </c>
      <c r="AH15" s="304">
        <f t="shared" ca="1" si="13"/>
        <v>99999</v>
      </c>
      <c r="AI15" s="160" t="str">
        <f t="shared" ca="1" si="14"/>
        <v/>
      </c>
      <c r="AJ15" s="160" t="str">
        <f t="shared" ca="1" si="15"/>
        <v/>
      </c>
      <c r="AK15" s="305">
        <f t="shared" ca="1" si="16"/>
        <v>0.51388888888888884</v>
      </c>
      <c r="AL15" s="305">
        <f t="shared" ca="1" si="17"/>
        <v>1</v>
      </c>
      <c r="AM15" s="306" t="str">
        <f t="shared" ca="1" si="18"/>
        <v>1. FC Riedwald</v>
      </c>
      <c r="AO15" s="307">
        <f t="shared" ca="1" si="19"/>
        <v>0</v>
      </c>
      <c r="AP15" s="304">
        <f t="shared" ca="1" si="20"/>
        <v>0.3923611111111111</v>
      </c>
      <c r="AQ15" s="160">
        <f t="shared" ca="1" si="21"/>
        <v>6</v>
      </c>
      <c r="AR15" s="160">
        <f t="shared" ca="1" si="22"/>
        <v>4</v>
      </c>
      <c r="AS15" s="305">
        <f t="shared" ca="1" si="23"/>
        <v>0.51388888888888884</v>
      </c>
      <c r="AT15" s="305">
        <f t="shared" ca="1" si="24"/>
        <v>2</v>
      </c>
      <c r="AU15" s="306" t="str">
        <f t="shared" ca="1" si="25"/>
        <v>AC Roma</v>
      </c>
      <c r="AV15" s="160"/>
      <c r="AW15" s="307">
        <f t="shared" ca="1" si="26"/>
        <v>0</v>
      </c>
      <c r="AX15" s="304">
        <f t="shared" ca="1" si="27"/>
        <v>99999</v>
      </c>
      <c r="AY15" s="160" t="str">
        <f t="shared" ca="1" si="28"/>
        <v/>
      </c>
      <c r="AZ15" s="160" t="str">
        <f t="shared" ca="1" si="29"/>
        <v/>
      </c>
      <c r="BA15" s="305">
        <f t="shared" ca="1" si="30"/>
        <v>0.51388888888888884</v>
      </c>
      <c r="BB15" s="305">
        <f t="shared" ca="1" si="31"/>
        <v>3</v>
      </c>
      <c r="BC15" s="306" t="str">
        <f t="shared" ca="1" si="32"/>
        <v>Raslo Winners</v>
      </c>
      <c r="BE15" s="307">
        <f t="shared" ca="1" si="33"/>
        <v>0</v>
      </c>
      <c r="BF15" s="304">
        <f t="shared" ca="1" si="34"/>
        <v>99999</v>
      </c>
      <c r="BG15" s="160" t="str">
        <f t="shared" ca="1" si="35"/>
        <v/>
      </c>
      <c r="BH15" s="160" t="str">
        <f t="shared" ca="1" si="36"/>
        <v/>
      </c>
      <c r="BI15" s="305">
        <f t="shared" ca="1" si="37"/>
        <v>0.51388888888888884</v>
      </c>
      <c r="BJ15" s="305">
        <f t="shared" ca="1" si="38"/>
        <v>4</v>
      </c>
      <c r="BK15" s="306" t="str">
        <f t="shared" ca="1" si="39"/>
        <v>Fun Kickers Oes</v>
      </c>
      <c r="BL15" s="160"/>
      <c r="BM15" s="307">
        <f t="shared" ca="1" si="40"/>
        <v>0</v>
      </c>
      <c r="BN15" s="304">
        <f t="shared" ca="1" si="41"/>
        <v>0.3923611111111111</v>
      </c>
      <c r="BO15" s="160">
        <f t="shared" ca="1" si="42"/>
        <v>3</v>
      </c>
      <c r="BP15" s="160">
        <f t="shared" ca="1" si="43"/>
        <v>4</v>
      </c>
      <c r="BQ15" s="305">
        <f t="shared" ca="1" si="44"/>
        <v>0.51388888888888884</v>
      </c>
      <c r="BR15" s="305">
        <f t="shared" ca="1" si="45"/>
        <v>5</v>
      </c>
      <c r="BS15" s="306" t="str">
        <f t="shared" ca="1" si="46"/>
        <v>SSV Wildbach</v>
      </c>
      <c r="BU15" s="307">
        <f t="shared" ca="1" si="47"/>
        <v>0</v>
      </c>
      <c r="BV15" s="304">
        <f t="shared" ca="1" si="48"/>
        <v>99999</v>
      </c>
      <c r="BW15" s="160" t="str">
        <f t="shared" ca="1" si="49"/>
        <v/>
      </c>
      <c r="BX15" s="160" t="str">
        <f t="shared" ca="1" si="50"/>
        <v/>
      </c>
      <c r="BY15" s="305">
        <f t="shared" ca="1" si="51"/>
        <v>0.51388888888888884</v>
      </c>
      <c r="BZ15" s="305">
        <f t="shared" ca="1" si="52"/>
        <v>5</v>
      </c>
      <c r="CA15" s="306" t="str">
        <f t="shared" ca="1" si="53"/>
        <v>Inter Mailand</v>
      </c>
      <c r="CB15" s="160"/>
      <c r="CC15" s="307">
        <f t="shared" ca="1" si="54"/>
        <v>0</v>
      </c>
      <c r="CD15" s="304">
        <f t="shared" ca="1" si="55"/>
        <v>99999</v>
      </c>
      <c r="CE15" s="160" t="str">
        <f t="shared" ca="1" si="56"/>
        <v/>
      </c>
      <c r="CF15" s="160" t="str">
        <f t="shared" ca="1" si="57"/>
        <v/>
      </c>
      <c r="CG15" s="305">
        <f t="shared" ca="1" si="58"/>
        <v>0.51388888888888884</v>
      </c>
      <c r="CH15" s="305">
        <f t="shared" ca="1" si="59"/>
        <v>4</v>
      </c>
      <c r="CI15" s="306" t="str">
        <f t="shared" ca="1" si="60"/>
        <v>VFB Essenheim</v>
      </c>
      <c r="CK15" s="307">
        <f t="shared" ca="1" si="61"/>
        <v>0</v>
      </c>
      <c r="CL15" s="304">
        <f t="shared" ca="1" si="62"/>
        <v>99999</v>
      </c>
      <c r="CM15" s="160" t="str">
        <f t="shared" ca="1" si="63"/>
        <v/>
      </c>
      <c r="CN15" s="160" t="str">
        <f t="shared" ca="1" si="64"/>
        <v/>
      </c>
      <c r="CO15" s="305">
        <f t="shared" ca="1" si="65"/>
        <v>0.51388888888888884</v>
      </c>
      <c r="CP15" s="305">
        <f t="shared" ca="1" si="66"/>
        <v>3</v>
      </c>
      <c r="CQ15" s="306" t="str">
        <f t="shared" ca="1" si="67"/>
        <v>Maibach 1822 eV</v>
      </c>
      <c r="CS15" s="307">
        <f t="shared" ca="1" si="68"/>
        <v>0</v>
      </c>
      <c r="CT15" s="304">
        <f t="shared" ca="1" si="69"/>
        <v>99999</v>
      </c>
      <c r="CU15" s="160" t="str">
        <f t="shared" ca="1" si="70"/>
        <v/>
      </c>
      <c r="CV15" s="160" t="str">
        <f t="shared" ca="1" si="71"/>
        <v/>
      </c>
      <c r="CW15" s="305">
        <f t="shared" ca="1" si="72"/>
        <v>0.51388888888888884</v>
      </c>
      <c r="CX15" s="305">
        <f t="shared" ca="1" si="73"/>
        <v>2</v>
      </c>
      <c r="CY15" s="306" t="str">
        <f t="shared" ca="1" si="74"/>
        <v>Eintracht Frankfurt</v>
      </c>
      <c r="DA15" s="307">
        <f t="shared" ca="1" si="75"/>
        <v>0</v>
      </c>
      <c r="DB15" s="304">
        <f t="shared" ca="1" si="76"/>
        <v>99999</v>
      </c>
      <c r="DC15" s="160" t="str">
        <f t="shared" ca="1" si="77"/>
        <v/>
      </c>
      <c r="DD15" s="160" t="str">
        <f t="shared" ca="1" si="78"/>
        <v/>
      </c>
      <c r="DE15" s="305">
        <f t="shared" ca="1" si="79"/>
        <v>99999</v>
      </c>
      <c r="DF15" s="305" t="str">
        <f t="shared" ca="1" si="80"/>
        <v/>
      </c>
      <c r="DG15" s="306" t="str">
        <f t="shared" ca="1" si="81"/>
        <v/>
      </c>
      <c r="DI15" s="307">
        <f t="shared" ca="1" si="82"/>
        <v>0</v>
      </c>
      <c r="DJ15" s="304">
        <f t="shared" ca="1" si="83"/>
        <v>99999</v>
      </c>
      <c r="DK15" s="160" t="str">
        <f t="shared" ca="1" si="84"/>
        <v/>
      </c>
      <c r="DL15" s="160" t="str">
        <f t="shared" ca="1" si="85"/>
        <v/>
      </c>
      <c r="DM15" s="305">
        <f t="shared" ca="1" si="86"/>
        <v>99999</v>
      </c>
      <c r="DN15" s="305" t="str">
        <f t="shared" ca="1" si="87"/>
        <v/>
      </c>
      <c r="DO15" s="306" t="str">
        <f t="shared" ca="1" si="88"/>
        <v/>
      </c>
    </row>
    <row r="16" spans="1:119" ht="15.95" customHeight="1" thickTop="1" x14ac:dyDescent="0.25">
      <c r="A16" s="67">
        <f>COUNTIF($C$8:$C$31,$C$16)</f>
        <v>1</v>
      </c>
      <c r="B16" s="619">
        <v>5</v>
      </c>
      <c r="C16" s="617" t="s">
        <v>323</v>
      </c>
      <c r="D16" s="129">
        <f t="shared" ca="1" si="3"/>
        <v>2</v>
      </c>
      <c r="E16" s="129" t="str">
        <f t="shared" ca="1" si="4"/>
        <v>0405</v>
      </c>
      <c r="F16" s="129">
        <f ca="1">IF($E16="",0,COUNTIF($E$7:$E16,INDEX($E$139:$E$270,ROW($A10))))</f>
        <v>0</v>
      </c>
      <c r="G16" s="163"/>
      <c r="H16" s="158">
        <v>10</v>
      </c>
      <c r="I16" s="185">
        <f ca="1">IF(OR($Y$3,$H16&gt;Calc!$B$16/2*$D$6),"",$U$6+QUOTIENT(($H16-1),$U$22)*($U$8+$U$10)/1440+SUM($R$7:$R15)/1440)</f>
        <v>0.3923611111111111</v>
      </c>
      <c r="J16" s="187">
        <f ca="1">IF(OR($Y$3,$H16&gt;Calc!$B$16/2*$D$6),"",MOD(($H16-1),$U$22)+1)</f>
        <v>5</v>
      </c>
      <c r="K16" s="46">
        <f ca="1"/>
        <v>4</v>
      </c>
      <c r="L16" s="45" t="s">
        <v>4</v>
      </c>
      <c r="M16" s="47">
        <f ca="1"/>
        <v>5</v>
      </c>
      <c r="N16" s="44" t="str">
        <f t="shared" ca="1" si="0"/>
        <v>Maibach 1822 eV</v>
      </c>
      <c r="O16" s="42" t="s">
        <v>4</v>
      </c>
      <c r="P16" s="43" t="str">
        <f t="shared" ca="1" si="1"/>
        <v>VFB Essenheim</v>
      </c>
      <c r="Q16" s="611"/>
      <c r="R16" s="607"/>
      <c r="S16" s="178"/>
      <c r="T16" s="651" t="str">
        <f ca="1">IF(AND($U$12&gt;$T$18,NOT($Y$3),$D$6&gt;0),Sprache!$E$96&amp;$T$18&amp;IF($T$18&gt;1,Sprache!$E$97,Sprache!$E$98),"")</f>
        <v/>
      </c>
      <c r="U16" s="651"/>
      <c r="V16" s="651"/>
      <c r="W16" s="179"/>
      <c r="X16" s="160">
        <f t="shared" ca="1" si="11"/>
        <v>0</v>
      </c>
      <c r="Y16" s="307">
        <f t="shared" ca="1" si="89"/>
        <v>0</v>
      </c>
      <c r="Z16" s="304">
        <f t="shared" ca="1" si="5"/>
        <v>99999</v>
      </c>
      <c r="AA16" s="160" t="str">
        <f t="shared" ca="1" si="6"/>
        <v/>
      </c>
      <c r="AB16" s="160" t="str">
        <f t="shared" ca="1" si="7"/>
        <v/>
      </c>
      <c r="AC16" s="305">
        <f t="shared" ca="1" si="8"/>
        <v>0.53125</v>
      </c>
      <c r="AD16" s="305">
        <f t="shared" ca="1" si="9"/>
        <v>1</v>
      </c>
      <c r="AE16" s="306" t="str">
        <f t="shared" ca="1" si="10"/>
        <v>AC Roma</v>
      </c>
      <c r="AF16" s="160"/>
      <c r="AG16" s="307">
        <f t="shared" ca="1" si="12"/>
        <v>0</v>
      </c>
      <c r="AH16" s="304">
        <f t="shared" ca="1" si="13"/>
        <v>99999</v>
      </c>
      <c r="AI16" s="160" t="str">
        <f t="shared" ca="1" si="14"/>
        <v/>
      </c>
      <c r="AJ16" s="160" t="str">
        <f t="shared" ca="1" si="15"/>
        <v/>
      </c>
      <c r="AK16" s="305">
        <f t="shared" ca="1" si="16"/>
        <v>0.53125</v>
      </c>
      <c r="AL16" s="305">
        <f t="shared" ca="1" si="17"/>
        <v>2</v>
      </c>
      <c r="AM16" s="306" t="str">
        <f t="shared" ca="1" si="18"/>
        <v>Raslo Winners</v>
      </c>
      <c r="AO16" s="307">
        <f t="shared" ca="1" si="19"/>
        <v>0</v>
      </c>
      <c r="AP16" s="304">
        <f t="shared" ca="1" si="20"/>
        <v>99999</v>
      </c>
      <c r="AQ16" s="160" t="str">
        <f t="shared" ca="1" si="21"/>
        <v/>
      </c>
      <c r="AR16" s="160" t="str">
        <f t="shared" ca="1" si="22"/>
        <v/>
      </c>
      <c r="AS16" s="305">
        <f t="shared" ca="1" si="23"/>
        <v>0.53125</v>
      </c>
      <c r="AT16" s="305">
        <f t="shared" ca="1" si="24"/>
        <v>3</v>
      </c>
      <c r="AU16" s="306" t="str">
        <f t="shared" ca="1" si="25"/>
        <v>Fun Kickers Oes</v>
      </c>
      <c r="AV16" s="160"/>
      <c r="AW16" s="307">
        <f t="shared" ca="1" si="26"/>
        <v>0</v>
      </c>
      <c r="AX16" s="304">
        <f t="shared" ca="1" si="27"/>
        <v>0.3923611111111111</v>
      </c>
      <c r="AY16" s="160">
        <f t="shared" ca="1" si="28"/>
        <v>5</v>
      </c>
      <c r="AZ16" s="160">
        <f t="shared" ca="1" si="29"/>
        <v>5</v>
      </c>
      <c r="BA16" s="305">
        <f t="shared" ca="1" si="30"/>
        <v>0.53125</v>
      </c>
      <c r="BB16" s="305">
        <f t="shared" ca="1" si="31"/>
        <v>4</v>
      </c>
      <c r="BC16" s="306" t="str">
        <f t="shared" ca="1" si="32"/>
        <v>SSV Wildbach</v>
      </c>
      <c r="BE16" s="307">
        <f t="shared" ca="1" si="33"/>
        <v>0</v>
      </c>
      <c r="BF16" s="304">
        <f t="shared" ca="1" si="34"/>
        <v>0.3923611111111111</v>
      </c>
      <c r="BG16" s="160">
        <f t="shared" ca="1" si="35"/>
        <v>4</v>
      </c>
      <c r="BH16" s="160">
        <f t="shared" ca="1" si="36"/>
        <v>5</v>
      </c>
      <c r="BI16" s="305">
        <f t="shared" ca="1" si="37"/>
        <v>0.53125</v>
      </c>
      <c r="BJ16" s="305">
        <f t="shared" ca="1" si="38"/>
        <v>5</v>
      </c>
      <c r="BK16" s="306" t="str">
        <f t="shared" ca="1" si="39"/>
        <v>Inter Mailand</v>
      </c>
      <c r="BL16" s="160"/>
      <c r="BM16" s="307">
        <f t="shared" ca="1" si="40"/>
        <v>0</v>
      </c>
      <c r="BN16" s="304">
        <f t="shared" ca="1" si="41"/>
        <v>99999</v>
      </c>
      <c r="BO16" s="160" t="str">
        <f t="shared" ca="1" si="42"/>
        <v/>
      </c>
      <c r="BP16" s="160" t="str">
        <f t="shared" ca="1" si="43"/>
        <v/>
      </c>
      <c r="BQ16" s="305">
        <f t="shared" ca="1" si="44"/>
        <v>0.53125</v>
      </c>
      <c r="BR16" s="305">
        <f t="shared" ca="1" si="45"/>
        <v>5</v>
      </c>
      <c r="BS16" s="306" t="str">
        <f t="shared" ca="1" si="46"/>
        <v>VFB Essenheim</v>
      </c>
      <c r="BU16" s="307">
        <f t="shared" ca="1" si="47"/>
        <v>0</v>
      </c>
      <c r="BV16" s="304">
        <f t="shared" ca="1" si="48"/>
        <v>99999</v>
      </c>
      <c r="BW16" s="160" t="str">
        <f t="shared" ca="1" si="49"/>
        <v/>
      </c>
      <c r="BX16" s="160" t="str">
        <f t="shared" ca="1" si="50"/>
        <v/>
      </c>
      <c r="BY16" s="305">
        <f t="shared" ca="1" si="51"/>
        <v>0.53125</v>
      </c>
      <c r="BZ16" s="305">
        <f t="shared" ca="1" si="52"/>
        <v>4</v>
      </c>
      <c r="CA16" s="306" t="str">
        <f t="shared" ca="1" si="53"/>
        <v>Maibach 1822 eV</v>
      </c>
      <c r="CB16" s="160"/>
      <c r="CC16" s="307">
        <f t="shared" ca="1" si="54"/>
        <v>0</v>
      </c>
      <c r="CD16" s="304">
        <f t="shared" ca="1" si="55"/>
        <v>99999</v>
      </c>
      <c r="CE16" s="160" t="str">
        <f t="shared" ca="1" si="56"/>
        <v/>
      </c>
      <c r="CF16" s="160" t="str">
        <f t="shared" ca="1" si="57"/>
        <v/>
      </c>
      <c r="CG16" s="305">
        <f t="shared" ca="1" si="58"/>
        <v>0.53125</v>
      </c>
      <c r="CH16" s="305">
        <f t="shared" ca="1" si="59"/>
        <v>3</v>
      </c>
      <c r="CI16" s="306" t="str">
        <f t="shared" ca="1" si="60"/>
        <v>Eintracht Frankfurt</v>
      </c>
      <c r="CK16" s="307">
        <f t="shared" ca="1" si="61"/>
        <v>0</v>
      </c>
      <c r="CL16" s="304">
        <f t="shared" ca="1" si="62"/>
        <v>99999</v>
      </c>
      <c r="CM16" s="160" t="str">
        <f t="shared" ca="1" si="63"/>
        <v/>
      </c>
      <c r="CN16" s="160" t="str">
        <f t="shared" ca="1" si="64"/>
        <v/>
      </c>
      <c r="CO16" s="305">
        <f t="shared" ca="1" si="65"/>
        <v>0.53125</v>
      </c>
      <c r="CP16" s="305">
        <f t="shared" ca="1" si="66"/>
        <v>2</v>
      </c>
      <c r="CQ16" s="306" t="str">
        <f t="shared" ca="1" si="67"/>
        <v>FC Barcelona</v>
      </c>
      <c r="CS16" s="307">
        <f t="shared" ca="1" si="68"/>
        <v>0</v>
      </c>
      <c r="CT16" s="304">
        <f t="shared" ca="1" si="69"/>
        <v>99999</v>
      </c>
      <c r="CU16" s="160" t="str">
        <f t="shared" ca="1" si="70"/>
        <v/>
      </c>
      <c r="CV16" s="160" t="str">
        <f t="shared" ca="1" si="71"/>
        <v/>
      </c>
      <c r="CW16" s="305">
        <f t="shared" ca="1" si="72"/>
        <v>0.53125</v>
      </c>
      <c r="CX16" s="305">
        <f t="shared" ca="1" si="73"/>
        <v>1</v>
      </c>
      <c r="CY16" s="306" t="str">
        <f t="shared" ca="1" si="74"/>
        <v>1. FC Riedwald</v>
      </c>
      <c r="DA16" s="307">
        <f t="shared" ca="1" si="75"/>
        <v>0</v>
      </c>
      <c r="DB16" s="304">
        <f t="shared" ca="1" si="76"/>
        <v>99999</v>
      </c>
      <c r="DC16" s="160" t="str">
        <f t="shared" ca="1" si="77"/>
        <v/>
      </c>
      <c r="DD16" s="160" t="str">
        <f t="shared" ca="1" si="78"/>
        <v/>
      </c>
      <c r="DE16" s="305">
        <f t="shared" ca="1" si="79"/>
        <v>99999</v>
      </c>
      <c r="DF16" s="305" t="str">
        <f t="shared" ca="1" si="80"/>
        <v/>
      </c>
      <c r="DG16" s="306" t="str">
        <f t="shared" ca="1" si="81"/>
        <v/>
      </c>
      <c r="DI16" s="307">
        <f t="shared" ca="1" si="82"/>
        <v>0</v>
      </c>
      <c r="DJ16" s="304">
        <f t="shared" ca="1" si="83"/>
        <v>99999</v>
      </c>
      <c r="DK16" s="160" t="str">
        <f t="shared" ca="1" si="84"/>
        <v/>
      </c>
      <c r="DL16" s="160" t="str">
        <f t="shared" ca="1" si="85"/>
        <v/>
      </c>
      <c r="DM16" s="305">
        <f t="shared" ca="1" si="86"/>
        <v>99999</v>
      </c>
      <c r="DN16" s="305" t="str">
        <f t="shared" ca="1" si="87"/>
        <v/>
      </c>
      <c r="DO16" s="306" t="str">
        <f t="shared" ca="1" si="88"/>
        <v/>
      </c>
    </row>
    <row r="17" spans="1:119" ht="15.95" customHeight="1" x14ac:dyDescent="0.25">
      <c r="A17" s="67"/>
      <c r="B17" s="620"/>
      <c r="C17" s="624"/>
      <c r="D17" s="129">
        <f t="shared" ca="1" si="3"/>
        <v>2</v>
      </c>
      <c r="E17" s="129" t="str">
        <f t="shared" ca="1" si="4"/>
        <v>0108</v>
      </c>
      <c r="F17" s="129">
        <f ca="1">IF($E17="",0,COUNTIF($E$7:$E17,INDEX($E$139:$E$270,ROW($A11))))</f>
        <v>0</v>
      </c>
      <c r="G17" s="163"/>
      <c r="H17" s="158">
        <v>11</v>
      </c>
      <c r="I17" s="185">
        <f ca="1">IF(OR($Y$3,$H17&gt;Calc!$B$16/2*$D$6),"",$U$6+QUOTIENT(($H17-1),$U$22)*($U$8+$U$10)/1440+SUM($R$7:$R16)/1440)</f>
        <v>0.40972222222222221</v>
      </c>
      <c r="J17" s="187">
        <f ca="1">IF(OR($Y$3,$H17&gt;Calc!$B$16/2*$D$6),"",MOD(($H17-1),$U$22)+1)</f>
        <v>1</v>
      </c>
      <c r="K17" s="46">
        <f ca="1"/>
        <v>1</v>
      </c>
      <c r="L17" s="45" t="s">
        <v>4</v>
      </c>
      <c r="M17" s="47">
        <f ca="1"/>
        <v>8</v>
      </c>
      <c r="N17" s="44" t="str">
        <f t="shared" ca="1" si="0"/>
        <v>1. FC Riedwald</v>
      </c>
      <c r="O17" s="42" t="s">
        <v>4</v>
      </c>
      <c r="P17" s="43" t="str">
        <f t="shared" ca="1" si="1"/>
        <v>Fun Kickers Oes</v>
      </c>
      <c r="Q17" s="611"/>
      <c r="R17" s="607"/>
      <c r="S17" s="178"/>
      <c r="T17" s="652"/>
      <c r="U17" s="652"/>
      <c r="V17" s="652"/>
      <c r="W17" s="179"/>
      <c r="X17" s="160">
        <f t="shared" ca="1" si="11"/>
        <v>0</v>
      </c>
      <c r="Y17" s="307">
        <f t="shared" ca="1" si="89"/>
        <v>0</v>
      </c>
      <c r="Z17" s="304">
        <f t="shared" ca="1" si="5"/>
        <v>0.40972222222222221</v>
      </c>
      <c r="AA17" s="160">
        <f t="shared" ca="1" si="6"/>
        <v>8</v>
      </c>
      <c r="AB17" s="160">
        <f t="shared" ca="1" si="7"/>
        <v>1</v>
      </c>
      <c r="AC17" s="305">
        <f t="shared" ca="1" si="8"/>
        <v>0.54861111111111116</v>
      </c>
      <c r="AD17" s="305">
        <f t="shared" ca="1" si="9"/>
        <v>1</v>
      </c>
      <c r="AE17" s="306" t="str">
        <f t="shared" ca="1" si="10"/>
        <v>Raslo Winners</v>
      </c>
      <c r="AF17" s="160"/>
      <c r="AG17" s="307">
        <f t="shared" ca="1" si="12"/>
        <v>0</v>
      </c>
      <c r="AH17" s="304">
        <f t="shared" ca="1" si="13"/>
        <v>99999</v>
      </c>
      <c r="AI17" s="160" t="str">
        <f t="shared" ca="1" si="14"/>
        <v/>
      </c>
      <c r="AJ17" s="160" t="str">
        <f t="shared" ca="1" si="15"/>
        <v/>
      </c>
      <c r="AK17" s="305">
        <f t="shared" ca="1" si="16"/>
        <v>0.54861111111111116</v>
      </c>
      <c r="AL17" s="305">
        <f t="shared" ca="1" si="17"/>
        <v>3</v>
      </c>
      <c r="AM17" s="306" t="str">
        <f t="shared" ca="1" si="18"/>
        <v>SSV Wildbach</v>
      </c>
      <c r="AO17" s="307">
        <f t="shared" ca="1" si="19"/>
        <v>0</v>
      </c>
      <c r="AP17" s="304">
        <f t="shared" ca="1" si="20"/>
        <v>99999</v>
      </c>
      <c r="AQ17" s="160" t="str">
        <f t="shared" ca="1" si="21"/>
        <v/>
      </c>
      <c r="AR17" s="160" t="str">
        <f t="shared" ca="1" si="22"/>
        <v/>
      </c>
      <c r="AS17" s="305">
        <f t="shared" ca="1" si="23"/>
        <v>0.54861111111111116</v>
      </c>
      <c r="AT17" s="305">
        <f t="shared" ca="1" si="24"/>
        <v>4</v>
      </c>
      <c r="AU17" s="306" t="str">
        <f t="shared" ca="1" si="25"/>
        <v>Inter Mailand</v>
      </c>
      <c r="AV17" s="160"/>
      <c r="AW17" s="307">
        <f t="shared" ca="1" si="26"/>
        <v>0</v>
      </c>
      <c r="AX17" s="304">
        <f t="shared" ca="1" si="27"/>
        <v>99999</v>
      </c>
      <c r="AY17" s="160" t="str">
        <f t="shared" ca="1" si="28"/>
        <v/>
      </c>
      <c r="AZ17" s="160" t="str">
        <f t="shared" ca="1" si="29"/>
        <v/>
      </c>
      <c r="BA17" s="305">
        <f t="shared" ca="1" si="30"/>
        <v>0.54861111111111116</v>
      </c>
      <c r="BB17" s="305">
        <f t="shared" ca="1" si="31"/>
        <v>5</v>
      </c>
      <c r="BC17" s="306" t="str">
        <f t="shared" ca="1" si="32"/>
        <v>VFB Essenheim</v>
      </c>
      <c r="BE17" s="307">
        <f t="shared" ca="1" si="33"/>
        <v>0</v>
      </c>
      <c r="BF17" s="304">
        <f t="shared" ca="1" si="34"/>
        <v>99999</v>
      </c>
      <c r="BG17" s="160" t="str">
        <f t="shared" ca="1" si="35"/>
        <v/>
      </c>
      <c r="BH17" s="160" t="str">
        <f t="shared" ca="1" si="36"/>
        <v/>
      </c>
      <c r="BI17" s="305">
        <f t="shared" ca="1" si="37"/>
        <v>0.54861111111111116</v>
      </c>
      <c r="BJ17" s="305">
        <f t="shared" ca="1" si="38"/>
        <v>5</v>
      </c>
      <c r="BK17" s="306" t="str">
        <f t="shared" ca="1" si="39"/>
        <v>Maibach 1822 eV</v>
      </c>
      <c r="BL17" s="160"/>
      <c r="BM17" s="307">
        <f t="shared" ca="1" si="40"/>
        <v>0</v>
      </c>
      <c r="BN17" s="304">
        <f t="shared" ca="1" si="41"/>
        <v>99999</v>
      </c>
      <c r="BO17" s="160" t="str">
        <f t="shared" ca="1" si="42"/>
        <v/>
      </c>
      <c r="BP17" s="160" t="str">
        <f t="shared" ca="1" si="43"/>
        <v/>
      </c>
      <c r="BQ17" s="305">
        <f t="shared" ca="1" si="44"/>
        <v>0.54861111111111116</v>
      </c>
      <c r="BR17" s="305">
        <f t="shared" ca="1" si="45"/>
        <v>4</v>
      </c>
      <c r="BS17" s="306" t="str">
        <f t="shared" ca="1" si="46"/>
        <v>Eintracht Frankfurt</v>
      </c>
      <c r="BU17" s="307">
        <f t="shared" ca="1" si="47"/>
        <v>0</v>
      </c>
      <c r="BV17" s="304">
        <f t="shared" ca="1" si="48"/>
        <v>99999</v>
      </c>
      <c r="BW17" s="160" t="str">
        <f t="shared" ca="1" si="49"/>
        <v/>
      </c>
      <c r="BX17" s="160" t="str">
        <f t="shared" ca="1" si="50"/>
        <v/>
      </c>
      <c r="BY17" s="305">
        <f t="shared" ca="1" si="51"/>
        <v>0.54861111111111116</v>
      </c>
      <c r="BZ17" s="305">
        <f t="shared" ca="1" si="52"/>
        <v>3</v>
      </c>
      <c r="CA17" s="306" t="str">
        <f t="shared" ca="1" si="53"/>
        <v>FC Barcelona</v>
      </c>
      <c r="CB17" s="160"/>
      <c r="CC17" s="307">
        <f t="shared" ca="1" si="54"/>
        <v>0</v>
      </c>
      <c r="CD17" s="304">
        <f t="shared" ca="1" si="55"/>
        <v>0.40972222222222221</v>
      </c>
      <c r="CE17" s="160">
        <f t="shared" ca="1" si="56"/>
        <v>1</v>
      </c>
      <c r="CF17" s="160">
        <f t="shared" ca="1" si="57"/>
        <v>1</v>
      </c>
      <c r="CG17" s="305">
        <f t="shared" ca="1" si="58"/>
        <v>0.54861111111111116</v>
      </c>
      <c r="CH17" s="305">
        <f t="shared" ca="1" si="59"/>
        <v>2</v>
      </c>
      <c r="CI17" s="306" t="str">
        <f t="shared" ca="1" si="60"/>
        <v>AC Roma</v>
      </c>
      <c r="CK17" s="307">
        <f t="shared" ca="1" si="61"/>
        <v>0</v>
      </c>
      <c r="CL17" s="304">
        <f t="shared" ca="1" si="62"/>
        <v>99999</v>
      </c>
      <c r="CM17" s="160" t="str">
        <f t="shared" ca="1" si="63"/>
        <v/>
      </c>
      <c r="CN17" s="160" t="str">
        <f t="shared" ca="1" si="64"/>
        <v/>
      </c>
      <c r="CO17" s="305">
        <f t="shared" ca="1" si="65"/>
        <v>0.54861111111111116</v>
      </c>
      <c r="CP17" s="305">
        <f t="shared" ca="1" si="66"/>
        <v>1</v>
      </c>
      <c r="CQ17" s="306" t="str">
        <f t="shared" ca="1" si="67"/>
        <v>1. FC Riedwald</v>
      </c>
      <c r="CS17" s="307">
        <f t="shared" ca="1" si="68"/>
        <v>0</v>
      </c>
      <c r="CT17" s="304">
        <f t="shared" ca="1" si="69"/>
        <v>99999</v>
      </c>
      <c r="CU17" s="160" t="str">
        <f t="shared" ca="1" si="70"/>
        <v/>
      </c>
      <c r="CV17" s="160" t="str">
        <f t="shared" ca="1" si="71"/>
        <v/>
      </c>
      <c r="CW17" s="305">
        <f t="shared" ca="1" si="72"/>
        <v>0.54861111111111116</v>
      </c>
      <c r="CX17" s="305">
        <f t="shared" ca="1" si="73"/>
        <v>2</v>
      </c>
      <c r="CY17" s="306" t="str">
        <f t="shared" ca="1" si="74"/>
        <v>Fun Kickers Oes</v>
      </c>
      <c r="DA17" s="307">
        <f t="shared" ca="1" si="75"/>
        <v>0</v>
      </c>
      <c r="DB17" s="304">
        <f t="shared" ca="1" si="76"/>
        <v>99999</v>
      </c>
      <c r="DC17" s="160" t="str">
        <f t="shared" ca="1" si="77"/>
        <v/>
      </c>
      <c r="DD17" s="160" t="str">
        <f t="shared" ca="1" si="78"/>
        <v/>
      </c>
      <c r="DE17" s="305">
        <f t="shared" ca="1" si="79"/>
        <v>99999</v>
      </c>
      <c r="DF17" s="305" t="str">
        <f t="shared" ca="1" si="80"/>
        <v/>
      </c>
      <c r="DG17" s="306" t="str">
        <f t="shared" ca="1" si="81"/>
        <v/>
      </c>
      <c r="DI17" s="307">
        <f t="shared" ca="1" si="82"/>
        <v>0</v>
      </c>
      <c r="DJ17" s="304">
        <f t="shared" ca="1" si="83"/>
        <v>99999</v>
      </c>
      <c r="DK17" s="160" t="str">
        <f t="shared" ca="1" si="84"/>
        <v/>
      </c>
      <c r="DL17" s="160" t="str">
        <f t="shared" ca="1" si="85"/>
        <v/>
      </c>
      <c r="DM17" s="305">
        <f t="shared" ca="1" si="86"/>
        <v>99999</v>
      </c>
      <c r="DN17" s="305" t="str">
        <f t="shared" ca="1" si="87"/>
        <v/>
      </c>
      <c r="DO17" s="306" t="str">
        <f t="shared" ca="1" si="88"/>
        <v/>
      </c>
    </row>
    <row r="18" spans="1:119" ht="15.95" customHeight="1" x14ac:dyDescent="0.25">
      <c r="A18" s="67">
        <f>COUNTIF($C$8:$C$31,$C$18)</f>
        <v>1</v>
      </c>
      <c r="B18" s="619">
        <v>6</v>
      </c>
      <c r="C18" s="617" t="s">
        <v>324</v>
      </c>
      <c r="D18" s="129">
        <f t="shared" ca="1" si="3"/>
        <v>2</v>
      </c>
      <c r="E18" s="129" t="str">
        <f t="shared" ca="1" si="4"/>
        <v>0709</v>
      </c>
      <c r="F18" s="129">
        <f ca="1">IF($E18="",0,COUNTIF($E$7:$E18,INDEX($E$139:$E$270,ROW($A12))))</f>
        <v>0</v>
      </c>
      <c r="G18" s="163"/>
      <c r="H18" s="158">
        <v>12</v>
      </c>
      <c r="I18" s="185">
        <f ca="1">IF(OR($Y$3,$H18&gt;Calc!$B$16/2*$D$6),"",$U$6+QUOTIENT(($H18-1),$U$22)*($U$8+$U$10)/1440+SUM($R$7:$R17)/1440)</f>
        <v>0.40972222222222221</v>
      </c>
      <c r="J18" s="187">
        <f ca="1">IF(OR($Y$3,$H18&gt;Calc!$B$16/2*$D$6),"",MOD(($H18-1),$U$22)+1)</f>
        <v>2</v>
      </c>
      <c r="K18" s="46">
        <f ca="1"/>
        <v>7</v>
      </c>
      <c r="L18" s="45" t="s">
        <v>4</v>
      </c>
      <c r="M18" s="47">
        <f ca="1"/>
        <v>9</v>
      </c>
      <c r="N18" s="44" t="str">
        <f t="shared" ca="1" si="0"/>
        <v>SSV Wildbach</v>
      </c>
      <c r="O18" s="42" t="s">
        <v>4</v>
      </c>
      <c r="P18" s="43" t="str">
        <f t="shared" ca="1" si="1"/>
        <v>Raslo Winners</v>
      </c>
      <c r="Q18" s="611"/>
      <c r="R18" s="607"/>
      <c r="S18" s="178"/>
      <c r="T18" s="292">
        <f>QUOTIENT(Calc!$F$16,2)</f>
        <v>5</v>
      </c>
      <c r="U18" s="292" t="str">
        <f ca="1">IFERROR(proof!$E$3,"")</f>
        <v/>
      </c>
      <c r="V18" s="292" t="str">
        <f ca="1">IFERROR(proof!$E$4,"")</f>
        <v/>
      </c>
      <c r="W18" s="179"/>
      <c r="X18" s="160">
        <f t="shared" ca="1" si="11"/>
        <v>0</v>
      </c>
      <c r="Y18" s="307">
        <f t="shared" ca="1" si="89"/>
        <v>0</v>
      </c>
      <c r="Z18" s="304">
        <f t="shared" ca="1" si="5"/>
        <v>99999</v>
      </c>
      <c r="AA18" s="160" t="str">
        <f t="shared" ca="1" si="6"/>
        <v/>
      </c>
      <c r="AB18" s="160" t="str">
        <f t="shared" ca="1" si="7"/>
        <v/>
      </c>
      <c r="AC18" s="305">
        <f t="shared" ca="1" si="8"/>
        <v>0.56597222222222221</v>
      </c>
      <c r="AD18" s="305">
        <f t="shared" ca="1" si="9"/>
        <v>1</v>
      </c>
      <c r="AE18" s="306" t="str">
        <f t="shared" ca="1" si="10"/>
        <v>Fun Kickers Oes</v>
      </c>
      <c r="AF18" s="160"/>
      <c r="AG18" s="307">
        <f t="shared" ca="1" si="12"/>
        <v>0</v>
      </c>
      <c r="AH18" s="304">
        <f t="shared" ca="1" si="13"/>
        <v>99999</v>
      </c>
      <c r="AI18" s="160" t="str">
        <f t="shared" ca="1" si="14"/>
        <v/>
      </c>
      <c r="AJ18" s="160" t="str">
        <f t="shared" ca="1" si="15"/>
        <v/>
      </c>
      <c r="AK18" s="305">
        <f t="shared" ca="1" si="16"/>
        <v>0.56597222222222221</v>
      </c>
      <c r="AL18" s="305">
        <f t="shared" ca="1" si="17"/>
        <v>4</v>
      </c>
      <c r="AM18" s="306" t="str">
        <f t="shared" ca="1" si="18"/>
        <v>VFB Essenheim</v>
      </c>
      <c r="AO18" s="307">
        <f t="shared" ca="1" si="19"/>
        <v>0</v>
      </c>
      <c r="AP18" s="304">
        <f t="shared" ca="1" si="20"/>
        <v>99999</v>
      </c>
      <c r="AQ18" s="160" t="str">
        <f t="shared" ca="1" si="21"/>
        <v/>
      </c>
      <c r="AR18" s="160" t="str">
        <f t="shared" ca="1" si="22"/>
        <v/>
      </c>
      <c r="AS18" s="305">
        <f t="shared" ca="1" si="23"/>
        <v>0.56597222222222221</v>
      </c>
      <c r="AT18" s="305">
        <f t="shared" ca="1" si="24"/>
        <v>5</v>
      </c>
      <c r="AU18" s="306" t="str">
        <f t="shared" ca="1" si="25"/>
        <v>Maibach 1822 eV</v>
      </c>
      <c r="AV18" s="160"/>
      <c r="AW18" s="307">
        <f t="shared" ca="1" si="26"/>
        <v>0</v>
      </c>
      <c r="AX18" s="304">
        <f t="shared" ca="1" si="27"/>
        <v>99999</v>
      </c>
      <c r="AY18" s="160" t="str">
        <f t="shared" ca="1" si="28"/>
        <v/>
      </c>
      <c r="AZ18" s="160" t="str">
        <f t="shared" ca="1" si="29"/>
        <v/>
      </c>
      <c r="BA18" s="305">
        <f t="shared" ca="1" si="30"/>
        <v>0.56597222222222221</v>
      </c>
      <c r="BB18" s="305">
        <f t="shared" ca="1" si="31"/>
        <v>5</v>
      </c>
      <c r="BC18" s="306" t="str">
        <f t="shared" ca="1" si="32"/>
        <v>Eintracht Frankfurt</v>
      </c>
      <c r="BE18" s="307">
        <f t="shared" ca="1" si="33"/>
        <v>0</v>
      </c>
      <c r="BF18" s="304">
        <f t="shared" ca="1" si="34"/>
        <v>99999</v>
      </c>
      <c r="BG18" s="160" t="str">
        <f t="shared" ca="1" si="35"/>
        <v/>
      </c>
      <c r="BH18" s="160" t="str">
        <f t="shared" ca="1" si="36"/>
        <v/>
      </c>
      <c r="BI18" s="305">
        <f t="shared" ca="1" si="37"/>
        <v>0.56597222222222221</v>
      </c>
      <c r="BJ18" s="305">
        <f t="shared" ca="1" si="38"/>
        <v>4</v>
      </c>
      <c r="BK18" s="306" t="str">
        <f t="shared" ca="1" si="39"/>
        <v>FC Barcelona</v>
      </c>
      <c r="BL18" s="160"/>
      <c r="BM18" s="307">
        <f t="shared" ca="1" si="40"/>
        <v>0</v>
      </c>
      <c r="BN18" s="304">
        <f t="shared" ca="1" si="41"/>
        <v>99999</v>
      </c>
      <c r="BO18" s="160" t="str">
        <f t="shared" ca="1" si="42"/>
        <v/>
      </c>
      <c r="BP18" s="160" t="str">
        <f t="shared" ca="1" si="43"/>
        <v/>
      </c>
      <c r="BQ18" s="305">
        <f t="shared" ca="1" si="44"/>
        <v>0.56597222222222221</v>
      </c>
      <c r="BR18" s="305">
        <f t="shared" ca="1" si="45"/>
        <v>3</v>
      </c>
      <c r="BS18" s="306" t="str">
        <f t="shared" ca="1" si="46"/>
        <v>AC Roma</v>
      </c>
      <c r="BU18" s="307">
        <f t="shared" ca="1" si="47"/>
        <v>0</v>
      </c>
      <c r="BV18" s="304">
        <f t="shared" ca="1" si="48"/>
        <v>0.40972222222222221</v>
      </c>
      <c r="BW18" s="160">
        <f t="shared" ca="1" si="49"/>
        <v>9</v>
      </c>
      <c r="BX18" s="160">
        <f t="shared" ca="1" si="50"/>
        <v>2</v>
      </c>
      <c r="BY18" s="305">
        <f t="shared" ca="1" si="51"/>
        <v>0.56597222222222221</v>
      </c>
      <c r="BZ18" s="305">
        <f t="shared" ca="1" si="52"/>
        <v>2</v>
      </c>
      <c r="CA18" s="306" t="str">
        <f t="shared" ca="1" si="53"/>
        <v>Raslo Winners</v>
      </c>
      <c r="CB18" s="160"/>
      <c r="CC18" s="307">
        <f t="shared" ca="1" si="54"/>
        <v>0</v>
      </c>
      <c r="CD18" s="304">
        <f t="shared" ca="1" si="55"/>
        <v>99999</v>
      </c>
      <c r="CE18" s="160" t="str">
        <f t="shared" ca="1" si="56"/>
        <v/>
      </c>
      <c r="CF18" s="160" t="str">
        <f t="shared" ca="1" si="57"/>
        <v/>
      </c>
      <c r="CG18" s="305">
        <f t="shared" ca="1" si="58"/>
        <v>0.56597222222222221</v>
      </c>
      <c r="CH18" s="305">
        <f t="shared" ca="1" si="59"/>
        <v>1</v>
      </c>
      <c r="CI18" s="306" t="str">
        <f t="shared" ca="1" si="60"/>
        <v>1. FC Riedwald</v>
      </c>
      <c r="CK18" s="307">
        <f t="shared" ca="1" si="61"/>
        <v>0</v>
      </c>
      <c r="CL18" s="304">
        <f t="shared" ca="1" si="62"/>
        <v>0.40972222222222221</v>
      </c>
      <c r="CM18" s="160">
        <f t="shared" ca="1" si="63"/>
        <v>7</v>
      </c>
      <c r="CN18" s="160">
        <f t="shared" ca="1" si="64"/>
        <v>2</v>
      </c>
      <c r="CO18" s="305">
        <f t="shared" ca="1" si="65"/>
        <v>0.56597222222222221</v>
      </c>
      <c r="CP18" s="305">
        <f t="shared" ca="1" si="66"/>
        <v>2</v>
      </c>
      <c r="CQ18" s="306" t="str">
        <f t="shared" ca="1" si="67"/>
        <v>SSV Wildbach</v>
      </c>
      <c r="CS18" s="307">
        <f t="shared" ca="1" si="68"/>
        <v>0</v>
      </c>
      <c r="CT18" s="304">
        <f t="shared" ca="1" si="69"/>
        <v>99999</v>
      </c>
      <c r="CU18" s="160" t="str">
        <f t="shared" ca="1" si="70"/>
        <v/>
      </c>
      <c r="CV18" s="160" t="str">
        <f t="shared" ca="1" si="71"/>
        <v/>
      </c>
      <c r="CW18" s="305">
        <f t="shared" ca="1" si="72"/>
        <v>0.56597222222222221</v>
      </c>
      <c r="CX18" s="305">
        <f t="shared" ca="1" si="73"/>
        <v>3</v>
      </c>
      <c r="CY18" s="306" t="str">
        <f t="shared" ca="1" si="74"/>
        <v>Inter Mailand</v>
      </c>
      <c r="DA18" s="307">
        <f t="shared" ca="1" si="75"/>
        <v>0</v>
      </c>
      <c r="DB18" s="304">
        <f t="shared" ca="1" si="76"/>
        <v>99999</v>
      </c>
      <c r="DC18" s="160" t="str">
        <f t="shared" ca="1" si="77"/>
        <v/>
      </c>
      <c r="DD18" s="160" t="str">
        <f t="shared" ca="1" si="78"/>
        <v/>
      </c>
      <c r="DE18" s="305">
        <f t="shared" ca="1" si="79"/>
        <v>99999</v>
      </c>
      <c r="DF18" s="305" t="str">
        <f t="shared" ca="1" si="80"/>
        <v/>
      </c>
      <c r="DG18" s="306" t="str">
        <f t="shared" ca="1" si="81"/>
        <v/>
      </c>
      <c r="DI18" s="307">
        <f t="shared" ca="1" si="82"/>
        <v>0</v>
      </c>
      <c r="DJ18" s="304">
        <f t="shared" ca="1" si="83"/>
        <v>99999</v>
      </c>
      <c r="DK18" s="160" t="str">
        <f t="shared" ca="1" si="84"/>
        <v/>
      </c>
      <c r="DL18" s="160" t="str">
        <f t="shared" ca="1" si="85"/>
        <v/>
      </c>
      <c r="DM18" s="305">
        <f t="shared" ca="1" si="86"/>
        <v>99999</v>
      </c>
      <c r="DN18" s="305" t="str">
        <f t="shared" ca="1" si="87"/>
        <v/>
      </c>
      <c r="DO18" s="306" t="str">
        <f t="shared" ca="1" si="88"/>
        <v/>
      </c>
    </row>
    <row r="19" spans="1:119" ht="15.95" customHeight="1" x14ac:dyDescent="0.25">
      <c r="A19" s="67"/>
      <c r="B19" s="620"/>
      <c r="C19" s="624"/>
      <c r="D19" s="129">
        <f t="shared" ca="1" si="3"/>
        <v>2</v>
      </c>
      <c r="E19" s="129" t="str">
        <f t="shared" ca="1" si="4"/>
        <v>1006</v>
      </c>
      <c r="F19" s="129">
        <f ca="1">IF($E19="",0,COUNTIF($E$7:$E19,INDEX($E$139:$E$270,ROW($A13))))</f>
        <v>0</v>
      </c>
      <c r="G19" s="163"/>
      <c r="H19" s="158">
        <v>13</v>
      </c>
      <c r="I19" s="185">
        <f ca="1">IF(OR($Y$3,$H19&gt;Calc!$B$16/2*$D$6),"",$U$6+QUOTIENT(($H19-1),$U$22)*($U$8+$U$10)/1440+SUM($R$7:$R18)/1440)</f>
        <v>0.40972222222222221</v>
      </c>
      <c r="J19" s="187">
        <f ca="1">IF(OR($Y$3,$H19&gt;Calc!$B$16/2*$D$6),"",MOD(($H19-1),$U$22)+1)</f>
        <v>3</v>
      </c>
      <c r="K19" s="46">
        <f ca="1"/>
        <v>10</v>
      </c>
      <c r="L19" s="45" t="s">
        <v>4</v>
      </c>
      <c r="M19" s="47">
        <f ca="1"/>
        <v>6</v>
      </c>
      <c r="N19" s="44" t="str">
        <f t="shared" ca="1" si="0"/>
        <v>AC Roma</v>
      </c>
      <c r="O19" s="42" t="s">
        <v>4</v>
      </c>
      <c r="P19" s="43" t="str">
        <f t="shared" ca="1" si="1"/>
        <v>Inter Mailand</v>
      </c>
      <c r="Q19" s="611"/>
      <c r="R19" s="607"/>
      <c r="S19" s="178"/>
      <c r="T19" s="650" t="str">
        <f ca="1">IF($Y$3,"",IF(proof!$G$2="FEHLER",Sprache!$E$93&amp;VLOOKUP(proof!$E$6,$B$8:$C$31,2,0),""))</f>
        <v/>
      </c>
      <c r="U19" s="650"/>
      <c r="V19" s="650"/>
      <c r="W19" s="179"/>
      <c r="X19" s="160">
        <f t="shared" ca="1" si="11"/>
        <v>0</v>
      </c>
      <c r="Y19" s="307">
        <f t="shared" ca="1" si="89"/>
        <v>0</v>
      </c>
      <c r="Z19" s="304">
        <f t="shared" ca="1" si="5"/>
        <v>99999</v>
      </c>
      <c r="AA19" s="160" t="str">
        <f t="shared" ca="1" si="6"/>
        <v/>
      </c>
      <c r="AB19" s="160" t="str">
        <f t="shared" ca="1" si="7"/>
        <v/>
      </c>
      <c r="AC19" s="305">
        <f t="shared" ca="1" si="8"/>
        <v>0.58333333333333337</v>
      </c>
      <c r="AD19" s="305">
        <f t="shared" ca="1" si="9"/>
        <v>1</v>
      </c>
      <c r="AE19" s="306" t="str">
        <f t="shared" ca="1" si="10"/>
        <v>SSV Wildbach</v>
      </c>
      <c r="AF19" s="160"/>
      <c r="AG19" s="307">
        <f t="shared" ca="1" si="12"/>
        <v>0</v>
      </c>
      <c r="AH19" s="304">
        <f t="shared" ca="1" si="13"/>
        <v>99999</v>
      </c>
      <c r="AI19" s="160" t="str">
        <f t="shared" ca="1" si="14"/>
        <v/>
      </c>
      <c r="AJ19" s="160" t="str">
        <f t="shared" ca="1" si="15"/>
        <v/>
      </c>
      <c r="AK19" s="305">
        <f t="shared" ca="1" si="16"/>
        <v>0.58333333333333337</v>
      </c>
      <c r="AL19" s="305">
        <f t="shared" ca="1" si="17"/>
        <v>5</v>
      </c>
      <c r="AM19" s="306" t="str">
        <f t="shared" ca="1" si="18"/>
        <v>Eintracht Frankfurt</v>
      </c>
      <c r="AO19" s="307">
        <f t="shared" ca="1" si="19"/>
        <v>0</v>
      </c>
      <c r="AP19" s="304">
        <f t="shared" ca="1" si="20"/>
        <v>99999</v>
      </c>
      <c r="AQ19" s="160" t="str">
        <f t="shared" ca="1" si="21"/>
        <v/>
      </c>
      <c r="AR19" s="160" t="str">
        <f t="shared" ca="1" si="22"/>
        <v/>
      </c>
      <c r="AS19" s="305">
        <f t="shared" ca="1" si="23"/>
        <v>0.58333333333333337</v>
      </c>
      <c r="AT19" s="305">
        <f t="shared" ca="1" si="24"/>
        <v>5</v>
      </c>
      <c r="AU19" s="306" t="str">
        <f t="shared" ca="1" si="25"/>
        <v>FC Barcelona</v>
      </c>
      <c r="AV19" s="160"/>
      <c r="AW19" s="307">
        <f t="shared" ca="1" si="26"/>
        <v>0</v>
      </c>
      <c r="AX19" s="304">
        <f t="shared" ca="1" si="27"/>
        <v>99999</v>
      </c>
      <c r="AY19" s="160" t="str">
        <f t="shared" ca="1" si="28"/>
        <v/>
      </c>
      <c r="AZ19" s="160" t="str">
        <f t="shared" ca="1" si="29"/>
        <v/>
      </c>
      <c r="BA19" s="305">
        <f t="shared" ca="1" si="30"/>
        <v>0.58333333333333337</v>
      </c>
      <c r="BB19" s="305">
        <f t="shared" ca="1" si="31"/>
        <v>4</v>
      </c>
      <c r="BC19" s="306" t="str">
        <f t="shared" ca="1" si="32"/>
        <v>AC Roma</v>
      </c>
      <c r="BE19" s="307">
        <f t="shared" ca="1" si="33"/>
        <v>0</v>
      </c>
      <c r="BF19" s="304">
        <f t="shared" ca="1" si="34"/>
        <v>99999</v>
      </c>
      <c r="BG19" s="160" t="str">
        <f t="shared" ca="1" si="35"/>
        <v/>
      </c>
      <c r="BH19" s="160" t="str">
        <f t="shared" ca="1" si="36"/>
        <v/>
      </c>
      <c r="BI19" s="305">
        <f t="shared" ca="1" si="37"/>
        <v>0.58333333333333337</v>
      </c>
      <c r="BJ19" s="305">
        <f t="shared" ca="1" si="38"/>
        <v>3</v>
      </c>
      <c r="BK19" s="306" t="str">
        <f t="shared" ca="1" si="39"/>
        <v>Raslo Winners</v>
      </c>
      <c r="BL19" s="160"/>
      <c r="BM19" s="307">
        <f t="shared" ca="1" si="40"/>
        <v>0</v>
      </c>
      <c r="BN19" s="304">
        <f t="shared" ca="1" si="41"/>
        <v>0.40972222222222221</v>
      </c>
      <c r="BO19" s="160">
        <f t="shared" ca="1" si="42"/>
        <v>10</v>
      </c>
      <c r="BP19" s="160">
        <f t="shared" ca="1" si="43"/>
        <v>3</v>
      </c>
      <c r="BQ19" s="305">
        <f t="shared" ca="1" si="44"/>
        <v>0.58333333333333337</v>
      </c>
      <c r="BR19" s="305">
        <f t="shared" ca="1" si="45"/>
        <v>2</v>
      </c>
      <c r="BS19" s="306" t="str">
        <f t="shared" ca="1" si="46"/>
        <v>Fun Kickers Oes</v>
      </c>
      <c r="BU19" s="307">
        <f t="shared" ca="1" si="47"/>
        <v>0</v>
      </c>
      <c r="BV19" s="304">
        <f t="shared" ca="1" si="48"/>
        <v>99999</v>
      </c>
      <c r="BW19" s="160" t="str">
        <f t="shared" ca="1" si="49"/>
        <v/>
      </c>
      <c r="BX19" s="160" t="str">
        <f t="shared" ca="1" si="50"/>
        <v/>
      </c>
      <c r="BY19" s="305">
        <f t="shared" ca="1" si="51"/>
        <v>0.58333333333333337</v>
      </c>
      <c r="BZ19" s="305">
        <f t="shared" ca="1" si="52"/>
        <v>1</v>
      </c>
      <c r="CA19" s="306" t="str">
        <f t="shared" ca="1" si="53"/>
        <v>1. FC Riedwald</v>
      </c>
      <c r="CB19" s="160"/>
      <c r="CC19" s="307">
        <f t="shared" ca="1" si="54"/>
        <v>0</v>
      </c>
      <c r="CD19" s="304">
        <f t="shared" ca="1" si="55"/>
        <v>99999</v>
      </c>
      <c r="CE19" s="160" t="str">
        <f t="shared" ca="1" si="56"/>
        <v/>
      </c>
      <c r="CF19" s="160" t="str">
        <f t="shared" ca="1" si="57"/>
        <v/>
      </c>
      <c r="CG19" s="305">
        <f t="shared" ca="1" si="58"/>
        <v>0.58333333333333337</v>
      </c>
      <c r="CH19" s="305">
        <f t="shared" ca="1" si="59"/>
        <v>2</v>
      </c>
      <c r="CI19" s="306" t="str">
        <f t="shared" ca="1" si="60"/>
        <v>Inter Mailand</v>
      </c>
      <c r="CK19" s="307">
        <f t="shared" ca="1" si="61"/>
        <v>0</v>
      </c>
      <c r="CL19" s="304">
        <f t="shared" ca="1" si="62"/>
        <v>99999</v>
      </c>
      <c r="CM19" s="160" t="str">
        <f t="shared" ca="1" si="63"/>
        <v/>
      </c>
      <c r="CN19" s="160" t="str">
        <f t="shared" ca="1" si="64"/>
        <v/>
      </c>
      <c r="CO19" s="305">
        <f t="shared" ca="1" si="65"/>
        <v>0.58333333333333337</v>
      </c>
      <c r="CP19" s="305">
        <f t="shared" ca="1" si="66"/>
        <v>3</v>
      </c>
      <c r="CQ19" s="306" t="str">
        <f t="shared" ca="1" si="67"/>
        <v>VFB Essenheim</v>
      </c>
      <c r="CS19" s="307">
        <f t="shared" ca="1" si="68"/>
        <v>0</v>
      </c>
      <c r="CT19" s="304">
        <f t="shared" ca="1" si="69"/>
        <v>0.40972222222222221</v>
      </c>
      <c r="CU19" s="160">
        <f t="shared" ca="1" si="70"/>
        <v>6</v>
      </c>
      <c r="CV19" s="160">
        <f t="shared" ca="1" si="71"/>
        <v>3</v>
      </c>
      <c r="CW19" s="305">
        <f t="shared" ca="1" si="72"/>
        <v>0.58333333333333337</v>
      </c>
      <c r="CX19" s="305">
        <f t="shared" ca="1" si="73"/>
        <v>4</v>
      </c>
      <c r="CY19" s="306" t="str">
        <f t="shared" ca="1" si="74"/>
        <v>Maibach 1822 eV</v>
      </c>
      <c r="DA19" s="307">
        <f t="shared" ca="1" si="75"/>
        <v>0</v>
      </c>
      <c r="DB19" s="304">
        <f t="shared" ca="1" si="76"/>
        <v>99999</v>
      </c>
      <c r="DC19" s="160" t="str">
        <f t="shared" ca="1" si="77"/>
        <v/>
      </c>
      <c r="DD19" s="160" t="str">
        <f t="shared" ca="1" si="78"/>
        <v/>
      </c>
      <c r="DE19" s="305">
        <f t="shared" ca="1" si="79"/>
        <v>99999</v>
      </c>
      <c r="DF19" s="305" t="str">
        <f t="shared" ca="1" si="80"/>
        <v/>
      </c>
      <c r="DG19" s="306" t="str">
        <f t="shared" ca="1" si="81"/>
        <v/>
      </c>
      <c r="DI19" s="307">
        <f t="shared" ca="1" si="82"/>
        <v>0</v>
      </c>
      <c r="DJ19" s="304">
        <f t="shared" ca="1" si="83"/>
        <v>99999</v>
      </c>
      <c r="DK19" s="160" t="str">
        <f t="shared" ca="1" si="84"/>
        <v/>
      </c>
      <c r="DL19" s="160" t="str">
        <f t="shared" ca="1" si="85"/>
        <v/>
      </c>
      <c r="DM19" s="305">
        <f t="shared" ca="1" si="86"/>
        <v>99999</v>
      </c>
      <c r="DN19" s="305" t="str">
        <f t="shared" ca="1" si="87"/>
        <v/>
      </c>
      <c r="DO19" s="306" t="str">
        <f t="shared" ca="1" si="88"/>
        <v/>
      </c>
    </row>
    <row r="20" spans="1:119" ht="15.95" customHeight="1" x14ac:dyDescent="0.25">
      <c r="A20" s="67">
        <f>COUNTIF($C$8:$C$31,$C$20)</f>
        <v>1</v>
      </c>
      <c r="B20" s="619">
        <v>7</v>
      </c>
      <c r="C20" s="617" t="s">
        <v>325</v>
      </c>
      <c r="D20" s="129">
        <f t="shared" ca="1" si="3"/>
        <v>2</v>
      </c>
      <c r="E20" s="129" t="str">
        <f t="shared" ca="1" si="4"/>
        <v>0502</v>
      </c>
      <c r="F20" s="129">
        <f ca="1">IF($E20="",0,COUNTIF($E$7:$E20,INDEX($E$139:$E$270,ROW($A14))))</f>
        <v>0</v>
      </c>
      <c r="G20" s="163"/>
      <c r="H20" s="158">
        <v>14</v>
      </c>
      <c r="I20" s="185">
        <f ca="1">IF(OR($Y$3,$H20&gt;Calc!$B$16/2*$D$6),"",$U$6+QUOTIENT(($H20-1),$U$22)*($U$8+$U$10)/1440+SUM($R$7:$R19)/1440)</f>
        <v>0.40972222222222221</v>
      </c>
      <c r="J20" s="187">
        <f ca="1">IF(OR($Y$3,$H20&gt;Calc!$B$16/2*$D$6),"",MOD(($H20-1),$U$22)+1)</f>
        <v>4</v>
      </c>
      <c r="K20" s="46">
        <f ca="1"/>
        <v>5</v>
      </c>
      <c r="L20" s="45" t="s">
        <v>4</v>
      </c>
      <c r="M20" s="47">
        <f ca="1"/>
        <v>2</v>
      </c>
      <c r="N20" s="44" t="str">
        <f t="shared" ca="1" si="0"/>
        <v>VFB Essenheim</v>
      </c>
      <c r="O20" s="42" t="s">
        <v>4</v>
      </c>
      <c r="P20" s="43" t="str">
        <f t="shared" ca="1" si="1"/>
        <v>FC Barcelona</v>
      </c>
      <c r="Q20" s="611"/>
      <c r="R20" s="607"/>
      <c r="S20" s="178"/>
      <c r="T20" s="650" t="str">
        <f ca="1">IF($Y$3,"",IF(proof!$G$2="FEHLER",Sprache!$E$94&amp;$U$18&amp;Sprache!$E$95&amp;$V$18,""))</f>
        <v/>
      </c>
      <c r="U20" s="650"/>
      <c r="V20" s="650"/>
      <c r="W20" s="179"/>
      <c r="X20" s="160">
        <f t="shared" ca="1" si="11"/>
        <v>0</v>
      </c>
      <c r="Y20" s="307">
        <f t="shared" ca="1" si="89"/>
        <v>0</v>
      </c>
      <c r="Z20" s="304">
        <f t="shared" ca="1" si="5"/>
        <v>99999</v>
      </c>
      <c r="AA20" s="160" t="str">
        <f t="shared" ca="1" si="6"/>
        <v/>
      </c>
      <c r="AB20" s="160" t="str">
        <f t="shared" ca="1" si="7"/>
        <v/>
      </c>
      <c r="AC20" s="305">
        <f t="shared" ca="1" si="8"/>
        <v>0.60069444444444442</v>
      </c>
      <c r="AD20" s="305">
        <f t="shared" ca="1" si="9"/>
        <v>1</v>
      </c>
      <c r="AE20" s="306" t="str">
        <f t="shared" ca="1" si="10"/>
        <v>Inter Mailand</v>
      </c>
      <c r="AF20" s="160"/>
      <c r="AG20" s="307">
        <f t="shared" ca="1" si="12"/>
        <v>0</v>
      </c>
      <c r="AH20" s="304">
        <f t="shared" ca="1" si="13"/>
        <v>0.40972222222222221</v>
      </c>
      <c r="AI20" s="160">
        <f t="shared" ca="1" si="14"/>
        <v>5</v>
      </c>
      <c r="AJ20" s="160">
        <f t="shared" ca="1" si="15"/>
        <v>4</v>
      </c>
      <c r="AK20" s="305">
        <f t="shared" ca="1" si="16"/>
        <v>0.60069444444444442</v>
      </c>
      <c r="AL20" s="305">
        <f t="shared" ca="1" si="17"/>
        <v>5</v>
      </c>
      <c r="AM20" s="306" t="str">
        <f t="shared" ca="1" si="18"/>
        <v>AC Roma</v>
      </c>
      <c r="AO20" s="307">
        <f t="shared" ca="1" si="19"/>
        <v>0</v>
      </c>
      <c r="AP20" s="304">
        <f t="shared" ca="1" si="20"/>
        <v>99999</v>
      </c>
      <c r="AQ20" s="160" t="str">
        <f t="shared" ca="1" si="21"/>
        <v/>
      </c>
      <c r="AR20" s="160" t="str">
        <f t="shared" ca="1" si="22"/>
        <v/>
      </c>
      <c r="AS20" s="305">
        <f t="shared" ca="1" si="23"/>
        <v>0.60069444444444442</v>
      </c>
      <c r="AT20" s="305">
        <f t="shared" ca="1" si="24"/>
        <v>4</v>
      </c>
      <c r="AU20" s="306" t="str">
        <f t="shared" ca="1" si="25"/>
        <v>Raslo Winners</v>
      </c>
      <c r="AV20" s="160"/>
      <c r="AW20" s="307">
        <f t="shared" ca="1" si="26"/>
        <v>0</v>
      </c>
      <c r="AX20" s="304">
        <f t="shared" ca="1" si="27"/>
        <v>99999</v>
      </c>
      <c r="AY20" s="160" t="str">
        <f t="shared" ca="1" si="28"/>
        <v/>
      </c>
      <c r="AZ20" s="160" t="str">
        <f t="shared" ca="1" si="29"/>
        <v/>
      </c>
      <c r="BA20" s="305">
        <f t="shared" ca="1" si="30"/>
        <v>0.60069444444444442</v>
      </c>
      <c r="BB20" s="305">
        <f t="shared" ca="1" si="31"/>
        <v>3</v>
      </c>
      <c r="BC20" s="306" t="str">
        <f t="shared" ca="1" si="32"/>
        <v>Fun Kickers Oes</v>
      </c>
      <c r="BE20" s="307">
        <f t="shared" ca="1" si="33"/>
        <v>0</v>
      </c>
      <c r="BF20" s="304">
        <f t="shared" ca="1" si="34"/>
        <v>0.40972222222222221</v>
      </c>
      <c r="BG20" s="160">
        <f t="shared" ca="1" si="35"/>
        <v>2</v>
      </c>
      <c r="BH20" s="160">
        <f t="shared" ca="1" si="36"/>
        <v>4</v>
      </c>
      <c r="BI20" s="305">
        <f t="shared" ca="1" si="37"/>
        <v>0.60069444444444442</v>
      </c>
      <c r="BJ20" s="305">
        <f t="shared" ca="1" si="38"/>
        <v>2</v>
      </c>
      <c r="BK20" s="306" t="str">
        <f t="shared" ca="1" si="39"/>
        <v>SSV Wildbach</v>
      </c>
      <c r="BL20" s="160"/>
      <c r="BM20" s="307">
        <f t="shared" ca="1" si="40"/>
        <v>0</v>
      </c>
      <c r="BN20" s="304">
        <f t="shared" ca="1" si="41"/>
        <v>99999</v>
      </c>
      <c r="BO20" s="160" t="str">
        <f t="shared" ca="1" si="42"/>
        <v/>
      </c>
      <c r="BP20" s="160" t="str">
        <f t="shared" ca="1" si="43"/>
        <v/>
      </c>
      <c r="BQ20" s="305">
        <f t="shared" ca="1" si="44"/>
        <v>0.60069444444444442</v>
      </c>
      <c r="BR20" s="305">
        <f t="shared" ca="1" si="45"/>
        <v>1</v>
      </c>
      <c r="BS20" s="306" t="str">
        <f t="shared" ca="1" si="46"/>
        <v>1. FC Riedwald</v>
      </c>
      <c r="BU20" s="307">
        <f t="shared" ca="1" si="47"/>
        <v>0</v>
      </c>
      <c r="BV20" s="304">
        <f t="shared" ca="1" si="48"/>
        <v>99999</v>
      </c>
      <c r="BW20" s="160" t="str">
        <f t="shared" ca="1" si="49"/>
        <v/>
      </c>
      <c r="BX20" s="160" t="str">
        <f t="shared" ca="1" si="50"/>
        <v/>
      </c>
      <c r="BY20" s="305">
        <f t="shared" ca="1" si="51"/>
        <v>0.60069444444444442</v>
      </c>
      <c r="BZ20" s="305">
        <f t="shared" ca="1" si="52"/>
        <v>2</v>
      </c>
      <c r="CA20" s="306" t="str">
        <f t="shared" ca="1" si="53"/>
        <v>VFB Essenheim</v>
      </c>
      <c r="CB20" s="160"/>
      <c r="CC20" s="307">
        <f t="shared" ca="1" si="54"/>
        <v>0</v>
      </c>
      <c r="CD20" s="304">
        <f t="shared" ca="1" si="55"/>
        <v>99999</v>
      </c>
      <c r="CE20" s="160" t="str">
        <f t="shared" ca="1" si="56"/>
        <v/>
      </c>
      <c r="CF20" s="160" t="str">
        <f t="shared" ca="1" si="57"/>
        <v/>
      </c>
      <c r="CG20" s="305">
        <f t="shared" ca="1" si="58"/>
        <v>0.60069444444444442</v>
      </c>
      <c r="CH20" s="305">
        <f t="shared" ca="1" si="59"/>
        <v>3</v>
      </c>
      <c r="CI20" s="306" t="str">
        <f t="shared" ca="1" si="60"/>
        <v>Maibach 1822 eV</v>
      </c>
      <c r="CK20" s="307">
        <f t="shared" ca="1" si="61"/>
        <v>0</v>
      </c>
      <c r="CL20" s="304">
        <f t="shared" ca="1" si="62"/>
        <v>99999</v>
      </c>
      <c r="CM20" s="160" t="str">
        <f t="shared" ca="1" si="63"/>
        <v/>
      </c>
      <c r="CN20" s="160" t="str">
        <f t="shared" ca="1" si="64"/>
        <v/>
      </c>
      <c r="CO20" s="305">
        <f t="shared" ca="1" si="65"/>
        <v>0.60069444444444442</v>
      </c>
      <c r="CP20" s="305">
        <f t="shared" ca="1" si="66"/>
        <v>4</v>
      </c>
      <c r="CQ20" s="306" t="str">
        <f t="shared" ca="1" si="67"/>
        <v>Eintracht Frankfurt</v>
      </c>
      <c r="CS20" s="307">
        <f t="shared" ca="1" si="68"/>
        <v>0</v>
      </c>
      <c r="CT20" s="304">
        <f t="shared" ca="1" si="69"/>
        <v>99999</v>
      </c>
      <c r="CU20" s="160" t="str">
        <f t="shared" ca="1" si="70"/>
        <v/>
      </c>
      <c r="CV20" s="160" t="str">
        <f t="shared" ca="1" si="71"/>
        <v/>
      </c>
      <c r="CW20" s="305">
        <f t="shared" ca="1" si="72"/>
        <v>0.60069444444444442</v>
      </c>
      <c r="CX20" s="305">
        <f t="shared" ca="1" si="73"/>
        <v>5</v>
      </c>
      <c r="CY20" s="306" t="str">
        <f t="shared" ca="1" si="74"/>
        <v>FC Barcelona</v>
      </c>
      <c r="DA20" s="307">
        <f t="shared" ca="1" si="75"/>
        <v>0</v>
      </c>
      <c r="DB20" s="304">
        <f t="shared" ca="1" si="76"/>
        <v>99999</v>
      </c>
      <c r="DC20" s="160" t="str">
        <f t="shared" ca="1" si="77"/>
        <v/>
      </c>
      <c r="DD20" s="160" t="str">
        <f t="shared" ca="1" si="78"/>
        <v/>
      </c>
      <c r="DE20" s="305">
        <f t="shared" ca="1" si="79"/>
        <v>99999</v>
      </c>
      <c r="DF20" s="305" t="str">
        <f t="shared" ca="1" si="80"/>
        <v/>
      </c>
      <c r="DG20" s="306" t="str">
        <f t="shared" ca="1" si="81"/>
        <v/>
      </c>
      <c r="DI20" s="307">
        <f t="shared" ca="1" si="82"/>
        <v>0</v>
      </c>
      <c r="DJ20" s="304">
        <f t="shared" ca="1" si="83"/>
        <v>99999</v>
      </c>
      <c r="DK20" s="160" t="str">
        <f t="shared" ca="1" si="84"/>
        <v/>
      </c>
      <c r="DL20" s="160" t="str">
        <f t="shared" ca="1" si="85"/>
        <v/>
      </c>
      <c r="DM20" s="305">
        <f t="shared" ca="1" si="86"/>
        <v>99999</v>
      </c>
      <c r="DN20" s="305" t="str">
        <f t="shared" ca="1" si="87"/>
        <v/>
      </c>
      <c r="DO20" s="306" t="str">
        <f t="shared" ca="1" si="88"/>
        <v/>
      </c>
    </row>
    <row r="21" spans="1:119" ht="15.95" customHeight="1" x14ac:dyDescent="0.25">
      <c r="A21" s="67"/>
      <c r="B21" s="620"/>
      <c r="C21" s="624"/>
      <c r="D21" s="129">
        <f t="shared" ca="1" si="3"/>
        <v>2</v>
      </c>
      <c r="E21" s="129" t="str">
        <f t="shared" ca="1" si="4"/>
        <v>0304</v>
      </c>
      <c r="F21" s="129">
        <f ca="1">IF($E21="",0,COUNTIF($E$7:$E21,INDEX($E$139:$E$270,ROW($A15))))</f>
        <v>0</v>
      </c>
      <c r="G21" s="163"/>
      <c r="H21" s="158">
        <v>15</v>
      </c>
      <c r="I21" s="185">
        <f ca="1">IF(OR($Y$3,$H21&gt;Calc!$B$16/2*$D$6),"",$U$6+QUOTIENT(($H21-1),$U$22)*($U$8+$U$10)/1440+SUM($R$7:$R20)/1440)</f>
        <v>0.40972222222222221</v>
      </c>
      <c r="J21" s="187">
        <f ca="1">IF(OR($Y$3,$H21&gt;Calc!$B$16/2*$D$6),"",MOD(($H21-1),$U$22)+1)</f>
        <v>5</v>
      </c>
      <c r="K21" s="46">
        <f ca="1"/>
        <v>3</v>
      </c>
      <c r="L21" s="45" t="s">
        <v>4</v>
      </c>
      <c r="M21" s="47">
        <f ca="1"/>
        <v>4</v>
      </c>
      <c r="N21" s="44" t="str">
        <f t="shared" ca="1" si="0"/>
        <v>Eintracht Frankfurt</v>
      </c>
      <c r="O21" s="42" t="s">
        <v>4</v>
      </c>
      <c r="P21" s="43" t="str">
        <f t="shared" ca="1" si="1"/>
        <v>Maibach 1822 eV</v>
      </c>
      <c r="Q21" s="611"/>
      <c r="R21" s="607"/>
      <c r="S21" s="178"/>
      <c r="T21" s="179"/>
      <c r="U21" s="179"/>
      <c r="V21" s="179"/>
      <c r="W21" s="179"/>
      <c r="X21" s="160">
        <f t="shared" ca="1" si="11"/>
        <v>0</v>
      </c>
      <c r="Y21" s="307">
        <f t="shared" ca="1" si="89"/>
        <v>0</v>
      </c>
      <c r="Z21" s="304">
        <f t="shared" ca="1" si="5"/>
        <v>99999</v>
      </c>
      <c r="AA21" s="160" t="str">
        <f t="shared" ca="1" si="6"/>
        <v/>
      </c>
      <c r="AB21" s="160" t="str">
        <f t="shared" ca="1" si="7"/>
        <v/>
      </c>
      <c r="AC21" s="305">
        <f t="shared" ca="1" si="8"/>
        <v>0.61805555555555558</v>
      </c>
      <c r="AD21" s="305">
        <f t="shared" ca="1" si="9"/>
        <v>1</v>
      </c>
      <c r="AE21" s="306" t="str">
        <f t="shared" ca="1" si="10"/>
        <v>VFB Essenheim</v>
      </c>
      <c r="AF21" s="160"/>
      <c r="AG21" s="307">
        <f t="shared" ca="1" si="12"/>
        <v>0</v>
      </c>
      <c r="AH21" s="304">
        <f t="shared" ca="1" si="13"/>
        <v>99999</v>
      </c>
      <c r="AI21" s="160" t="str">
        <f t="shared" ca="1" si="14"/>
        <v/>
      </c>
      <c r="AJ21" s="160" t="str">
        <f t="shared" ca="1" si="15"/>
        <v/>
      </c>
      <c r="AK21" s="305">
        <f t="shared" ca="1" si="16"/>
        <v>0.61805555555555558</v>
      </c>
      <c r="AL21" s="305">
        <f t="shared" ca="1" si="17"/>
        <v>4</v>
      </c>
      <c r="AM21" s="306" t="str">
        <f t="shared" ca="1" si="18"/>
        <v>Fun Kickers Oes</v>
      </c>
      <c r="AO21" s="307">
        <f t="shared" ca="1" si="19"/>
        <v>0</v>
      </c>
      <c r="AP21" s="304">
        <f t="shared" ca="1" si="20"/>
        <v>0.40972222222222221</v>
      </c>
      <c r="AQ21" s="160">
        <f t="shared" ca="1" si="21"/>
        <v>4</v>
      </c>
      <c r="AR21" s="160">
        <f t="shared" ca="1" si="22"/>
        <v>5</v>
      </c>
      <c r="AS21" s="305">
        <f t="shared" ca="1" si="23"/>
        <v>0.61805555555555558</v>
      </c>
      <c r="AT21" s="305">
        <f t="shared" ca="1" si="24"/>
        <v>3</v>
      </c>
      <c r="AU21" s="306" t="str">
        <f t="shared" ca="1" si="25"/>
        <v>SSV Wildbach</v>
      </c>
      <c r="AV21" s="160"/>
      <c r="AW21" s="307">
        <f t="shared" ca="1" si="26"/>
        <v>0</v>
      </c>
      <c r="AX21" s="304">
        <f t="shared" ca="1" si="27"/>
        <v>0.40972222222222221</v>
      </c>
      <c r="AY21" s="160">
        <f t="shared" ca="1" si="28"/>
        <v>3</v>
      </c>
      <c r="AZ21" s="160">
        <f t="shared" ca="1" si="29"/>
        <v>5</v>
      </c>
      <c r="BA21" s="305">
        <f t="shared" ca="1" si="30"/>
        <v>0.61805555555555558</v>
      </c>
      <c r="BB21" s="305">
        <f t="shared" ca="1" si="31"/>
        <v>2</v>
      </c>
      <c r="BC21" s="306" t="str">
        <f t="shared" ca="1" si="32"/>
        <v>Inter Mailand</v>
      </c>
      <c r="BE21" s="307">
        <f t="shared" ca="1" si="33"/>
        <v>0</v>
      </c>
      <c r="BF21" s="304">
        <f t="shared" ca="1" si="34"/>
        <v>99999</v>
      </c>
      <c r="BG21" s="160" t="str">
        <f t="shared" ca="1" si="35"/>
        <v/>
      </c>
      <c r="BH21" s="160" t="str">
        <f t="shared" ca="1" si="36"/>
        <v/>
      </c>
      <c r="BI21" s="305">
        <f t="shared" ca="1" si="37"/>
        <v>0.61805555555555558</v>
      </c>
      <c r="BJ21" s="305">
        <f t="shared" ca="1" si="38"/>
        <v>1</v>
      </c>
      <c r="BK21" s="306" t="str">
        <f t="shared" ca="1" si="39"/>
        <v>1. FC Riedwald</v>
      </c>
      <c r="BL21" s="160"/>
      <c r="BM21" s="307">
        <f t="shared" ca="1" si="40"/>
        <v>0</v>
      </c>
      <c r="BN21" s="304">
        <f t="shared" ca="1" si="41"/>
        <v>99999</v>
      </c>
      <c r="BO21" s="160" t="str">
        <f t="shared" ca="1" si="42"/>
        <v/>
      </c>
      <c r="BP21" s="160" t="str">
        <f t="shared" ca="1" si="43"/>
        <v/>
      </c>
      <c r="BQ21" s="305">
        <f t="shared" ca="1" si="44"/>
        <v>0.61805555555555558</v>
      </c>
      <c r="BR21" s="305">
        <f t="shared" ca="1" si="45"/>
        <v>2</v>
      </c>
      <c r="BS21" s="306" t="str">
        <f t="shared" ca="1" si="46"/>
        <v>Maibach 1822 eV</v>
      </c>
      <c r="BU21" s="307">
        <f t="shared" ca="1" si="47"/>
        <v>0</v>
      </c>
      <c r="BV21" s="304">
        <f t="shared" ca="1" si="48"/>
        <v>99999</v>
      </c>
      <c r="BW21" s="160" t="str">
        <f t="shared" ca="1" si="49"/>
        <v/>
      </c>
      <c r="BX21" s="160" t="str">
        <f t="shared" ca="1" si="50"/>
        <v/>
      </c>
      <c r="BY21" s="305">
        <f t="shared" ca="1" si="51"/>
        <v>0.61805555555555558</v>
      </c>
      <c r="BZ21" s="305">
        <f t="shared" ca="1" si="52"/>
        <v>3</v>
      </c>
      <c r="CA21" s="306" t="str">
        <f t="shared" ca="1" si="53"/>
        <v>Eintracht Frankfurt</v>
      </c>
      <c r="CB21" s="160"/>
      <c r="CC21" s="307">
        <f t="shared" ca="1" si="54"/>
        <v>0</v>
      </c>
      <c r="CD21" s="304">
        <f t="shared" ca="1" si="55"/>
        <v>99999</v>
      </c>
      <c r="CE21" s="160" t="str">
        <f t="shared" ca="1" si="56"/>
        <v/>
      </c>
      <c r="CF21" s="160" t="str">
        <f t="shared" ca="1" si="57"/>
        <v/>
      </c>
      <c r="CG21" s="305">
        <f t="shared" ca="1" si="58"/>
        <v>0.61805555555555558</v>
      </c>
      <c r="CH21" s="305">
        <f t="shared" ca="1" si="59"/>
        <v>4</v>
      </c>
      <c r="CI21" s="306" t="str">
        <f t="shared" ca="1" si="60"/>
        <v>FC Barcelona</v>
      </c>
      <c r="CK21" s="307">
        <f t="shared" ca="1" si="61"/>
        <v>0</v>
      </c>
      <c r="CL21" s="304">
        <f t="shared" ca="1" si="62"/>
        <v>99999</v>
      </c>
      <c r="CM21" s="160" t="str">
        <f t="shared" ca="1" si="63"/>
        <v/>
      </c>
      <c r="CN21" s="160" t="str">
        <f t="shared" ca="1" si="64"/>
        <v/>
      </c>
      <c r="CO21" s="305">
        <f t="shared" ca="1" si="65"/>
        <v>0.61805555555555558</v>
      </c>
      <c r="CP21" s="305">
        <f t="shared" ca="1" si="66"/>
        <v>5</v>
      </c>
      <c r="CQ21" s="306" t="str">
        <f t="shared" ca="1" si="67"/>
        <v>AC Roma</v>
      </c>
      <c r="CS21" s="307">
        <f t="shared" ca="1" si="68"/>
        <v>0</v>
      </c>
      <c r="CT21" s="304">
        <f t="shared" ca="1" si="69"/>
        <v>99999</v>
      </c>
      <c r="CU21" s="160" t="str">
        <f t="shared" ca="1" si="70"/>
        <v/>
      </c>
      <c r="CV21" s="160" t="str">
        <f t="shared" ca="1" si="71"/>
        <v/>
      </c>
      <c r="CW21" s="305">
        <f t="shared" ca="1" si="72"/>
        <v>0.61805555555555558</v>
      </c>
      <c r="CX21" s="305">
        <f t="shared" ca="1" si="73"/>
        <v>5</v>
      </c>
      <c r="CY21" s="306" t="str">
        <f t="shared" ca="1" si="74"/>
        <v>Raslo Winners</v>
      </c>
      <c r="DA21" s="307">
        <f t="shared" ca="1" si="75"/>
        <v>0</v>
      </c>
      <c r="DB21" s="304">
        <f t="shared" ca="1" si="76"/>
        <v>99999</v>
      </c>
      <c r="DC21" s="160" t="str">
        <f t="shared" ca="1" si="77"/>
        <v/>
      </c>
      <c r="DD21" s="160" t="str">
        <f t="shared" ca="1" si="78"/>
        <v/>
      </c>
      <c r="DE21" s="305">
        <f t="shared" ca="1" si="79"/>
        <v>99999</v>
      </c>
      <c r="DF21" s="305" t="str">
        <f t="shared" ca="1" si="80"/>
        <v/>
      </c>
      <c r="DG21" s="306" t="str">
        <f t="shared" ca="1" si="81"/>
        <v/>
      </c>
      <c r="DI21" s="307">
        <f t="shared" ca="1" si="82"/>
        <v>0</v>
      </c>
      <c r="DJ21" s="304">
        <f t="shared" ca="1" si="83"/>
        <v>99999</v>
      </c>
      <c r="DK21" s="160" t="str">
        <f t="shared" ca="1" si="84"/>
        <v/>
      </c>
      <c r="DL21" s="160" t="str">
        <f t="shared" ca="1" si="85"/>
        <v/>
      </c>
      <c r="DM21" s="305">
        <f t="shared" ca="1" si="86"/>
        <v>99999</v>
      </c>
      <c r="DN21" s="305" t="str">
        <f t="shared" ca="1" si="87"/>
        <v/>
      </c>
      <c r="DO21" s="306" t="str">
        <f t="shared" ca="1" si="88"/>
        <v/>
      </c>
    </row>
    <row r="22" spans="1:119" ht="15.95" customHeight="1" x14ac:dyDescent="0.25">
      <c r="A22" s="67">
        <f>COUNTIF($C$8:$C$31,$C$22)</f>
        <v>1</v>
      </c>
      <c r="B22" s="619">
        <v>8</v>
      </c>
      <c r="C22" s="617" t="s">
        <v>326</v>
      </c>
      <c r="D22" s="129">
        <f t="shared" ca="1" si="3"/>
        <v>2</v>
      </c>
      <c r="E22" s="129" t="str">
        <f t="shared" ca="1" si="4"/>
        <v>0701</v>
      </c>
      <c r="F22" s="129">
        <f ca="1">IF($E22="",0,COUNTIF($E$7:$E22,INDEX($E$139:$E$270,ROW($A16))))</f>
        <v>0</v>
      </c>
      <c r="G22" s="163"/>
      <c r="H22" s="158">
        <v>16</v>
      </c>
      <c r="I22" s="185">
        <f ca="1">IF(OR($Y$3,$H22&gt;Calc!$B$16/2*$D$6),"",$U$6+QUOTIENT(($H22-1),$U$22)*($U$8+$U$10)/1440+SUM($R$7:$R21)/1440)</f>
        <v>0.42708333333333331</v>
      </c>
      <c r="J22" s="187">
        <f ca="1">IF(OR($Y$3,$H22&gt;Calc!$B$16/2*$D$6),"",MOD(($H22-1),$U$22)+1)</f>
        <v>1</v>
      </c>
      <c r="K22" s="46">
        <f ca="1"/>
        <v>7</v>
      </c>
      <c r="L22" s="45" t="s">
        <v>4</v>
      </c>
      <c r="M22" s="47">
        <f ca="1"/>
        <v>1</v>
      </c>
      <c r="N22" s="44" t="str">
        <f t="shared" ca="1" si="0"/>
        <v>SSV Wildbach</v>
      </c>
      <c r="O22" s="42" t="s">
        <v>4</v>
      </c>
      <c r="P22" s="43" t="str">
        <f t="shared" ca="1" si="1"/>
        <v>1. FC Riedwald</v>
      </c>
      <c r="Q22" s="611"/>
      <c r="R22" s="607"/>
      <c r="S22" s="178"/>
      <c r="U22" s="292">
        <f>MIN($U$12,$T$18)</f>
        <v>5</v>
      </c>
      <c r="V22" s="418"/>
      <c r="W22" s="179"/>
      <c r="X22" s="160">
        <f t="shared" ca="1" si="11"/>
        <v>0</v>
      </c>
      <c r="Y22" s="307">
        <f t="shared" ca="1" si="89"/>
        <v>0</v>
      </c>
      <c r="Z22" s="304">
        <f t="shared" ca="1" si="5"/>
        <v>0.42708333333333331</v>
      </c>
      <c r="AA22" s="160">
        <f t="shared" ca="1" si="6"/>
        <v>7</v>
      </c>
      <c r="AB22" s="160">
        <f t="shared" ca="1" si="7"/>
        <v>1</v>
      </c>
      <c r="AC22" s="305">
        <f t="shared" ca="1" si="8"/>
        <v>0.63541666666666674</v>
      </c>
      <c r="AD22" s="305">
        <f t="shared" ca="1" si="9"/>
        <v>1</v>
      </c>
      <c r="AE22" s="306" t="str">
        <f t="shared" ca="1" si="10"/>
        <v>Maibach 1822 eV</v>
      </c>
      <c r="AF22" s="160"/>
      <c r="AG22" s="307">
        <f t="shared" ca="1" si="12"/>
        <v>0</v>
      </c>
      <c r="AH22" s="304">
        <f t="shared" ca="1" si="13"/>
        <v>99999</v>
      </c>
      <c r="AI22" s="160" t="str">
        <f t="shared" ca="1" si="14"/>
        <v/>
      </c>
      <c r="AJ22" s="160" t="str">
        <f t="shared" ca="1" si="15"/>
        <v/>
      </c>
      <c r="AK22" s="305">
        <f t="shared" ca="1" si="16"/>
        <v>0.63541666666666674</v>
      </c>
      <c r="AL22" s="305">
        <f t="shared" ca="1" si="17"/>
        <v>3</v>
      </c>
      <c r="AM22" s="306" t="str">
        <f t="shared" ca="1" si="18"/>
        <v>Inter Mailand</v>
      </c>
      <c r="AO22" s="307">
        <f t="shared" ca="1" si="19"/>
        <v>0</v>
      </c>
      <c r="AP22" s="304">
        <f t="shared" ca="1" si="20"/>
        <v>99999</v>
      </c>
      <c r="AQ22" s="160" t="str">
        <f t="shared" ca="1" si="21"/>
        <v/>
      </c>
      <c r="AR22" s="160" t="str">
        <f t="shared" ca="1" si="22"/>
        <v/>
      </c>
      <c r="AS22" s="305">
        <f t="shared" ca="1" si="23"/>
        <v>0.63541666666666674</v>
      </c>
      <c r="AT22" s="305">
        <f t="shared" ca="1" si="24"/>
        <v>2</v>
      </c>
      <c r="AU22" s="306" t="str">
        <f t="shared" ca="1" si="25"/>
        <v>VFB Essenheim</v>
      </c>
      <c r="AV22" s="160"/>
      <c r="AW22" s="307">
        <f t="shared" ca="1" si="26"/>
        <v>0</v>
      </c>
      <c r="AX22" s="304">
        <f t="shared" ca="1" si="27"/>
        <v>99999</v>
      </c>
      <c r="AY22" s="160" t="str">
        <f t="shared" ca="1" si="28"/>
        <v/>
      </c>
      <c r="AZ22" s="160" t="str">
        <f t="shared" ca="1" si="29"/>
        <v/>
      </c>
      <c r="BA22" s="305">
        <f t="shared" ca="1" si="30"/>
        <v>0.63541666666666674</v>
      </c>
      <c r="BB22" s="305">
        <f t="shared" ca="1" si="31"/>
        <v>1</v>
      </c>
      <c r="BC22" s="306" t="str">
        <f t="shared" ca="1" si="32"/>
        <v>1. FC Riedwald</v>
      </c>
      <c r="BE22" s="307">
        <f t="shared" ca="1" si="33"/>
        <v>0</v>
      </c>
      <c r="BF22" s="304">
        <f t="shared" ca="1" si="34"/>
        <v>99999</v>
      </c>
      <c r="BG22" s="160" t="str">
        <f t="shared" ca="1" si="35"/>
        <v/>
      </c>
      <c r="BH22" s="160" t="str">
        <f t="shared" ca="1" si="36"/>
        <v/>
      </c>
      <c r="BI22" s="305">
        <f t="shared" ca="1" si="37"/>
        <v>0.63541666666666674</v>
      </c>
      <c r="BJ22" s="305">
        <f t="shared" ca="1" si="38"/>
        <v>2</v>
      </c>
      <c r="BK22" s="306" t="str">
        <f t="shared" ca="1" si="39"/>
        <v>Eintracht Frankfurt</v>
      </c>
      <c r="BL22" s="160"/>
      <c r="BM22" s="307">
        <f t="shared" ca="1" si="40"/>
        <v>0</v>
      </c>
      <c r="BN22" s="304">
        <f t="shared" ca="1" si="41"/>
        <v>99999</v>
      </c>
      <c r="BO22" s="160" t="str">
        <f t="shared" ca="1" si="42"/>
        <v/>
      </c>
      <c r="BP22" s="160" t="str">
        <f t="shared" ca="1" si="43"/>
        <v/>
      </c>
      <c r="BQ22" s="305">
        <f t="shared" ca="1" si="44"/>
        <v>0.63541666666666674</v>
      </c>
      <c r="BR22" s="305">
        <f t="shared" ca="1" si="45"/>
        <v>3</v>
      </c>
      <c r="BS22" s="306" t="str">
        <f t="shared" ca="1" si="46"/>
        <v>FC Barcelona</v>
      </c>
      <c r="BU22" s="307">
        <f t="shared" ca="1" si="47"/>
        <v>0</v>
      </c>
      <c r="BV22" s="304">
        <f t="shared" ca="1" si="48"/>
        <v>0.42708333333333331</v>
      </c>
      <c r="BW22" s="160">
        <f t="shared" ca="1" si="49"/>
        <v>1</v>
      </c>
      <c r="BX22" s="160">
        <f t="shared" ca="1" si="50"/>
        <v>1</v>
      </c>
      <c r="BY22" s="305">
        <f t="shared" ca="1" si="51"/>
        <v>0.63541666666666674</v>
      </c>
      <c r="BZ22" s="305">
        <f t="shared" ca="1" si="52"/>
        <v>4</v>
      </c>
      <c r="CA22" s="306" t="str">
        <f t="shared" ca="1" si="53"/>
        <v>AC Roma</v>
      </c>
      <c r="CB22" s="160"/>
      <c r="CC22" s="307">
        <f t="shared" ca="1" si="54"/>
        <v>0</v>
      </c>
      <c r="CD22" s="304">
        <f t="shared" ca="1" si="55"/>
        <v>99999</v>
      </c>
      <c r="CE22" s="160" t="str">
        <f t="shared" ca="1" si="56"/>
        <v/>
      </c>
      <c r="CF22" s="160" t="str">
        <f t="shared" ca="1" si="57"/>
        <v/>
      </c>
      <c r="CG22" s="305">
        <f t="shared" ca="1" si="58"/>
        <v>0.63541666666666674</v>
      </c>
      <c r="CH22" s="305">
        <f t="shared" ca="1" si="59"/>
        <v>5</v>
      </c>
      <c r="CI22" s="306" t="str">
        <f t="shared" ca="1" si="60"/>
        <v>Raslo Winners</v>
      </c>
      <c r="CK22" s="307">
        <f t="shared" ca="1" si="61"/>
        <v>0</v>
      </c>
      <c r="CL22" s="304">
        <f t="shared" ca="1" si="62"/>
        <v>99999</v>
      </c>
      <c r="CM22" s="160" t="str">
        <f t="shared" ca="1" si="63"/>
        <v/>
      </c>
      <c r="CN22" s="160" t="str">
        <f t="shared" ca="1" si="64"/>
        <v/>
      </c>
      <c r="CO22" s="305">
        <f t="shared" ca="1" si="65"/>
        <v>0.63541666666666674</v>
      </c>
      <c r="CP22" s="305">
        <f t="shared" ca="1" si="66"/>
        <v>5</v>
      </c>
      <c r="CQ22" s="306" t="str">
        <f t="shared" ca="1" si="67"/>
        <v>Fun Kickers Oes</v>
      </c>
      <c r="CS22" s="307">
        <f t="shared" ca="1" si="68"/>
        <v>0</v>
      </c>
      <c r="CT22" s="304">
        <f t="shared" ca="1" si="69"/>
        <v>99999</v>
      </c>
      <c r="CU22" s="160" t="str">
        <f t="shared" ca="1" si="70"/>
        <v/>
      </c>
      <c r="CV22" s="160" t="str">
        <f t="shared" ca="1" si="71"/>
        <v/>
      </c>
      <c r="CW22" s="305">
        <f t="shared" ca="1" si="72"/>
        <v>0.63541666666666674</v>
      </c>
      <c r="CX22" s="305">
        <f t="shared" ca="1" si="73"/>
        <v>4</v>
      </c>
      <c r="CY22" s="306" t="str">
        <f t="shared" ca="1" si="74"/>
        <v>SSV Wildbach</v>
      </c>
      <c r="DA22" s="307">
        <f t="shared" ca="1" si="75"/>
        <v>0</v>
      </c>
      <c r="DB22" s="304">
        <f t="shared" ca="1" si="76"/>
        <v>99999</v>
      </c>
      <c r="DC22" s="160" t="str">
        <f t="shared" ca="1" si="77"/>
        <v/>
      </c>
      <c r="DD22" s="160" t="str">
        <f t="shared" ca="1" si="78"/>
        <v/>
      </c>
      <c r="DE22" s="305">
        <f t="shared" ca="1" si="79"/>
        <v>99999</v>
      </c>
      <c r="DF22" s="305" t="str">
        <f t="shared" ca="1" si="80"/>
        <v/>
      </c>
      <c r="DG22" s="306" t="str">
        <f t="shared" ca="1" si="81"/>
        <v/>
      </c>
      <c r="DI22" s="307">
        <f t="shared" ca="1" si="82"/>
        <v>0</v>
      </c>
      <c r="DJ22" s="304">
        <f t="shared" ca="1" si="83"/>
        <v>99999</v>
      </c>
      <c r="DK22" s="160" t="str">
        <f t="shared" ca="1" si="84"/>
        <v/>
      </c>
      <c r="DL22" s="160" t="str">
        <f t="shared" ca="1" si="85"/>
        <v/>
      </c>
      <c r="DM22" s="305">
        <f t="shared" ca="1" si="86"/>
        <v>99999</v>
      </c>
      <c r="DN22" s="305" t="str">
        <f t="shared" ca="1" si="87"/>
        <v/>
      </c>
      <c r="DO22" s="306" t="str">
        <f t="shared" ca="1" si="88"/>
        <v/>
      </c>
    </row>
    <row r="23" spans="1:119" ht="15.95" customHeight="1" x14ac:dyDescent="0.25">
      <c r="A23" s="67"/>
      <c r="B23" s="620"/>
      <c r="C23" s="624"/>
      <c r="D23" s="129">
        <f t="shared" ca="1" si="3"/>
        <v>2</v>
      </c>
      <c r="E23" s="129" t="str">
        <f t="shared" ca="1" si="4"/>
        <v>0608</v>
      </c>
      <c r="F23" s="129">
        <f ca="1">IF($E23="",0,COUNTIF($E$7:$E23,INDEX($E$139:$E$270,ROW($A17))))</f>
        <v>0</v>
      </c>
      <c r="G23" s="163"/>
      <c r="H23" s="158">
        <v>17</v>
      </c>
      <c r="I23" s="185">
        <f ca="1">IF(OR($Y$3,$H23&gt;Calc!$B$16/2*$D$6),"",$U$6+QUOTIENT(($H23-1),$U$22)*($U$8+$U$10)/1440+SUM($R$7:$R22)/1440)</f>
        <v>0.42708333333333331</v>
      </c>
      <c r="J23" s="187">
        <f ca="1">IF(OR($Y$3,$H23&gt;Calc!$B$16/2*$D$6),"",MOD(($H23-1),$U$22)+1)</f>
        <v>2</v>
      </c>
      <c r="K23" s="46">
        <f ca="1"/>
        <v>6</v>
      </c>
      <c r="L23" s="45" t="s">
        <v>4</v>
      </c>
      <c r="M23" s="47">
        <f ca="1"/>
        <v>8</v>
      </c>
      <c r="N23" s="44" t="str">
        <f t="shared" ca="1" si="0"/>
        <v>Inter Mailand</v>
      </c>
      <c r="O23" s="42" t="s">
        <v>4</v>
      </c>
      <c r="P23" s="43" t="str">
        <f t="shared" ca="1" si="1"/>
        <v>Fun Kickers Oes</v>
      </c>
      <c r="Q23" s="611"/>
      <c r="R23" s="607"/>
      <c r="S23" s="178"/>
      <c r="T23" s="179"/>
      <c r="U23" s="179"/>
      <c r="V23" s="417"/>
      <c r="W23" s="179"/>
      <c r="X23" s="160">
        <f t="shared" ca="1" si="11"/>
        <v>0</v>
      </c>
      <c r="Y23" s="307">
        <f t="shared" ca="1" si="89"/>
        <v>0</v>
      </c>
      <c r="Z23" s="304">
        <f t="shared" ca="1" si="5"/>
        <v>99999</v>
      </c>
      <c r="AA23" s="160" t="str">
        <f t="shared" ca="1" si="6"/>
        <v/>
      </c>
      <c r="AB23" s="160" t="str">
        <f t="shared" ca="1" si="7"/>
        <v/>
      </c>
      <c r="AC23" s="305">
        <f t="shared" ca="1" si="8"/>
        <v>0.65277777777777779</v>
      </c>
      <c r="AD23" s="305">
        <f t="shared" ca="1" si="9"/>
        <v>1</v>
      </c>
      <c r="AE23" s="306" t="str">
        <f t="shared" ca="1" si="10"/>
        <v>Eintracht Frankfurt</v>
      </c>
      <c r="AF23" s="160"/>
      <c r="AG23" s="307">
        <f t="shared" ca="1" si="12"/>
        <v>0</v>
      </c>
      <c r="AH23" s="304">
        <f t="shared" ca="1" si="13"/>
        <v>99999</v>
      </c>
      <c r="AI23" s="160" t="str">
        <f t="shared" ca="1" si="14"/>
        <v/>
      </c>
      <c r="AJ23" s="160" t="str">
        <f t="shared" ca="1" si="15"/>
        <v/>
      </c>
      <c r="AK23" s="305">
        <f t="shared" ca="1" si="16"/>
        <v>0.65277777777777779</v>
      </c>
      <c r="AL23" s="305">
        <f t="shared" ca="1" si="17"/>
        <v>2</v>
      </c>
      <c r="AM23" s="306" t="str">
        <f t="shared" ca="1" si="18"/>
        <v>Maibach 1822 eV</v>
      </c>
      <c r="AO23" s="307">
        <f t="shared" ca="1" si="19"/>
        <v>0</v>
      </c>
      <c r="AP23" s="304">
        <f t="shared" ca="1" si="20"/>
        <v>99999</v>
      </c>
      <c r="AQ23" s="160" t="str">
        <f t="shared" ca="1" si="21"/>
        <v/>
      </c>
      <c r="AR23" s="160" t="str">
        <f t="shared" ca="1" si="22"/>
        <v/>
      </c>
      <c r="AS23" s="305">
        <f t="shared" ca="1" si="23"/>
        <v>0.65277777777777779</v>
      </c>
      <c r="AT23" s="305">
        <f t="shared" ca="1" si="24"/>
        <v>1</v>
      </c>
      <c r="AU23" s="306" t="str">
        <f t="shared" ca="1" si="25"/>
        <v>1. FC Riedwald</v>
      </c>
      <c r="AV23" s="160"/>
      <c r="AW23" s="307">
        <f t="shared" ca="1" si="26"/>
        <v>0</v>
      </c>
      <c r="AX23" s="304">
        <f t="shared" ca="1" si="27"/>
        <v>99999</v>
      </c>
      <c r="AY23" s="160" t="str">
        <f t="shared" ca="1" si="28"/>
        <v/>
      </c>
      <c r="AZ23" s="160" t="str">
        <f t="shared" ca="1" si="29"/>
        <v/>
      </c>
      <c r="BA23" s="305">
        <f t="shared" ca="1" si="30"/>
        <v>0.65277777777777779</v>
      </c>
      <c r="BB23" s="305">
        <f t="shared" ca="1" si="31"/>
        <v>2</v>
      </c>
      <c r="BC23" s="306" t="str">
        <f t="shared" ca="1" si="32"/>
        <v>FC Barcelona</v>
      </c>
      <c r="BE23" s="307">
        <f t="shared" ca="1" si="33"/>
        <v>0</v>
      </c>
      <c r="BF23" s="304">
        <f t="shared" ca="1" si="34"/>
        <v>99999</v>
      </c>
      <c r="BG23" s="160" t="str">
        <f t="shared" ca="1" si="35"/>
        <v/>
      </c>
      <c r="BH23" s="160" t="str">
        <f t="shared" ca="1" si="36"/>
        <v/>
      </c>
      <c r="BI23" s="305">
        <f t="shared" ca="1" si="37"/>
        <v>0.65277777777777779</v>
      </c>
      <c r="BJ23" s="305">
        <f t="shared" ca="1" si="38"/>
        <v>3</v>
      </c>
      <c r="BK23" s="306" t="str">
        <f t="shared" ca="1" si="39"/>
        <v>AC Roma</v>
      </c>
      <c r="BL23" s="160"/>
      <c r="BM23" s="307">
        <f t="shared" ca="1" si="40"/>
        <v>0</v>
      </c>
      <c r="BN23" s="304">
        <f t="shared" ca="1" si="41"/>
        <v>0.42708333333333331</v>
      </c>
      <c r="BO23" s="160">
        <f t="shared" ca="1" si="42"/>
        <v>8</v>
      </c>
      <c r="BP23" s="160">
        <f t="shared" ca="1" si="43"/>
        <v>2</v>
      </c>
      <c r="BQ23" s="305">
        <f t="shared" ca="1" si="44"/>
        <v>0.65277777777777779</v>
      </c>
      <c r="BR23" s="305">
        <f t="shared" ca="1" si="45"/>
        <v>4</v>
      </c>
      <c r="BS23" s="306" t="str">
        <f t="shared" ca="1" si="46"/>
        <v>Raslo Winners</v>
      </c>
      <c r="BU23" s="307">
        <f t="shared" ca="1" si="47"/>
        <v>0</v>
      </c>
      <c r="BV23" s="304">
        <f t="shared" ca="1" si="48"/>
        <v>99999</v>
      </c>
      <c r="BW23" s="160" t="str">
        <f t="shared" ca="1" si="49"/>
        <v/>
      </c>
      <c r="BX23" s="160" t="str">
        <f t="shared" ca="1" si="50"/>
        <v/>
      </c>
      <c r="BY23" s="305">
        <f t="shared" ca="1" si="51"/>
        <v>0.65277777777777779</v>
      </c>
      <c r="BZ23" s="305">
        <f t="shared" ca="1" si="52"/>
        <v>5</v>
      </c>
      <c r="CA23" s="306" t="str">
        <f t="shared" ca="1" si="53"/>
        <v>Fun Kickers Oes</v>
      </c>
      <c r="CB23" s="160"/>
      <c r="CC23" s="307">
        <f t="shared" ca="1" si="54"/>
        <v>0</v>
      </c>
      <c r="CD23" s="304">
        <f t="shared" ca="1" si="55"/>
        <v>0.42708333333333331</v>
      </c>
      <c r="CE23" s="160">
        <f t="shared" ca="1" si="56"/>
        <v>6</v>
      </c>
      <c r="CF23" s="160">
        <f t="shared" ca="1" si="57"/>
        <v>2</v>
      </c>
      <c r="CG23" s="305">
        <f t="shared" ca="1" si="58"/>
        <v>0.65277777777777779</v>
      </c>
      <c r="CH23" s="305">
        <f t="shared" ca="1" si="59"/>
        <v>5</v>
      </c>
      <c r="CI23" s="306" t="str">
        <f t="shared" ca="1" si="60"/>
        <v>SSV Wildbach</v>
      </c>
      <c r="CK23" s="307">
        <f t="shared" ca="1" si="61"/>
        <v>0</v>
      </c>
      <c r="CL23" s="304">
        <f t="shared" ca="1" si="62"/>
        <v>99999</v>
      </c>
      <c r="CM23" s="160" t="str">
        <f t="shared" ca="1" si="63"/>
        <v/>
      </c>
      <c r="CN23" s="160" t="str">
        <f t="shared" ca="1" si="64"/>
        <v/>
      </c>
      <c r="CO23" s="305">
        <f t="shared" ca="1" si="65"/>
        <v>0.65277777777777779</v>
      </c>
      <c r="CP23" s="305">
        <f t="shared" ca="1" si="66"/>
        <v>4</v>
      </c>
      <c r="CQ23" s="306" t="str">
        <f t="shared" ca="1" si="67"/>
        <v>Inter Mailand</v>
      </c>
      <c r="CS23" s="307">
        <f t="shared" ca="1" si="68"/>
        <v>0</v>
      </c>
      <c r="CT23" s="304">
        <f t="shared" ca="1" si="69"/>
        <v>99999</v>
      </c>
      <c r="CU23" s="160" t="str">
        <f t="shared" ca="1" si="70"/>
        <v/>
      </c>
      <c r="CV23" s="160" t="str">
        <f t="shared" ca="1" si="71"/>
        <v/>
      </c>
      <c r="CW23" s="305">
        <f t="shared" ca="1" si="72"/>
        <v>0.65277777777777779</v>
      </c>
      <c r="CX23" s="305">
        <f t="shared" ca="1" si="73"/>
        <v>3</v>
      </c>
      <c r="CY23" s="306" t="str">
        <f t="shared" ca="1" si="74"/>
        <v>VFB Essenheim</v>
      </c>
      <c r="DA23" s="307">
        <f t="shared" ca="1" si="75"/>
        <v>0</v>
      </c>
      <c r="DB23" s="304">
        <f t="shared" ca="1" si="76"/>
        <v>99999</v>
      </c>
      <c r="DC23" s="160" t="str">
        <f t="shared" ca="1" si="77"/>
        <v/>
      </c>
      <c r="DD23" s="160" t="str">
        <f t="shared" ca="1" si="78"/>
        <v/>
      </c>
      <c r="DE23" s="305">
        <f t="shared" ca="1" si="79"/>
        <v>99999</v>
      </c>
      <c r="DF23" s="305" t="str">
        <f t="shared" ca="1" si="80"/>
        <v/>
      </c>
      <c r="DG23" s="306" t="str">
        <f t="shared" ca="1" si="81"/>
        <v/>
      </c>
      <c r="DI23" s="307">
        <f t="shared" ca="1" si="82"/>
        <v>0</v>
      </c>
      <c r="DJ23" s="304">
        <f t="shared" ca="1" si="83"/>
        <v>99999</v>
      </c>
      <c r="DK23" s="160" t="str">
        <f t="shared" ca="1" si="84"/>
        <v/>
      </c>
      <c r="DL23" s="160" t="str">
        <f t="shared" ca="1" si="85"/>
        <v/>
      </c>
      <c r="DM23" s="305">
        <f t="shared" ca="1" si="86"/>
        <v>99999</v>
      </c>
      <c r="DN23" s="305" t="str">
        <f t="shared" ca="1" si="87"/>
        <v/>
      </c>
      <c r="DO23" s="306" t="str">
        <f t="shared" ca="1" si="88"/>
        <v/>
      </c>
    </row>
    <row r="24" spans="1:119" ht="15.95" customHeight="1" x14ac:dyDescent="0.25">
      <c r="A24" s="67">
        <f>COUNTIF($C$8:$C$31,$C$24)</f>
        <v>1</v>
      </c>
      <c r="B24" s="630">
        <v>9</v>
      </c>
      <c r="C24" s="629" t="s">
        <v>327</v>
      </c>
      <c r="D24" s="129">
        <f t="shared" ca="1" si="3"/>
        <v>2</v>
      </c>
      <c r="E24" s="129" t="str">
        <f t="shared" ca="1" si="4"/>
        <v>0905</v>
      </c>
      <c r="F24" s="129">
        <f ca="1">IF($E24="",0,COUNTIF($E$7:$E24,INDEX($E$139:$E$270,ROW($A18))))</f>
        <v>0</v>
      </c>
      <c r="G24" s="163"/>
      <c r="H24" s="158">
        <v>18</v>
      </c>
      <c r="I24" s="185">
        <f ca="1">IF(OR($Y$3,$H24&gt;Calc!$B$16/2*$D$6),"",$U$6+QUOTIENT(($H24-1),$U$22)*($U$8+$U$10)/1440+SUM($R$7:$R23)/1440)</f>
        <v>0.42708333333333331</v>
      </c>
      <c r="J24" s="187">
        <f ca="1">IF(OR($Y$3,$H24&gt;Calc!$B$16/2*$D$6),"",MOD(($H24-1),$U$22)+1)</f>
        <v>3</v>
      </c>
      <c r="K24" s="46">
        <f ca="1"/>
        <v>9</v>
      </c>
      <c r="L24" s="45" t="s">
        <v>4</v>
      </c>
      <c r="M24" s="47">
        <f ca="1"/>
        <v>5</v>
      </c>
      <c r="N24" s="44" t="str">
        <f t="shared" ca="1" si="0"/>
        <v>Raslo Winners</v>
      </c>
      <c r="O24" s="42" t="s">
        <v>4</v>
      </c>
      <c r="P24" s="43" t="str">
        <f t="shared" ca="1" si="1"/>
        <v>VFB Essenheim</v>
      </c>
      <c r="Q24" s="611"/>
      <c r="R24" s="607"/>
      <c r="S24" s="178"/>
      <c r="T24" s="179"/>
      <c r="U24" s="179"/>
      <c r="V24" s="419"/>
      <c r="W24" s="179"/>
      <c r="X24" s="160">
        <f t="shared" ca="1" si="11"/>
        <v>0</v>
      </c>
      <c r="Y24" s="307">
        <f t="shared" ca="1" si="89"/>
        <v>0</v>
      </c>
      <c r="Z24" s="304">
        <f t="shared" ca="1" si="5"/>
        <v>99999</v>
      </c>
      <c r="AA24" s="160" t="str">
        <f t="shared" ca="1" si="6"/>
        <v/>
      </c>
      <c r="AB24" s="160" t="str">
        <f t="shared" ca="1" si="7"/>
        <v/>
      </c>
      <c r="AC24" s="305">
        <f t="shared" ca="1" si="8"/>
        <v>0.67013888888888884</v>
      </c>
      <c r="AD24" s="305">
        <f t="shared" ca="1" si="9"/>
        <v>1</v>
      </c>
      <c r="AE24" s="306" t="str">
        <f t="shared" ca="1" si="10"/>
        <v>FC Barcelona</v>
      </c>
      <c r="AF24" s="160"/>
      <c r="AG24" s="307">
        <f t="shared" ca="1" si="12"/>
        <v>0</v>
      </c>
      <c r="AH24" s="304">
        <f t="shared" ca="1" si="13"/>
        <v>99999</v>
      </c>
      <c r="AI24" s="160" t="str">
        <f t="shared" ca="1" si="14"/>
        <v/>
      </c>
      <c r="AJ24" s="160" t="str">
        <f t="shared" ca="1" si="15"/>
        <v/>
      </c>
      <c r="AK24" s="305">
        <f t="shared" ca="1" si="16"/>
        <v>0.67013888888888884</v>
      </c>
      <c r="AL24" s="305">
        <f t="shared" ca="1" si="17"/>
        <v>1</v>
      </c>
      <c r="AM24" s="306" t="str">
        <f t="shared" ca="1" si="18"/>
        <v>1. FC Riedwald</v>
      </c>
      <c r="AO24" s="307">
        <f t="shared" ca="1" si="19"/>
        <v>0</v>
      </c>
      <c r="AP24" s="304">
        <f t="shared" ca="1" si="20"/>
        <v>99999</v>
      </c>
      <c r="AQ24" s="160" t="str">
        <f t="shared" ca="1" si="21"/>
        <v/>
      </c>
      <c r="AR24" s="160" t="str">
        <f t="shared" ca="1" si="22"/>
        <v/>
      </c>
      <c r="AS24" s="305">
        <f t="shared" ca="1" si="23"/>
        <v>0.67013888888888884</v>
      </c>
      <c r="AT24" s="305">
        <f t="shared" ca="1" si="24"/>
        <v>2</v>
      </c>
      <c r="AU24" s="306" t="str">
        <f t="shared" ca="1" si="25"/>
        <v>AC Roma</v>
      </c>
      <c r="AV24" s="160"/>
      <c r="AW24" s="307">
        <f t="shared" ca="1" si="26"/>
        <v>0</v>
      </c>
      <c r="AX24" s="304">
        <f t="shared" ca="1" si="27"/>
        <v>99999</v>
      </c>
      <c r="AY24" s="160" t="str">
        <f t="shared" ca="1" si="28"/>
        <v/>
      </c>
      <c r="AZ24" s="160" t="str">
        <f t="shared" ca="1" si="29"/>
        <v/>
      </c>
      <c r="BA24" s="305">
        <f t="shared" ca="1" si="30"/>
        <v>0.67013888888888884</v>
      </c>
      <c r="BB24" s="305">
        <f t="shared" ca="1" si="31"/>
        <v>3</v>
      </c>
      <c r="BC24" s="306" t="str">
        <f t="shared" ca="1" si="32"/>
        <v>Raslo Winners</v>
      </c>
      <c r="BE24" s="307">
        <f t="shared" ca="1" si="33"/>
        <v>0</v>
      </c>
      <c r="BF24" s="304">
        <f t="shared" ca="1" si="34"/>
        <v>0.42708333333333331</v>
      </c>
      <c r="BG24" s="160">
        <f t="shared" ca="1" si="35"/>
        <v>9</v>
      </c>
      <c r="BH24" s="160">
        <f t="shared" ca="1" si="36"/>
        <v>3</v>
      </c>
      <c r="BI24" s="305">
        <f t="shared" ca="1" si="37"/>
        <v>0.67013888888888884</v>
      </c>
      <c r="BJ24" s="305">
        <f t="shared" ca="1" si="38"/>
        <v>4</v>
      </c>
      <c r="BK24" s="306" t="str">
        <f t="shared" ca="1" si="39"/>
        <v>Fun Kickers Oes</v>
      </c>
      <c r="BL24" s="160"/>
      <c r="BM24" s="307">
        <f t="shared" ca="1" si="40"/>
        <v>0</v>
      </c>
      <c r="BN24" s="304">
        <f t="shared" ca="1" si="41"/>
        <v>99999</v>
      </c>
      <c r="BO24" s="160" t="str">
        <f t="shared" ca="1" si="42"/>
        <v/>
      </c>
      <c r="BP24" s="160" t="str">
        <f t="shared" ca="1" si="43"/>
        <v/>
      </c>
      <c r="BQ24" s="305">
        <f t="shared" ca="1" si="44"/>
        <v>0.67013888888888884</v>
      </c>
      <c r="BR24" s="305">
        <f t="shared" ca="1" si="45"/>
        <v>5</v>
      </c>
      <c r="BS24" s="306" t="str">
        <f t="shared" ca="1" si="46"/>
        <v>SSV Wildbach</v>
      </c>
      <c r="BU24" s="307">
        <f t="shared" ca="1" si="47"/>
        <v>0</v>
      </c>
      <c r="BV24" s="304">
        <f t="shared" ca="1" si="48"/>
        <v>99999</v>
      </c>
      <c r="BW24" s="160" t="str">
        <f t="shared" ca="1" si="49"/>
        <v/>
      </c>
      <c r="BX24" s="160" t="str">
        <f t="shared" ca="1" si="50"/>
        <v/>
      </c>
      <c r="BY24" s="305">
        <f t="shared" ca="1" si="51"/>
        <v>0.67013888888888884</v>
      </c>
      <c r="BZ24" s="305">
        <f t="shared" ca="1" si="52"/>
        <v>5</v>
      </c>
      <c r="CA24" s="306" t="str">
        <f t="shared" ca="1" si="53"/>
        <v>Inter Mailand</v>
      </c>
      <c r="CB24" s="160"/>
      <c r="CC24" s="307">
        <f t="shared" ca="1" si="54"/>
        <v>0</v>
      </c>
      <c r="CD24" s="304">
        <f t="shared" ca="1" si="55"/>
        <v>99999</v>
      </c>
      <c r="CE24" s="160" t="str">
        <f t="shared" ca="1" si="56"/>
        <v/>
      </c>
      <c r="CF24" s="160" t="str">
        <f t="shared" ca="1" si="57"/>
        <v/>
      </c>
      <c r="CG24" s="305">
        <f t="shared" ca="1" si="58"/>
        <v>0.67013888888888884</v>
      </c>
      <c r="CH24" s="305">
        <f t="shared" ca="1" si="59"/>
        <v>4</v>
      </c>
      <c r="CI24" s="306" t="str">
        <f t="shared" ca="1" si="60"/>
        <v>VFB Essenheim</v>
      </c>
      <c r="CK24" s="307">
        <f t="shared" ca="1" si="61"/>
        <v>0</v>
      </c>
      <c r="CL24" s="304">
        <f t="shared" ca="1" si="62"/>
        <v>0.42708333333333331</v>
      </c>
      <c r="CM24" s="160">
        <f t="shared" ca="1" si="63"/>
        <v>5</v>
      </c>
      <c r="CN24" s="160">
        <f t="shared" ca="1" si="64"/>
        <v>3</v>
      </c>
      <c r="CO24" s="305">
        <f t="shared" ca="1" si="65"/>
        <v>0.67013888888888884</v>
      </c>
      <c r="CP24" s="305">
        <f t="shared" ca="1" si="66"/>
        <v>3</v>
      </c>
      <c r="CQ24" s="306" t="str">
        <f t="shared" ca="1" si="67"/>
        <v>Maibach 1822 eV</v>
      </c>
      <c r="CS24" s="307">
        <f t="shared" ca="1" si="68"/>
        <v>0</v>
      </c>
      <c r="CT24" s="304">
        <f t="shared" ca="1" si="69"/>
        <v>99999</v>
      </c>
      <c r="CU24" s="160" t="str">
        <f t="shared" ca="1" si="70"/>
        <v/>
      </c>
      <c r="CV24" s="160" t="str">
        <f t="shared" ca="1" si="71"/>
        <v/>
      </c>
      <c r="CW24" s="305">
        <f t="shared" ca="1" si="72"/>
        <v>0.67013888888888884</v>
      </c>
      <c r="CX24" s="305">
        <f t="shared" ca="1" si="73"/>
        <v>2</v>
      </c>
      <c r="CY24" s="306" t="str">
        <f t="shared" ca="1" si="74"/>
        <v>Eintracht Frankfurt</v>
      </c>
      <c r="DA24" s="307">
        <f t="shared" ca="1" si="75"/>
        <v>0</v>
      </c>
      <c r="DB24" s="304">
        <f t="shared" ca="1" si="76"/>
        <v>99999</v>
      </c>
      <c r="DC24" s="160" t="str">
        <f t="shared" ca="1" si="77"/>
        <v/>
      </c>
      <c r="DD24" s="160" t="str">
        <f t="shared" ca="1" si="78"/>
        <v/>
      </c>
      <c r="DE24" s="305">
        <f t="shared" ca="1" si="79"/>
        <v>99999</v>
      </c>
      <c r="DF24" s="305" t="str">
        <f t="shared" ca="1" si="80"/>
        <v/>
      </c>
      <c r="DG24" s="306" t="str">
        <f t="shared" ca="1" si="81"/>
        <v/>
      </c>
      <c r="DI24" s="307">
        <f t="shared" ca="1" si="82"/>
        <v>0</v>
      </c>
      <c r="DJ24" s="304">
        <f t="shared" ca="1" si="83"/>
        <v>99999</v>
      </c>
      <c r="DK24" s="160" t="str">
        <f t="shared" ca="1" si="84"/>
        <v/>
      </c>
      <c r="DL24" s="160" t="str">
        <f t="shared" ca="1" si="85"/>
        <v/>
      </c>
      <c r="DM24" s="305">
        <f t="shared" ca="1" si="86"/>
        <v>99999</v>
      </c>
      <c r="DN24" s="305" t="str">
        <f t="shared" ca="1" si="87"/>
        <v/>
      </c>
      <c r="DO24" s="306" t="str">
        <f t="shared" ca="1" si="88"/>
        <v/>
      </c>
    </row>
    <row r="25" spans="1:119" ht="15.95" customHeight="1" x14ac:dyDescent="0.25">
      <c r="A25" s="67"/>
      <c r="B25" s="630"/>
      <c r="C25" s="629"/>
      <c r="D25" s="129">
        <f t="shared" ca="1" si="3"/>
        <v>2</v>
      </c>
      <c r="E25" s="129" t="str">
        <f t="shared" ca="1" si="4"/>
        <v>0410</v>
      </c>
      <c r="F25" s="129">
        <f ca="1">IF($E25="",0,COUNTIF($E$7:$E25,INDEX($E$139:$E$270,ROW($A19))))</f>
        <v>0</v>
      </c>
      <c r="G25" s="163"/>
      <c r="H25" s="158">
        <v>19</v>
      </c>
      <c r="I25" s="185">
        <f ca="1">IF(OR($Y$3,$H25&gt;Calc!$B$16/2*$D$6),"",$U$6+QUOTIENT(($H25-1),$U$22)*($U$8+$U$10)/1440+SUM($R$7:$R24)/1440)</f>
        <v>0.42708333333333331</v>
      </c>
      <c r="J25" s="187">
        <f ca="1">IF(OR($Y$3,$H25&gt;Calc!$B$16/2*$D$6),"",MOD(($H25-1),$U$22)+1)</f>
        <v>4</v>
      </c>
      <c r="K25" s="46">
        <f ca="1"/>
        <v>4</v>
      </c>
      <c r="L25" s="45" t="s">
        <v>4</v>
      </c>
      <c r="M25" s="47">
        <f ca="1"/>
        <v>10</v>
      </c>
      <c r="N25" s="44" t="str">
        <f t="shared" ca="1" si="0"/>
        <v>Maibach 1822 eV</v>
      </c>
      <c r="O25" s="42" t="s">
        <v>4</v>
      </c>
      <c r="P25" s="43" t="str">
        <f t="shared" ca="1" si="1"/>
        <v>AC Roma</v>
      </c>
      <c r="Q25" s="611"/>
      <c r="R25" s="607"/>
      <c r="S25" s="178"/>
      <c r="T25" s="313"/>
      <c r="U25" s="179"/>
      <c r="V25" s="179"/>
      <c r="W25" s="179"/>
      <c r="X25" s="160">
        <f t="shared" ca="1" si="11"/>
        <v>0</v>
      </c>
      <c r="Y25" s="307">
        <f t="shared" ca="1" si="89"/>
        <v>0</v>
      </c>
      <c r="Z25" s="304">
        <f t="shared" ca="1" si="5"/>
        <v>99999</v>
      </c>
      <c r="AA25" s="160" t="str">
        <f t="shared" ca="1" si="6"/>
        <v/>
      </c>
      <c r="AB25" s="160" t="str">
        <f t="shared" ca="1" si="7"/>
        <v/>
      </c>
      <c r="AC25" s="305">
        <f t="shared" ca="1" si="8"/>
        <v>99999</v>
      </c>
      <c r="AD25" s="305" t="str">
        <f t="shared" ca="1" si="9"/>
        <v/>
      </c>
      <c r="AE25" s="306" t="str">
        <f t="shared" ca="1" si="10"/>
        <v/>
      </c>
      <c r="AF25" s="160"/>
      <c r="AG25" s="307">
        <f t="shared" ca="1" si="12"/>
        <v>0</v>
      </c>
      <c r="AH25" s="304">
        <f t="shared" ca="1" si="13"/>
        <v>99999</v>
      </c>
      <c r="AI25" s="160" t="str">
        <f t="shared" ca="1" si="14"/>
        <v/>
      </c>
      <c r="AJ25" s="160" t="str">
        <f t="shared" ca="1" si="15"/>
        <v/>
      </c>
      <c r="AK25" s="305">
        <f t="shared" ca="1" si="16"/>
        <v>99999</v>
      </c>
      <c r="AL25" s="305" t="str">
        <f t="shared" ca="1" si="17"/>
        <v/>
      </c>
      <c r="AM25" s="306" t="str">
        <f t="shared" ca="1" si="18"/>
        <v/>
      </c>
      <c r="AO25" s="307">
        <f t="shared" ca="1" si="19"/>
        <v>0</v>
      </c>
      <c r="AP25" s="304">
        <f t="shared" ca="1" si="20"/>
        <v>99999</v>
      </c>
      <c r="AQ25" s="160" t="str">
        <f t="shared" ca="1" si="21"/>
        <v/>
      </c>
      <c r="AR25" s="160" t="str">
        <f t="shared" ca="1" si="22"/>
        <v/>
      </c>
      <c r="AS25" s="305">
        <f t="shared" ca="1" si="23"/>
        <v>99999</v>
      </c>
      <c r="AT25" s="305" t="str">
        <f t="shared" ca="1" si="24"/>
        <v/>
      </c>
      <c r="AU25" s="306" t="str">
        <f t="shared" ca="1" si="25"/>
        <v/>
      </c>
      <c r="AV25" s="160"/>
      <c r="AW25" s="307">
        <f t="shared" ca="1" si="26"/>
        <v>0</v>
      </c>
      <c r="AX25" s="304">
        <f t="shared" ca="1" si="27"/>
        <v>0.42708333333333331</v>
      </c>
      <c r="AY25" s="160">
        <f t="shared" ca="1" si="28"/>
        <v>10</v>
      </c>
      <c r="AZ25" s="160">
        <f t="shared" ca="1" si="29"/>
        <v>4</v>
      </c>
      <c r="BA25" s="305">
        <f t="shared" ca="1" si="30"/>
        <v>99999</v>
      </c>
      <c r="BB25" s="305" t="str">
        <f t="shared" ca="1" si="31"/>
        <v/>
      </c>
      <c r="BC25" s="306" t="str">
        <f t="shared" ca="1" si="32"/>
        <v/>
      </c>
      <c r="BE25" s="307">
        <f t="shared" ca="1" si="33"/>
        <v>0</v>
      </c>
      <c r="BF25" s="304">
        <f t="shared" ca="1" si="34"/>
        <v>99999</v>
      </c>
      <c r="BG25" s="160" t="str">
        <f t="shared" ca="1" si="35"/>
        <v/>
      </c>
      <c r="BH25" s="160" t="str">
        <f t="shared" ca="1" si="36"/>
        <v/>
      </c>
      <c r="BI25" s="305">
        <f t="shared" ca="1" si="37"/>
        <v>99999</v>
      </c>
      <c r="BJ25" s="305" t="str">
        <f t="shared" ca="1" si="38"/>
        <v/>
      </c>
      <c r="BK25" s="306" t="str">
        <f t="shared" ca="1" si="39"/>
        <v/>
      </c>
      <c r="BL25" s="160"/>
      <c r="BM25" s="307">
        <f t="shared" ca="1" si="40"/>
        <v>0</v>
      </c>
      <c r="BN25" s="304">
        <f t="shared" ca="1" si="41"/>
        <v>99999</v>
      </c>
      <c r="BO25" s="160" t="str">
        <f t="shared" ca="1" si="42"/>
        <v/>
      </c>
      <c r="BP25" s="160" t="str">
        <f t="shared" ca="1" si="43"/>
        <v/>
      </c>
      <c r="BQ25" s="305">
        <f t="shared" ca="1" si="44"/>
        <v>99999</v>
      </c>
      <c r="BR25" s="305" t="str">
        <f t="shared" ca="1" si="45"/>
        <v/>
      </c>
      <c r="BS25" s="306" t="str">
        <f t="shared" ca="1" si="46"/>
        <v/>
      </c>
      <c r="BU25" s="307">
        <f t="shared" ca="1" si="47"/>
        <v>0</v>
      </c>
      <c r="BV25" s="304">
        <f t="shared" ca="1" si="48"/>
        <v>99999</v>
      </c>
      <c r="BW25" s="160" t="str">
        <f t="shared" ca="1" si="49"/>
        <v/>
      </c>
      <c r="BX25" s="160" t="str">
        <f t="shared" ca="1" si="50"/>
        <v/>
      </c>
      <c r="BY25" s="305">
        <f t="shared" ca="1" si="51"/>
        <v>99999</v>
      </c>
      <c r="BZ25" s="305" t="str">
        <f t="shared" ca="1" si="52"/>
        <v/>
      </c>
      <c r="CA25" s="306" t="str">
        <f t="shared" ca="1" si="53"/>
        <v/>
      </c>
      <c r="CB25" s="160"/>
      <c r="CC25" s="307">
        <f t="shared" ca="1" si="54"/>
        <v>0</v>
      </c>
      <c r="CD25" s="304">
        <f t="shared" ca="1" si="55"/>
        <v>99999</v>
      </c>
      <c r="CE25" s="160" t="str">
        <f t="shared" ca="1" si="56"/>
        <v/>
      </c>
      <c r="CF25" s="160" t="str">
        <f t="shared" ca="1" si="57"/>
        <v/>
      </c>
      <c r="CG25" s="305">
        <f t="shared" ca="1" si="58"/>
        <v>99999</v>
      </c>
      <c r="CH25" s="305" t="str">
        <f t="shared" ca="1" si="59"/>
        <v/>
      </c>
      <c r="CI25" s="306" t="str">
        <f t="shared" ca="1" si="60"/>
        <v/>
      </c>
      <c r="CK25" s="307">
        <f t="shared" ca="1" si="61"/>
        <v>0</v>
      </c>
      <c r="CL25" s="304">
        <f t="shared" ca="1" si="62"/>
        <v>99999</v>
      </c>
      <c r="CM25" s="160" t="str">
        <f t="shared" ca="1" si="63"/>
        <v/>
      </c>
      <c r="CN25" s="160" t="str">
        <f t="shared" ca="1" si="64"/>
        <v/>
      </c>
      <c r="CO25" s="305">
        <f t="shared" ca="1" si="65"/>
        <v>99999</v>
      </c>
      <c r="CP25" s="305" t="str">
        <f t="shared" ca="1" si="66"/>
        <v/>
      </c>
      <c r="CQ25" s="306" t="str">
        <f t="shared" ca="1" si="67"/>
        <v/>
      </c>
      <c r="CS25" s="307">
        <f t="shared" ca="1" si="68"/>
        <v>0</v>
      </c>
      <c r="CT25" s="304">
        <f t="shared" ca="1" si="69"/>
        <v>0.42708333333333331</v>
      </c>
      <c r="CU25" s="160">
        <f t="shared" ca="1" si="70"/>
        <v>4</v>
      </c>
      <c r="CV25" s="160">
        <f t="shared" ca="1" si="71"/>
        <v>4</v>
      </c>
      <c r="CW25" s="305">
        <f t="shared" ca="1" si="72"/>
        <v>99999</v>
      </c>
      <c r="CX25" s="305" t="str">
        <f t="shared" ca="1" si="73"/>
        <v/>
      </c>
      <c r="CY25" s="306" t="str">
        <f t="shared" ca="1" si="74"/>
        <v/>
      </c>
      <c r="DA25" s="307">
        <f t="shared" ca="1" si="75"/>
        <v>0</v>
      </c>
      <c r="DB25" s="304">
        <f t="shared" ca="1" si="76"/>
        <v>99999</v>
      </c>
      <c r="DC25" s="160" t="str">
        <f t="shared" ca="1" si="77"/>
        <v/>
      </c>
      <c r="DD25" s="160" t="str">
        <f t="shared" ca="1" si="78"/>
        <v/>
      </c>
      <c r="DE25" s="305">
        <f t="shared" ca="1" si="79"/>
        <v>99999</v>
      </c>
      <c r="DF25" s="305" t="str">
        <f t="shared" ca="1" si="80"/>
        <v/>
      </c>
      <c r="DG25" s="306" t="str">
        <f t="shared" ca="1" si="81"/>
        <v/>
      </c>
      <c r="DI25" s="307">
        <f t="shared" ca="1" si="82"/>
        <v>0</v>
      </c>
      <c r="DJ25" s="304">
        <f t="shared" ca="1" si="83"/>
        <v>99999</v>
      </c>
      <c r="DK25" s="160" t="str">
        <f t="shared" ca="1" si="84"/>
        <v/>
      </c>
      <c r="DL25" s="160" t="str">
        <f t="shared" ca="1" si="85"/>
        <v/>
      </c>
      <c r="DM25" s="305">
        <f t="shared" ca="1" si="86"/>
        <v>99999</v>
      </c>
      <c r="DN25" s="305" t="str">
        <f t="shared" ca="1" si="87"/>
        <v/>
      </c>
      <c r="DO25" s="306" t="str">
        <f t="shared" ca="1" si="88"/>
        <v/>
      </c>
    </row>
    <row r="26" spans="1:119" ht="15.95" customHeight="1" x14ac:dyDescent="0.25">
      <c r="A26" s="67">
        <f>COUNTIF($C$8:$C$31,$C$26)</f>
        <v>1</v>
      </c>
      <c r="B26" s="630">
        <v>10</v>
      </c>
      <c r="C26" s="629" t="s">
        <v>328</v>
      </c>
      <c r="D26" s="129">
        <f t="shared" ca="1" si="3"/>
        <v>2</v>
      </c>
      <c r="E26" s="129" t="str">
        <f t="shared" ca="1" si="4"/>
        <v>0203</v>
      </c>
      <c r="F26" s="129">
        <f ca="1">IF($E26="",0,COUNTIF($E$7:$E26,INDEX($E$139:$E$270,ROW($A20))))</f>
        <v>0</v>
      </c>
      <c r="G26" s="163"/>
      <c r="H26" s="158">
        <v>20</v>
      </c>
      <c r="I26" s="185">
        <f ca="1">IF(OR($Y$3,$H26&gt;Calc!$B$16/2*$D$6),"",$U$6+QUOTIENT(($H26-1),$U$22)*($U$8+$U$10)/1440+SUM($R$7:$R25)/1440)</f>
        <v>0.42708333333333331</v>
      </c>
      <c r="J26" s="187">
        <f ca="1">IF(OR($Y$3,$H26&gt;Calc!$B$16/2*$D$6),"",MOD(($H26-1),$U$22)+1)</f>
        <v>5</v>
      </c>
      <c r="K26" s="46">
        <f ca="1"/>
        <v>2</v>
      </c>
      <c r="L26" s="45" t="s">
        <v>4</v>
      </c>
      <c r="M26" s="47">
        <f ca="1"/>
        <v>3</v>
      </c>
      <c r="N26" s="44" t="str">
        <f t="shared" ca="1" si="0"/>
        <v>FC Barcelona</v>
      </c>
      <c r="O26" s="42" t="s">
        <v>4</v>
      </c>
      <c r="P26" s="43" t="str">
        <f t="shared" ca="1" si="1"/>
        <v>Eintracht Frankfurt</v>
      </c>
      <c r="Q26" s="611"/>
      <c r="R26" s="607"/>
      <c r="S26" s="178"/>
      <c r="T26" s="179"/>
      <c r="U26" s="179"/>
      <c r="V26" s="179"/>
      <c r="W26" s="179"/>
      <c r="X26" s="160">
        <f t="shared" ca="1" si="11"/>
        <v>0</v>
      </c>
      <c r="Y26" s="307">
        <f t="shared" ca="1" si="89"/>
        <v>0</v>
      </c>
      <c r="Z26" s="304">
        <f t="shared" ca="1" si="5"/>
        <v>99999</v>
      </c>
      <c r="AA26" s="160" t="str">
        <f t="shared" ca="1" si="6"/>
        <v/>
      </c>
      <c r="AB26" s="160" t="str">
        <f t="shared" ca="1" si="7"/>
        <v/>
      </c>
      <c r="AC26" s="305">
        <f t="shared" ca="1" si="8"/>
        <v>99999</v>
      </c>
      <c r="AD26" s="305" t="str">
        <f t="shared" ca="1" si="9"/>
        <v/>
      </c>
      <c r="AE26" s="306" t="str">
        <f t="shared" ca="1" si="10"/>
        <v/>
      </c>
      <c r="AF26" s="160"/>
      <c r="AG26" s="307">
        <f t="shared" ca="1" si="12"/>
        <v>0</v>
      </c>
      <c r="AH26" s="304">
        <f t="shared" ca="1" si="13"/>
        <v>0.42708333333333331</v>
      </c>
      <c r="AI26" s="160">
        <f t="shared" ca="1" si="14"/>
        <v>3</v>
      </c>
      <c r="AJ26" s="160">
        <f t="shared" ca="1" si="15"/>
        <v>5</v>
      </c>
      <c r="AK26" s="305">
        <f t="shared" ca="1" si="16"/>
        <v>99999</v>
      </c>
      <c r="AL26" s="305" t="str">
        <f t="shared" ca="1" si="17"/>
        <v/>
      </c>
      <c r="AM26" s="306" t="str">
        <f t="shared" ca="1" si="18"/>
        <v/>
      </c>
      <c r="AO26" s="307">
        <f t="shared" ca="1" si="19"/>
        <v>0</v>
      </c>
      <c r="AP26" s="304">
        <f t="shared" ca="1" si="20"/>
        <v>0.42708333333333331</v>
      </c>
      <c r="AQ26" s="160">
        <f t="shared" ca="1" si="21"/>
        <v>2</v>
      </c>
      <c r="AR26" s="160">
        <f t="shared" ca="1" si="22"/>
        <v>5</v>
      </c>
      <c r="AS26" s="305">
        <f t="shared" ca="1" si="23"/>
        <v>99999</v>
      </c>
      <c r="AT26" s="305" t="str">
        <f t="shared" ca="1" si="24"/>
        <v/>
      </c>
      <c r="AU26" s="306" t="str">
        <f t="shared" ca="1" si="25"/>
        <v/>
      </c>
      <c r="AV26" s="160"/>
      <c r="AW26" s="307">
        <f t="shared" ca="1" si="26"/>
        <v>0</v>
      </c>
      <c r="AX26" s="304">
        <f t="shared" ca="1" si="27"/>
        <v>99999</v>
      </c>
      <c r="AY26" s="160" t="str">
        <f t="shared" ca="1" si="28"/>
        <v/>
      </c>
      <c r="AZ26" s="160" t="str">
        <f t="shared" ca="1" si="29"/>
        <v/>
      </c>
      <c r="BA26" s="305">
        <f t="shared" ca="1" si="30"/>
        <v>99999</v>
      </c>
      <c r="BB26" s="305" t="str">
        <f t="shared" ca="1" si="31"/>
        <v/>
      </c>
      <c r="BC26" s="306" t="str">
        <f t="shared" ca="1" si="32"/>
        <v/>
      </c>
      <c r="BE26" s="307">
        <f t="shared" ca="1" si="33"/>
        <v>0</v>
      </c>
      <c r="BF26" s="304">
        <f t="shared" ca="1" si="34"/>
        <v>99999</v>
      </c>
      <c r="BG26" s="160" t="str">
        <f t="shared" ca="1" si="35"/>
        <v/>
      </c>
      <c r="BH26" s="160" t="str">
        <f t="shared" ca="1" si="36"/>
        <v/>
      </c>
      <c r="BI26" s="305">
        <f t="shared" ca="1" si="37"/>
        <v>99999</v>
      </c>
      <c r="BJ26" s="305" t="str">
        <f t="shared" ca="1" si="38"/>
        <v/>
      </c>
      <c r="BK26" s="306" t="str">
        <f t="shared" ca="1" si="39"/>
        <v/>
      </c>
      <c r="BL26" s="160"/>
      <c r="BM26" s="307">
        <f t="shared" ca="1" si="40"/>
        <v>0</v>
      </c>
      <c r="BN26" s="304">
        <f t="shared" ca="1" si="41"/>
        <v>99999</v>
      </c>
      <c r="BO26" s="160" t="str">
        <f t="shared" ca="1" si="42"/>
        <v/>
      </c>
      <c r="BP26" s="160" t="str">
        <f t="shared" ca="1" si="43"/>
        <v/>
      </c>
      <c r="BQ26" s="305">
        <f t="shared" ca="1" si="44"/>
        <v>99999</v>
      </c>
      <c r="BR26" s="305" t="str">
        <f t="shared" ca="1" si="45"/>
        <v/>
      </c>
      <c r="BS26" s="306" t="str">
        <f t="shared" ca="1" si="46"/>
        <v/>
      </c>
      <c r="BU26" s="307">
        <f t="shared" ca="1" si="47"/>
        <v>0</v>
      </c>
      <c r="BV26" s="304">
        <f t="shared" ca="1" si="48"/>
        <v>99999</v>
      </c>
      <c r="BW26" s="160" t="str">
        <f t="shared" ca="1" si="49"/>
        <v/>
      </c>
      <c r="BX26" s="160" t="str">
        <f t="shared" ca="1" si="50"/>
        <v/>
      </c>
      <c r="BY26" s="305">
        <f t="shared" ca="1" si="51"/>
        <v>99999</v>
      </c>
      <c r="BZ26" s="305" t="str">
        <f t="shared" ca="1" si="52"/>
        <v/>
      </c>
      <c r="CA26" s="306" t="str">
        <f t="shared" ca="1" si="53"/>
        <v/>
      </c>
      <c r="CB26" s="160"/>
      <c r="CC26" s="307">
        <f t="shared" ca="1" si="54"/>
        <v>0</v>
      </c>
      <c r="CD26" s="304">
        <f t="shared" ca="1" si="55"/>
        <v>99999</v>
      </c>
      <c r="CE26" s="160" t="str">
        <f t="shared" ca="1" si="56"/>
        <v/>
      </c>
      <c r="CF26" s="160" t="str">
        <f t="shared" ca="1" si="57"/>
        <v/>
      </c>
      <c r="CG26" s="305">
        <f t="shared" ca="1" si="58"/>
        <v>99999</v>
      </c>
      <c r="CH26" s="305" t="str">
        <f t="shared" ca="1" si="59"/>
        <v/>
      </c>
      <c r="CI26" s="306" t="str">
        <f t="shared" ca="1" si="60"/>
        <v/>
      </c>
      <c r="CK26" s="307">
        <f t="shared" ca="1" si="61"/>
        <v>0</v>
      </c>
      <c r="CL26" s="304">
        <f t="shared" ca="1" si="62"/>
        <v>99999</v>
      </c>
      <c r="CM26" s="160" t="str">
        <f t="shared" ca="1" si="63"/>
        <v/>
      </c>
      <c r="CN26" s="160" t="str">
        <f t="shared" ca="1" si="64"/>
        <v/>
      </c>
      <c r="CO26" s="305">
        <f t="shared" ca="1" si="65"/>
        <v>99999</v>
      </c>
      <c r="CP26" s="305" t="str">
        <f t="shared" ca="1" si="66"/>
        <v/>
      </c>
      <c r="CQ26" s="306" t="str">
        <f t="shared" ca="1" si="67"/>
        <v/>
      </c>
      <c r="CS26" s="307">
        <f t="shared" ca="1" si="68"/>
        <v>0</v>
      </c>
      <c r="CT26" s="304">
        <f t="shared" ca="1" si="69"/>
        <v>99999</v>
      </c>
      <c r="CU26" s="160" t="str">
        <f t="shared" ca="1" si="70"/>
        <v/>
      </c>
      <c r="CV26" s="160" t="str">
        <f t="shared" ca="1" si="71"/>
        <v/>
      </c>
      <c r="CW26" s="305">
        <f t="shared" ca="1" si="72"/>
        <v>99999</v>
      </c>
      <c r="CX26" s="305" t="str">
        <f t="shared" ca="1" si="73"/>
        <v/>
      </c>
      <c r="CY26" s="306" t="str">
        <f t="shared" ca="1" si="74"/>
        <v/>
      </c>
      <c r="DA26" s="307">
        <f t="shared" ca="1" si="75"/>
        <v>0</v>
      </c>
      <c r="DB26" s="304">
        <f t="shared" ca="1" si="76"/>
        <v>99999</v>
      </c>
      <c r="DC26" s="160" t="str">
        <f t="shared" ca="1" si="77"/>
        <v/>
      </c>
      <c r="DD26" s="160" t="str">
        <f t="shared" ca="1" si="78"/>
        <v/>
      </c>
      <c r="DE26" s="305">
        <f t="shared" ca="1" si="79"/>
        <v>99999</v>
      </c>
      <c r="DF26" s="305" t="str">
        <f t="shared" ca="1" si="80"/>
        <v/>
      </c>
      <c r="DG26" s="306" t="str">
        <f t="shared" ca="1" si="81"/>
        <v/>
      </c>
      <c r="DI26" s="307">
        <f t="shared" ca="1" si="82"/>
        <v>0</v>
      </c>
      <c r="DJ26" s="304">
        <f t="shared" ca="1" si="83"/>
        <v>99999</v>
      </c>
      <c r="DK26" s="160" t="str">
        <f t="shared" ca="1" si="84"/>
        <v/>
      </c>
      <c r="DL26" s="160" t="str">
        <f t="shared" ca="1" si="85"/>
        <v/>
      </c>
      <c r="DM26" s="305">
        <f t="shared" ca="1" si="86"/>
        <v>99999</v>
      </c>
      <c r="DN26" s="305" t="str">
        <f t="shared" ca="1" si="87"/>
        <v/>
      </c>
      <c r="DO26" s="306" t="str">
        <f t="shared" ca="1" si="88"/>
        <v/>
      </c>
    </row>
    <row r="27" spans="1:119" ht="15.95" customHeight="1" x14ac:dyDescent="0.25">
      <c r="B27" s="630"/>
      <c r="C27" s="629"/>
      <c r="D27" s="129">
        <f t="shared" ca="1" si="3"/>
        <v>2</v>
      </c>
      <c r="E27" s="129" t="str">
        <f t="shared" ca="1" si="4"/>
        <v>0106</v>
      </c>
      <c r="F27" s="129">
        <f ca="1">IF($E27="",0,COUNTIF($E$7:$E27,INDEX($E$139:$E$270,ROW($A21))))</f>
        <v>0</v>
      </c>
      <c r="G27" s="163"/>
      <c r="H27" s="158">
        <v>21</v>
      </c>
      <c r="I27" s="185">
        <f ca="1">IF(OR($Y$3,$H27&gt;Calc!$B$16/2*$D$6),"",$U$6+QUOTIENT(($H27-1),$U$22)*($U$8+$U$10)/1440+SUM($R$7:$R26)/1440)</f>
        <v>0.44444444444444442</v>
      </c>
      <c r="J27" s="187">
        <f ca="1">IF(OR($Y$3,$H27&gt;Calc!$B$16/2*$D$6),"",MOD(($H27-1),$U$22)+1)</f>
        <v>1</v>
      </c>
      <c r="K27" s="46">
        <f ca="1"/>
        <v>1</v>
      </c>
      <c r="L27" s="45" t="s">
        <v>4</v>
      </c>
      <c r="M27" s="47">
        <f ca="1"/>
        <v>6</v>
      </c>
      <c r="N27" s="44" t="str">
        <f t="shared" ca="1" si="0"/>
        <v>1. FC Riedwald</v>
      </c>
      <c r="O27" s="42" t="s">
        <v>4</v>
      </c>
      <c r="P27" s="43" t="str">
        <f t="shared" ca="1" si="1"/>
        <v>Inter Mailand</v>
      </c>
      <c r="Q27" s="611"/>
      <c r="R27" s="607"/>
      <c r="S27" s="178"/>
      <c r="T27" s="179"/>
      <c r="U27" s="179"/>
      <c r="V27" s="179"/>
      <c r="W27" s="179"/>
      <c r="X27" s="160">
        <f t="shared" ca="1" si="11"/>
        <v>0</v>
      </c>
      <c r="Y27" s="307">
        <f t="shared" ca="1" si="89"/>
        <v>0</v>
      </c>
      <c r="Z27" s="304">
        <f t="shared" ca="1" si="5"/>
        <v>0.44444444444444442</v>
      </c>
      <c r="AA27" s="160">
        <f t="shared" ca="1" si="6"/>
        <v>6</v>
      </c>
      <c r="AB27" s="160">
        <f t="shared" ca="1" si="7"/>
        <v>1</v>
      </c>
      <c r="AC27" s="305">
        <f t="shared" ca="1" si="8"/>
        <v>99999</v>
      </c>
      <c r="AD27" s="305" t="str">
        <f t="shared" ca="1" si="9"/>
        <v/>
      </c>
      <c r="AE27" s="306" t="str">
        <f t="shared" ca="1" si="10"/>
        <v/>
      </c>
      <c r="AF27" s="160"/>
      <c r="AG27" s="307">
        <f t="shared" ca="1" si="12"/>
        <v>0</v>
      </c>
      <c r="AH27" s="304">
        <f t="shared" ca="1" si="13"/>
        <v>99999</v>
      </c>
      <c r="AI27" s="160" t="str">
        <f t="shared" ca="1" si="14"/>
        <v/>
      </c>
      <c r="AJ27" s="160" t="str">
        <f t="shared" ca="1" si="15"/>
        <v/>
      </c>
      <c r="AK27" s="305">
        <f t="shared" ca="1" si="16"/>
        <v>99999</v>
      </c>
      <c r="AL27" s="305" t="str">
        <f t="shared" ca="1" si="17"/>
        <v/>
      </c>
      <c r="AM27" s="306" t="str">
        <f t="shared" ca="1" si="18"/>
        <v/>
      </c>
      <c r="AO27" s="307">
        <f t="shared" ca="1" si="19"/>
        <v>0</v>
      </c>
      <c r="AP27" s="304">
        <f t="shared" ca="1" si="20"/>
        <v>99999</v>
      </c>
      <c r="AQ27" s="160" t="str">
        <f t="shared" ca="1" si="21"/>
        <v/>
      </c>
      <c r="AR27" s="160" t="str">
        <f t="shared" ca="1" si="22"/>
        <v/>
      </c>
      <c r="AS27" s="305">
        <f t="shared" ca="1" si="23"/>
        <v>99999</v>
      </c>
      <c r="AT27" s="305" t="str">
        <f t="shared" ca="1" si="24"/>
        <v/>
      </c>
      <c r="AU27" s="306" t="str">
        <f t="shared" ca="1" si="25"/>
        <v/>
      </c>
      <c r="AV27" s="160"/>
      <c r="AW27" s="307">
        <f t="shared" ca="1" si="26"/>
        <v>0</v>
      </c>
      <c r="AX27" s="304">
        <f t="shared" ca="1" si="27"/>
        <v>99999</v>
      </c>
      <c r="AY27" s="160" t="str">
        <f t="shared" ca="1" si="28"/>
        <v/>
      </c>
      <c r="AZ27" s="160" t="str">
        <f t="shared" ca="1" si="29"/>
        <v/>
      </c>
      <c r="BA27" s="305">
        <f t="shared" ca="1" si="30"/>
        <v>99999</v>
      </c>
      <c r="BB27" s="305" t="str">
        <f t="shared" ca="1" si="31"/>
        <v/>
      </c>
      <c r="BC27" s="306" t="str">
        <f t="shared" ca="1" si="32"/>
        <v/>
      </c>
      <c r="BE27" s="307">
        <f t="shared" ca="1" si="33"/>
        <v>0</v>
      </c>
      <c r="BF27" s="304">
        <f t="shared" ca="1" si="34"/>
        <v>99999</v>
      </c>
      <c r="BG27" s="160" t="str">
        <f t="shared" ca="1" si="35"/>
        <v/>
      </c>
      <c r="BH27" s="160" t="str">
        <f t="shared" ca="1" si="36"/>
        <v/>
      </c>
      <c r="BI27" s="305">
        <f t="shared" ca="1" si="37"/>
        <v>99999</v>
      </c>
      <c r="BJ27" s="305" t="str">
        <f t="shared" ca="1" si="38"/>
        <v/>
      </c>
      <c r="BK27" s="306" t="str">
        <f t="shared" ca="1" si="39"/>
        <v/>
      </c>
      <c r="BL27" s="160"/>
      <c r="BM27" s="307">
        <f t="shared" ca="1" si="40"/>
        <v>0</v>
      </c>
      <c r="BN27" s="304">
        <f t="shared" ca="1" si="41"/>
        <v>0.44444444444444442</v>
      </c>
      <c r="BO27" s="160">
        <f t="shared" ca="1" si="42"/>
        <v>1</v>
      </c>
      <c r="BP27" s="160">
        <f t="shared" ca="1" si="43"/>
        <v>1</v>
      </c>
      <c r="BQ27" s="305">
        <f t="shared" ca="1" si="44"/>
        <v>99999</v>
      </c>
      <c r="BR27" s="305" t="str">
        <f t="shared" ca="1" si="45"/>
        <v/>
      </c>
      <c r="BS27" s="306" t="str">
        <f t="shared" ca="1" si="46"/>
        <v/>
      </c>
      <c r="BU27" s="307">
        <f t="shared" ca="1" si="47"/>
        <v>0</v>
      </c>
      <c r="BV27" s="304">
        <f t="shared" ca="1" si="48"/>
        <v>99999</v>
      </c>
      <c r="BW27" s="160" t="str">
        <f t="shared" ca="1" si="49"/>
        <v/>
      </c>
      <c r="BX27" s="160" t="str">
        <f t="shared" ca="1" si="50"/>
        <v/>
      </c>
      <c r="BY27" s="305">
        <f t="shared" ca="1" si="51"/>
        <v>99999</v>
      </c>
      <c r="BZ27" s="305" t="str">
        <f t="shared" ca="1" si="52"/>
        <v/>
      </c>
      <c r="CA27" s="306" t="str">
        <f t="shared" ca="1" si="53"/>
        <v/>
      </c>
      <c r="CB27" s="160"/>
      <c r="CC27" s="307">
        <f t="shared" ca="1" si="54"/>
        <v>0</v>
      </c>
      <c r="CD27" s="304">
        <f t="shared" ca="1" si="55"/>
        <v>99999</v>
      </c>
      <c r="CE27" s="160" t="str">
        <f t="shared" ca="1" si="56"/>
        <v/>
      </c>
      <c r="CF27" s="160" t="str">
        <f t="shared" ca="1" si="57"/>
        <v/>
      </c>
      <c r="CG27" s="305">
        <f t="shared" ca="1" si="58"/>
        <v>99999</v>
      </c>
      <c r="CH27" s="305" t="str">
        <f t="shared" ca="1" si="59"/>
        <v/>
      </c>
      <c r="CI27" s="306" t="str">
        <f t="shared" ca="1" si="60"/>
        <v/>
      </c>
      <c r="CK27" s="307">
        <f t="shared" ca="1" si="61"/>
        <v>0</v>
      </c>
      <c r="CL27" s="304">
        <f t="shared" ca="1" si="62"/>
        <v>99999</v>
      </c>
      <c r="CM27" s="160" t="str">
        <f t="shared" ca="1" si="63"/>
        <v/>
      </c>
      <c r="CN27" s="160" t="str">
        <f t="shared" ca="1" si="64"/>
        <v/>
      </c>
      <c r="CO27" s="305">
        <f t="shared" ca="1" si="65"/>
        <v>99999</v>
      </c>
      <c r="CP27" s="305" t="str">
        <f t="shared" ca="1" si="66"/>
        <v/>
      </c>
      <c r="CQ27" s="306" t="str">
        <f t="shared" ca="1" si="67"/>
        <v/>
      </c>
      <c r="CS27" s="307">
        <f t="shared" ca="1" si="68"/>
        <v>0</v>
      </c>
      <c r="CT27" s="304">
        <f t="shared" ca="1" si="69"/>
        <v>99999</v>
      </c>
      <c r="CU27" s="160" t="str">
        <f t="shared" ca="1" si="70"/>
        <v/>
      </c>
      <c r="CV27" s="160" t="str">
        <f t="shared" ca="1" si="71"/>
        <v/>
      </c>
      <c r="CW27" s="305">
        <f t="shared" ca="1" si="72"/>
        <v>99999</v>
      </c>
      <c r="CX27" s="305" t="str">
        <f t="shared" ca="1" si="73"/>
        <v/>
      </c>
      <c r="CY27" s="306" t="str">
        <f t="shared" ca="1" si="74"/>
        <v/>
      </c>
      <c r="DA27" s="307">
        <f t="shared" ca="1" si="75"/>
        <v>0</v>
      </c>
      <c r="DB27" s="304">
        <f t="shared" ca="1" si="76"/>
        <v>99999</v>
      </c>
      <c r="DC27" s="160" t="str">
        <f t="shared" ca="1" si="77"/>
        <v/>
      </c>
      <c r="DD27" s="160" t="str">
        <f t="shared" ca="1" si="78"/>
        <v/>
      </c>
      <c r="DE27" s="305">
        <f t="shared" ca="1" si="79"/>
        <v>99999</v>
      </c>
      <c r="DF27" s="305" t="str">
        <f t="shared" ca="1" si="80"/>
        <v/>
      </c>
      <c r="DG27" s="306" t="str">
        <f t="shared" ca="1" si="81"/>
        <v/>
      </c>
      <c r="DI27" s="307">
        <f t="shared" ca="1" si="82"/>
        <v>0</v>
      </c>
      <c r="DJ27" s="304">
        <f t="shared" ca="1" si="83"/>
        <v>99999</v>
      </c>
      <c r="DK27" s="160" t="str">
        <f t="shared" ca="1" si="84"/>
        <v/>
      </c>
      <c r="DL27" s="160" t="str">
        <f t="shared" ca="1" si="85"/>
        <v/>
      </c>
      <c r="DM27" s="305">
        <f t="shared" ca="1" si="86"/>
        <v>99999</v>
      </c>
      <c r="DN27" s="305" t="str">
        <f t="shared" ca="1" si="87"/>
        <v/>
      </c>
      <c r="DO27" s="306" t="str">
        <f t="shared" ca="1" si="88"/>
        <v/>
      </c>
    </row>
    <row r="28" spans="1:119" ht="15.95" customHeight="1" x14ac:dyDescent="0.25">
      <c r="A28" s="67">
        <f>COUNTIF($C$8:$C$31,$C$28)</f>
        <v>0</v>
      </c>
      <c r="B28" s="619">
        <v>11</v>
      </c>
      <c r="C28" s="617"/>
      <c r="D28" s="129">
        <f t="shared" ca="1" si="3"/>
        <v>2</v>
      </c>
      <c r="E28" s="129" t="str">
        <f t="shared" ca="1" si="4"/>
        <v>0507</v>
      </c>
      <c r="F28" s="129">
        <f ca="1">IF($E28="",0,COUNTIF($E$7:$E28,INDEX($E$139:$E$270,ROW($A22))))</f>
        <v>0</v>
      </c>
      <c r="G28" s="163"/>
      <c r="H28" s="158">
        <v>22</v>
      </c>
      <c r="I28" s="185">
        <f ca="1">IF(OR($Y$3,$H28&gt;Calc!$B$16/2*$D$6),"",$U$6+QUOTIENT(($H28-1),$U$22)*($U$8+$U$10)/1440+SUM($R$7:$R27)/1440)</f>
        <v>0.44444444444444442</v>
      </c>
      <c r="J28" s="187">
        <f ca="1">IF(OR($Y$3,$H28&gt;Calc!$B$16/2*$D$6),"",MOD(($H28-1),$U$22)+1)</f>
        <v>2</v>
      </c>
      <c r="K28" s="46">
        <f ca="1"/>
        <v>5</v>
      </c>
      <c r="L28" s="45" t="s">
        <v>4</v>
      </c>
      <c r="M28" s="47">
        <f ca="1"/>
        <v>7</v>
      </c>
      <c r="N28" s="44" t="str">
        <f t="shared" ca="1" si="0"/>
        <v>VFB Essenheim</v>
      </c>
      <c r="O28" s="42" t="s">
        <v>4</v>
      </c>
      <c r="P28" s="43" t="str">
        <f t="shared" ca="1" si="1"/>
        <v>SSV Wildbach</v>
      </c>
      <c r="Q28" s="611"/>
      <c r="R28" s="607"/>
      <c r="S28" s="178"/>
      <c r="T28" s="179"/>
      <c r="U28" s="179"/>
      <c r="V28" s="179"/>
      <c r="W28" s="179"/>
      <c r="X28" s="160">
        <f t="shared" ca="1" si="11"/>
        <v>0</v>
      </c>
      <c r="Y28" s="307">
        <f t="shared" ca="1" si="89"/>
        <v>0</v>
      </c>
      <c r="Z28" s="304">
        <f t="shared" ca="1" si="5"/>
        <v>99999</v>
      </c>
      <c r="AA28" s="160" t="str">
        <f t="shared" ca="1" si="6"/>
        <v/>
      </c>
      <c r="AB28" s="160" t="str">
        <f t="shared" ca="1" si="7"/>
        <v/>
      </c>
      <c r="AC28" s="305">
        <f t="shared" ca="1" si="8"/>
        <v>99999</v>
      </c>
      <c r="AD28" s="305" t="str">
        <f t="shared" ca="1" si="9"/>
        <v/>
      </c>
      <c r="AE28" s="306" t="str">
        <f t="shared" ca="1" si="10"/>
        <v/>
      </c>
      <c r="AF28" s="160"/>
      <c r="AG28" s="307">
        <f t="shared" ca="1" si="12"/>
        <v>0</v>
      </c>
      <c r="AH28" s="304">
        <f t="shared" ca="1" si="13"/>
        <v>99999</v>
      </c>
      <c r="AI28" s="160" t="str">
        <f t="shared" ca="1" si="14"/>
        <v/>
      </c>
      <c r="AJ28" s="160" t="str">
        <f t="shared" ca="1" si="15"/>
        <v/>
      </c>
      <c r="AK28" s="305">
        <f t="shared" ca="1" si="16"/>
        <v>99999</v>
      </c>
      <c r="AL28" s="305" t="str">
        <f t="shared" ca="1" si="17"/>
        <v/>
      </c>
      <c r="AM28" s="306" t="str">
        <f t="shared" ca="1" si="18"/>
        <v/>
      </c>
      <c r="AO28" s="307">
        <f t="shared" ca="1" si="19"/>
        <v>0</v>
      </c>
      <c r="AP28" s="304">
        <f t="shared" ca="1" si="20"/>
        <v>99999</v>
      </c>
      <c r="AQ28" s="160" t="str">
        <f t="shared" ca="1" si="21"/>
        <v/>
      </c>
      <c r="AR28" s="160" t="str">
        <f t="shared" ca="1" si="22"/>
        <v/>
      </c>
      <c r="AS28" s="305">
        <f t="shared" ca="1" si="23"/>
        <v>99999</v>
      </c>
      <c r="AT28" s="305" t="str">
        <f t="shared" ca="1" si="24"/>
        <v/>
      </c>
      <c r="AU28" s="306" t="str">
        <f t="shared" ca="1" si="25"/>
        <v/>
      </c>
      <c r="AV28" s="160"/>
      <c r="AW28" s="307">
        <f t="shared" ca="1" si="26"/>
        <v>0</v>
      </c>
      <c r="AX28" s="304">
        <f t="shared" ca="1" si="27"/>
        <v>99999</v>
      </c>
      <c r="AY28" s="160" t="str">
        <f t="shared" ca="1" si="28"/>
        <v/>
      </c>
      <c r="AZ28" s="160" t="str">
        <f t="shared" ca="1" si="29"/>
        <v/>
      </c>
      <c r="BA28" s="305">
        <f t="shared" ca="1" si="30"/>
        <v>99999</v>
      </c>
      <c r="BB28" s="305" t="str">
        <f t="shared" ca="1" si="31"/>
        <v/>
      </c>
      <c r="BC28" s="306" t="str">
        <f t="shared" ca="1" si="32"/>
        <v/>
      </c>
      <c r="BE28" s="307">
        <f t="shared" ca="1" si="33"/>
        <v>0</v>
      </c>
      <c r="BF28" s="304">
        <f t="shared" ca="1" si="34"/>
        <v>0.44444444444444442</v>
      </c>
      <c r="BG28" s="160">
        <f t="shared" ca="1" si="35"/>
        <v>7</v>
      </c>
      <c r="BH28" s="160">
        <f t="shared" ca="1" si="36"/>
        <v>2</v>
      </c>
      <c r="BI28" s="305">
        <f t="shared" ca="1" si="37"/>
        <v>99999</v>
      </c>
      <c r="BJ28" s="305" t="str">
        <f t="shared" ca="1" si="38"/>
        <v/>
      </c>
      <c r="BK28" s="306" t="str">
        <f t="shared" ca="1" si="39"/>
        <v/>
      </c>
      <c r="BL28" s="160"/>
      <c r="BM28" s="307">
        <f t="shared" ca="1" si="40"/>
        <v>0</v>
      </c>
      <c r="BN28" s="304">
        <f t="shared" ca="1" si="41"/>
        <v>99999</v>
      </c>
      <c r="BO28" s="160" t="str">
        <f t="shared" ca="1" si="42"/>
        <v/>
      </c>
      <c r="BP28" s="160" t="str">
        <f t="shared" ca="1" si="43"/>
        <v/>
      </c>
      <c r="BQ28" s="305">
        <f t="shared" ca="1" si="44"/>
        <v>99999</v>
      </c>
      <c r="BR28" s="305" t="str">
        <f t="shared" ca="1" si="45"/>
        <v/>
      </c>
      <c r="BS28" s="306" t="str">
        <f t="shared" ca="1" si="46"/>
        <v/>
      </c>
      <c r="BU28" s="307">
        <f t="shared" ca="1" si="47"/>
        <v>0</v>
      </c>
      <c r="BV28" s="304">
        <f t="shared" ca="1" si="48"/>
        <v>0.44444444444444442</v>
      </c>
      <c r="BW28" s="160">
        <f t="shared" ca="1" si="49"/>
        <v>5</v>
      </c>
      <c r="BX28" s="160">
        <f t="shared" ca="1" si="50"/>
        <v>2</v>
      </c>
      <c r="BY28" s="305">
        <f t="shared" ca="1" si="51"/>
        <v>99999</v>
      </c>
      <c r="BZ28" s="305" t="str">
        <f t="shared" ca="1" si="52"/>
        <v/>
      </c>
      <c r="CA28" s="306" t="str">
        <f t="shared" ca="1" si="53"/>
        <v/>
      </c>
      <c r="CB28" s="160"/>
      <c r="CC28" s="307">
        <f t="shared" ca="1" si="54"/>
        <v>0</v>
      </c>
      <c r="CD28" s="304">
        <f t="shared" ca="1" si="55"/>
        <v>99999</v>
      </c>
      <c r="CE28" s="160" t="str">
        <f t="shared" ca="1" si="56"/>
        <v/>
      </c>
      <c r="CF28" s="160" t="str">
        <f t="shared" ca="1" si="57"/>
        <v/>
      </c>
      <c r="CG28" s="305">
        <f t="shared" ca="1" si="58"/>
        <v>99999</v>
      </c>
      <c r="CH28" s="305" t="str">
        <f t="shared" ca="1" si="59"/>
        <v/>
      </c>
      <c r="CI28" s="306" t="str">
        <f t="shared" ca="1" si="60"/>
        <v/>
      </c>
      <c r="CK28" s="307">
        <f t="shared" ca="1" si="61"/>
        <v>0</v>
      </c>
      <c r="CL28" s="304">
        <f t="shared" ca="1" si="62"/>
        <v>99999</v>
      </c>
      <c r="CM28" s="160" t="str">
        <f t="shared" ca="1" si="63"/>
        <v/>
      </c>
      <c r="CN28" s="160" t="str">
        <f t="shared" ca="1" si="64"/>
        <v/>
      </c>
      <c r="CO28" s="305">
        <f t="shared" ca="1" si="65"/>
        <v>99999</v>
      </c>
      <c r="CP28" s="305" t="str">
        <f t="shared" ca="1" si="66"/>
        <v/>
      </c>
      <c r="CQ28" s="306" t="str">
        <f t="shared" ca="1" si="67"/>
        <v/>
      </c>
      <c r="CS28" s="307">
        <f t="shared" ca="1" si="68"/>
        <v>0</v>
      </c>
      <c r="CT28" s="304">
        <f t="shared" ca="1" si="69"/>
        <v>99999</v>
      </c>
      <c r="CU28" s="160" t="str">
        <f t="shared" ca="1" si="70"/>
        <v/>
      </c>
      <c r="CV28" s="160" t="str">
        <f t="shared" ca="1" si="71"/>
        <v/>
      </c>
      <c r="CW28" s="305">
        <f t="shared" ca="1" si="72"/>
        <v>99999</v>
      </c>
      <c r="CX28" s="305" t="str">
        <f t="shared" ca="1" si="73"/>
        <v/>
      </c>
      <c r="CY28" s="306" t="str">
        <f t="shared" ca="1" si="74"/>
        <v/>
      </c>
      <c r="DA28" s="307">
        <f t="shared" ca="1" si="75"/>
        <v>0</v>
      </c>
      <c r="DB28" s="304">
        <f t="shared" ca="1" si="76"/>
        <v>99999</v>
      </c>
      <c r="DC28" s="160" t="str">
        <f t="shared" ca="1" si="77"/>
        <v/>
      </c>
      <c r="DD28" s="160" t="str">
        <f t="shared" ca="1" si="78"/>
        <v/>
      </c>
      <c r="DE28" s="305">
        <f t="shared" ca="1" si="79"/>
        <v>99999</v>
      </c>
      <c r="DF28" s="305" t="str">
        <f t="shared" ca="1" si="80"/>
        <v/>
      </c>
      <c r="DG28" s="306" t="str">
        <f t="shared" ca="1" si="81"/>
        <v/>
      </c>
      <c r="DI28" s="307">
        <f t="shared" ca="1" si="82"/>
        <v>0</v>
      </c>
      <c r="DJ28" s="304">
        <f t="shared" ca="1" si="83"/>
        <v>99999</v>
      </c>
      <c r="DK28" s="160" t="str">
        <f t="shared" ca="1" si="84"/>
        <v/>
      </c>
      <c r="DL28" s="160" t="str">
        <f t="shared" ca="1" si="85"/>
        <v/>
      </c>
      <c r="DM28" s="305">
        <f t="shared" ca="1" si="86"/>
        <v>99999</v>
      </c>
      <c r="DN28" s="305" t="str">
        <f t="shared" ca="1" si="87"/>
        <v/>
      </c>
      <c r="DO28" s="306" t="str">
        <f t="shared" ca="1" si="88"/>
        <v/>
      </c>
    </row>
    <row r="29" spans="1:119" ht="15.95" customHeight="1" x14ac:dyDescent="0.25">
      <c r="B29" s="620"/>
      <c r="C29" s="624"/>
      <c r="D29" s="129">
        <f t="shared" ca="1" si="3"/>
        <v>2</v>
      </c>
      <c r="E29" s="129" t="str">
        <f t="shared" ca="1" si="4"/>
        <v>0804</v>
      </c>
      <c r="F29" s="129">
        <f ca="1">IF($E29="",0,COUNTIF($E$7:$E29,INDEX($E$139:$E$270,ROW($A23))))</f>
        <v>0</v>
      </c>
      <c r="G29" s="163"/>
      <c r="H29" s="158">
        <v>23</v>
      </c>
      <c r="I29" s="185">
        <f ca="1">IF(OR($Y$3,$H29&gt;Calc!$B$16/2*$D$6),"",$U$6+QUOTIENT(($H29-1),$U$22)*($U$8+$U$10)/1440+SUM($R$7:$R28)/1440)</f>
        <v>0.44444444444444442</v>
      </c>
      <c r="J29" s="187">
        <f ca="1">IF(OR($Y$3,$H29&gt;Calc!$B$16/2*$D$6),"",MOD(($H29-1),$U$22)+1)</f>
        <v>3</v>
      </c>
      <c r="K29" s="46">
        <f ca="1"/>
        <v>8</v>
      </c>
      <c r="L29" s="45" t="s">
        <v>4</v>
      </c>
      <c r="M29" s="47">
        <f ca="1"/>
        <v>4</v>
      </c>
      <c r="N29" s="44" t="str">
        <f t="shared" ca="1" si="0"/>
        <v>Fun Kickers Oes</v>
      </c>
      <c r="O29" s="42" t="s">
        <v>4</v>
      </c>
      <c r="P29" s="43" t="str">
        <f t="shared" ca="1" si="1"/>
        <v>Maibach 1822 eV</v>
      </c>
      <c r="Q29" s="611"/>
      <c r="R29" s="607"/>
      <c r="S29" s="178"/>
      <c r="T29" s="179"/>
      <c r="U29" s="179"/>
      <c r="V29" s="179"/>
      <c r="W29" s="179"/>
      <c r="X29" s="160">
        <f t="shared" ca="1" si="11"/>
        <v>0</v>
      </c>
      <c r="Y29" s="307">
        <f t="shared" ca="1" si="89"/>
        <v>0</v>
      </c>
      <c r="Z29" s="304">
        <f t="shared" ca="1" si="5"/>
        <v>99999</v>
      </c>
      <c r="AA29" s="160" t="str">
        <f t="shared" ca="1" si="6"/>
        <v/>
      </c>
      <c r="AB29" s="160" t="str">
        <f t="shared" ca="1" si="7"/>
        <v/>
      </c>
      <c r="AC29" s="305">
        <f t="shared" ca="1" si="8"/>
        <v>99999</v>
      </c>
      <c r="AD29" s="305" t="str">
        <f t="shared" ca="1" si="9"/>
        <v/>
      </c>
      <c r="AE29" s="306" t="str">
        <f t="shared" ca="1" si="10"/>
        <v/>
      </c>
      <c r="AF29" s="160"/>
      <c r="AG29" s="307">
        <f t="shared" ca="1" si="12"/>
        <v>0</v>
      </c>
      <c r="AH29" s="304">
        <f t="shared" ca="1" si="13"/>
        <v>99999</v>
      </c>
      <c r="AI29" s="160" t="str">
        <f t="shared" ca="1" si="14"/>
        <v/>
      </c>
      <c r="AJ29" s="160" t="str">
        <f t="shared" ca="1" si="15"/>
        <v/>
      </c>
      <c r="AK29" s="305">
        <f t="shared" ca="1" si="16"/>
        <v>99999</v>
      </c>
      <c r="AL29" s="305" t="str">
        <f t="shared" ca="1" si="17"/>
        <v/>
      </c>
      <c r="AM29" s="306" t="str">
        <f t="shared" ca="1" si="18"/>
        <v/>
      </c>
      <c r="AO29" s="307">
        <f t="shared" ca="1" si="19"/>
        <v>0</v>
      </c>
      <c r="AP29" s="304">
        <f t="shared" ca="1" si="20"/>
        <v>99999</v>
      </c>
      <c r="AQ29" s="160" t="str">
        <f t="shared" ca="1" si="21"/>
        <v/>
      </c>
      <c r="AR29" s="160" t="str">
        <f t="shared" ca="1" si="22"/>
        <v/>
      </c>
      <c r="AS29" s="305">
        <f t="shared" ca="1" si="23"/>
        <v>99999</v>
      </c>
      <c r="AT29" s="305" t="str">
        <f t="shared" ca="1" si="24"/>
        <v/>
      </c>
      <c r="AU29" s="306" t="str">
        <f t="shared" ca="1" si="25"/>
        <v/>
      </c>
      <c r="AV29" s="160"/>
      <c r="AW29" s="307">
        <f t="shared" ca="1" si="26"/>
        <v>0</v>
      </c>
      <c r="AX29" s="304">
        <f t="shared" ca="1" si="27"/>
        <v>0.44444444444444442</v>
      </c>
      <c r="AY29" s="160">
        <f t="shared" ca="1" si="28"/>
        <v>8</v>
      </c>
      <c r="AZ29" s="160">
        <f t="shared" ca="1" si="29"/>
        <v>3</v>
      </c>
      <c r="BA29" s="305">
        <f t="shared" ca="1" si="30"/>
        <v>99999</v>
      </c>
      <c r="BB29" s="305" t="str">
        <f t="shared" ca="1" si="31"/>
        <v/>
      </c>
      <c r="BC29" s="306" t="str">
        <f t="shared" ca="1" si="32"/>
        <v/>
      </c>
      <c r="BE29" s="307">
        <f t="shared" ca="1" si="33"/>
        <v>0</v>
      </c>
      <c r="BF29" s="304">
        <f t="shared" ca="1" si="34"/>
        <v>99999</v>
      </c>
      <c r="BG29" s="160" t="str">
        <f t="shared" ca="1" si="35"/>
        <v/>
      </c>
      <c r="BH29" s="160" t="str">
        <f t="shared" ca="1" si="36"/>
        <v/>
      </c>
      <c r="BI29" s="305">
        <f t="shared" ca="1" si="37"/>
        <v>99999</v>
      </c>
      <c r="BJ29" s="305" t="str">
        <f t="shared" ca="1" si="38"/>
        <v/>
      </c>
      <c r="BK29" s="306" t="str">
        <f t="shared" ca="1" si="39"/>
        <v/>
      </c>
      <c r="BL29" s="160"/>
      <c r="BM29" s="307">
        <f t="shared" ca="1" si="40"/>
        <v>0</v>
      </c>
      <c r="BN29" s="304">
        <f t="shared" ca="1" si="41"/>
        <v>99999</v>
      </c>
      <c r="BO29" s="160" t="str">
        <f t="shared" ca="1" si="42"/>
        <v/>
      </c>
      <c r="BP29" s="160" t="str">
        <f t="shared" ca="1" si="43"/>
        <v/>
      </c>
      <c r="BQ29" s="305">
        <f t="shared" ca="1" si="44"/>
        <v>99999</v>
      </c>
      <c r="BR29" s="305" t="str">
        <f t="shared" ca="1" si="45"/>
        <v/>
      </c>
      <c r="BS29" s="306" t="str">
        <f t="shared" ca="1" si="46"/>
        <v/>
      </c>
      <c r="BU29" s="307">
        <f t="shared" ca="1" si="47"/>
        <v>0</v>
      </c>
      <c r="BV29" s="304">
        <f t="shared" ca="1" si="48"/>
        <v>99999</v>
      </c>
      <c r="BW29" s="160" t="str">
        <f t="shared" ca="1" si="49"/>
        <v/>
      </c>
      <c r="BX29" s="160" t="str">
        <f t="shared" ca="1" si="50"/>
        <v/>
      </c>
      <c r="BY29" s="305">
        <f t="shared" ca="1" si="51"/>
        <v>99999</v>
      </c>
      <c r="BZ29" s="305" t="str">
        <f t="shared" ca="1" si="52"/>
        <v/>
      </c>
      <c r="CA29" s="306" t="str">
        <f t="shared" ca="1" si="53"/>
        <v/>
      </c>
      <c r="CB29" s="160"/>
      <c r="CC29" s="307">
        <f t="shared" ca="1" si="54"/>
        <v>0</v>
      </c>
      <c r="CD29" s="304">
        <f t="shared" ca="1" si="55"/>
        <v>0.44444444444444442</v>
      </c>
      <c r="CE29" s="160">
        <f t="shared" ca="1" si="56"/>
        <v>4</v>
      </c>
      <c r="CF29" s="160">
        <f t="shared" ca="1" si="57"/>
        <v>3</v>
      </c>
      <c r="CG29" s="305">
        <f t="shared" ca="1" si="58"/>
        <v>99999</v>
      </c>
      <c r="CH29" s="305" t="str">
        <f t="shared" ca="1" si="59"/>
        <v/>
      </c>
      <c r="CI29" s="306" t="str">
        <f t="shared" ca="1" si="60"/>
        <v/>
      </c>
      <c r="CK29" s="307">
        <f t="shared" ca="1" si="61"/>
        <v>0</v>
      </c>
      <c r="CL29" s="304">
        <f t="shared" ca="1" si="62"/>
        <v>99999</v>
      </c>
      <c r="CM29" s="160" t="str">
        <f t="shared" ca="1" si="63"/>
        <v/>
      </c>
      <c r="CN29" s="160" t="str">
        <f t="shared" ca="1" si="64"/>
        <v/>
      </c>
      <c r="CO29" s="305">
        <f t="shared" ca="1" si="65"/>
        <v>99999</v>
      </c>
      <c r="CP29" s="305" t="str">
        <f t="shared" ca="1" si="66"/>
        <v/>
      </c>
      <c r="CQ29" s="306" t="str">
        <f t="shared" ca="1" si="67"/>
        <v/>
      </c>
      <c r="CS29" s="307">
        <f t="shared" ca="1" si="68"/>
        <v>0</v>
      </c>
      <c r="CT29" s="304">
        <f t="shared" ca="1" si="69"/>
        <v>99999</v>
      </c>
      <c r="CU29" s="160" t="str">
        <f t="shared" ca="1" si="70"/>
        <v/>
      </c>
      <c r="CV29" s="160" t="str">
        <f t="shared" ca="1" si="71"/>
        <v/>
      </c>
      <c r="CW29" s="305">
        <f t="shared" ca="1" si="72"/>
        <v>99999</v>
      </c>
      <c r="CX29" s="305" t="str">
        <f t="shared" ca="1" si="73"/>
        <v/>
      </c>
      <c r="CY29" s="306" t="str">
        <f t="shared" ca="1" si="74"/>
        <v/>
      </c>
      <c r="DA29" s="307">
        <f t="shared" ca="1" si="75"/>
        <v>0</v>
      </c>
      <c r="DB29" s="304">
        <f t="shared" ca="1" si="76"/>
        <v>99999</v>
      </c>
      <c r="DC29" s="160" t="str">
        <f t="shared" ca="1" si="77"/>
        <v/>
      </c>
      <c r="DD29" s="160" t="str">
        <f t="shared" ca="1" si="78"/>
        <v/>
      </c>
      <c r="DE29" s="305">
        <f t="shared" ca="1" si="79"/>
        <v>99999</v>
      </c>
      <c r="DF29" s="305" t="str">
        <f t="shared" ca="1" si="80"/>
        <v/>
      </c>
      <c r="DG29" s="306" t="str">
        <f t="shared" ca="1" si="81"/>
        <v/>
      </c>
      <c r="DI29" s="307">
        <f t="shared" ca="1" si="82"/>
        <v>0</v>
      </c>
      <c r="DJ29" s="304">
        <f t="shared" ca="1" si="83"/>
        <v>99999</v>
      </c>
      <c r="DK29" s="160" t="str">
        <f t="shared" ca="1" si="84"/>
        <v/>
      </c>
      <c r="DL29" s="160" t="str">
        <f t="shared" ca="1" si="85"/>
        <v/>
      </c>
      <c r="DM29" s="305">
        <f t="shared" ca="1" si="86"/>
        <v>99999</v>
      </c>
      <c r="DN29" s="305" t="str">
        <f t="shared" ca="1" si="87"/>
        <v/>
      </c>
      <c r="DO29" s="306" t="str">
        <f t="shared" ca="1" si="88"/>
        <v/>
      </c>
    </row>
    <row r="30" spans="1:119" ht="15.95" customHeight="1" x14ac:dyDescent="0.25">
      <c r="A30" s="67">
        <f>COUNTIF($C$8:$C$31,$C$30)</f>
        <v>0</v>
      </c>
      <c r="B30" s="619">
        <v>12</v>
      </c>
      <c r="C30" s="617"/>
      <c r="D30" s="129">
        <f t="shared" ca="1" si="3"/>
        <v>2</v>
      </c>
      <c r="E30" s="129" t="str">
        <f t="shared" ca="1" si="4"/>
        <v>0309</v>
      </c>
      <c r="F30" s="129">
        <f ca="1">IF($E30="",0,COUNTIF($E$7:$E30,INDEX($E$139:$E$270,ROW($A24))))</f>
        <v>0</v>
      </c>
      <c r="G30" s="163"/>
      <c r="H30" s="158">
        <v>24</v>
      </c>
      <c r="I30" s="185">
        <f ca="1">IF(OR($Y$3,$H30&gt;Calc!$B$16/2*$D$6),"",$U$6+QUOTIENT(($H30-1),$U$22)*($U$8+$U$10)/1440+SUM($R$7:$R29)/1440)</f>
        <v>0.44444444444444442</v>
      </c>
      <c r="J30" s="187">
        <f ca="1">IF(OR($Y$3,$H30&gt;Calc!$B$16/2*$D$6),"",MOD(($H30-1),$U$22)+1)</f>
        <v>4</v>
      </c>
      <c r="K30" s="46">
        <f ca="1"/>
        <v>3</v>
      </c>
      <c r="L30" s="45" t="s">
        <v>4</v>
      </c>
      <c r="M30" s="47">
        <f ca="1"/>
        <v>9</v>
      </c>
      <c r="N30" s="44" t="str">
        <f t="shared" ca="1" si="0"/>
        <v>Eintracht Frankfurt</v>
      </c>
      <c r="O30" s="42" t="s">
        <v>4</v>
      </c>
      <c r="P30" s="43" t="str">
        <f t="shared" ca="1" si="1"/>
        <v>Raslo Winners</v>
      </c>
      <c r="Q30" s="611"/>
      <c r="R30" s="607"/>
      <c r="S30" s="178"/>
      <c r="T30" s="179"/>
      <c r="U30" s="179"/>
      <c r="V30" s="179"/>
      <c r="W30" s="179"/>
      <c r="X30" s="160">
        <f t="shared" ca="1" si="11"/>
        <v>0</v>
      </c>
      <c r="Y30" s="307">
        <f t="shared" ca="1" si="89"/>
        <v>0</v>
      </c>
      <c r="Z30" s="304">
        <f t="shared" ca="1" si="5"/>
        <v>99999</v>
      </c>
      <c r="AA30" s="160" t="str">
        <f t="shared" ca="1" si="6"/>
        <v/>
      </c>
      <c r="AB30" s="160" t="str">
        <f t="shared" ca="1" si="7"/>
        <v/>
      </c>
      <c r="AC30" s="305">
        <f t="shared" ca="1" si="8"/>
        <v>99999</v>
      </c>
      <c r="AD30" s="305" t="str">
        <f t="shared" ca="1" si="9"/>
        <v/>
      </c>
      <c r="AE30" s="306" t="str">
        <f t="shared" ca="1" si="10"/>
        <v/>
      </c>
      <c r="AF30" s="160"/>
      <c r="AG30" s="307">
        <f t="shared" ca="1" si="12"/>
        <v>0</v>
      </c>
      <c r="AH30" s="304">
        <f t="shared" ca="1" si="13"/>
        <v>99999</v>
      </c>
      <c r="AI30" s="160" t="str">
        <f t="shared" ca="1" si="14"/>
        <v/>
      </c>
      <c r="AJ30" s="160" t="str">
        <f t="shared" ca="1" si="15"/>
        <v/>
      </c>
      <c r="AK30" s="305">
        <f t="shared" ca="1" si="16"/>
        <v>99999</v>
      </c>
      <c r="AL30" s="305" t="str">
        <f t="shared" ca="1" si="17"/>
        <v/>
      </c>
      <c r="AM30" s="306" t="str">
        <f t="shared" ca="1" si="18"/>
        <v/>
      </c>
      <c r="AO30" s="307">
        <f t="shared" ca="1" si="19"/>
        <v>0</v>
      </c>
      <c r="AP30" s="304">
        <f t="shared" ca="1" si="20"/>
        <v>0.44444444444444442</v>
      </c>
      <c r="AQ30" s="160">
        <f t="shared" ca="1" si="21"/>
        <v>9</v>
      </c>
      <c r="AR30" s="160">
        <f t="shared" ca="1" si="22"/>
        <v>4</v>
      </c>
      <c r="AS30" s="305">
        <f t="shared" ca="1" si="23"/>
        <v>99999</v>
      </c>
      <c r="AT30" s="305" t="str">
        <f t="shared" ca="1" si="24"/>
        <v/>
      </c>
      <c r="AU30" s="306" t="str">
        <f t="shared" ca="1" si="25"/>
        <v/>
      </c>
      <c r="AV30" s="160"/>
      <c r="AW30" s="307">
        <f t="shared" ca="1" si="26"/>
        <v>0</v>
      </c>
      <c r="AX30" s="304">
        <f t="shared" ca="1" si="27"/>
        <v>99999</v>
      </c>
      <c r="AY30" s="160" t="str">
        <f t="shared" ca="1" si="28"/>
        <v/>
      </c>
      <c r="AZ30" s="160" t="str">
        <f t="shared" ca="1" si="29"/>
        <v/>
      </c>
      <c r="BA30" s="305">
        <f t="shared" ca="1" si="30"/>
        <v>99999</v>
      </c>
      <c r="BB30" s="305" t="str">
        <f t="shared" ca="1" si="31"/>
        <v/>
      </c>
      <c r="BC30" s="306" t="str">
        <f t="shared" ca="1" si="32"/>
        <v/>
      </c>
      <c r="BE30" s="307">
        <f t="shared" ca="1" si="33"/>
        <v>0</v>
      </c>
      <c r="BF30" s="304">
        <f t="shared" ca="1" si="34"/>
        <v>99999</v>
      </c>
      <c r="BG30" s="160" t="str">
        <f t="shared" ca="1" si="35"/>
        <v/>
      </c>
      <c r="BH30" s="160" t="str">
        <f t="shared" ca="1" si="36"/>
        <v/>
      </c>
      <c r="BI30" s="305">
        <f t="shared" ca="1" si="37"/>
        <v>99999</v>
      </c>
      <c r="BJ30" s="305" t="str">
        <f t="shared" ca="1" si="38"/>
        <v/>
      </c>
      <c r="BK30" s="306" t="str">
        <f t="shared" ca="1" si="39"/>
        <v/>
      </c>
      <c r="BL30" s="160"/>
      <c r="BM30" s="307">
        <f t="shared" ca="1" si="40"/>
        <v>0</v>
      </c>
      <c r="BN30" s="304">
        <f t="shared" ca="1" si="41"/>
        <v>99999</v>
      </c>
      <c r="BO30" s="160" t="str">
        <f t="shared" ca="1" si="42"/>
        <v/>
      </c>
      <c r="BP30" s="160" t="str">
        <f t="shared" ca="1" si="43"/>
        <v/>
      </c>
      <c r="BQ30" s="305">
        <f t="shared" ca="1" si="44"/>
        <v>99999</v>
      </c>
      <c r="BR30" s="305" t="str">
        <f t="shared" ca="1" si="45"/>
        <v/>
      </c>
      <c r="BS30" s="306" t="str">
        <f t="shared" ca="1" si="46"/>
        <v/>
      </c>
      <c r="BU30" s="307">
        <f t="shared" ca="1" si="47"/>
        <v>0</v>
      </c>
      <c r="BV30" s="304">
        <f t="shared" ca="1" si="48"/>
        <v>99999</v>
      </c>
      <c r="BW30" s="160" t="str">
        <f t="shared" ca="1" si="49"/>
        <v/>
      </c>
      <c r="BX30" s="160" t="str">
        <f t="shared" ca="1" si="50"/>
        <v/>
      </c>
      <c r="BY30" s="305">
        <f t="shared" ca="1" si="51"/>
        <v>99999</v>
      </c>
      <c r="BZ30" s="305" t="str">
        <f t="shared" ca="1" si="52"/>
        <v/>
      </c>
      <c r="CA30" s="306" t="str">
        <f t="shared" ca="1" si="53"/>
        <v/>
      </c>
      <c r="CB30" s="160"/>
      <c r="CC30" s="307">
        <f t="shared" ca="1" si="54"/>
        <v>0</v>
      </c>
      <c r="CD30" s="304">
        <f t="shared" ca="1" si="55"/>
        <v>99999</v>
      </c>
      <c r="CE30" s="160" t="str">
        <f t="shared" ca="1" si="56"/>
        <v/>
      </c>
      <c r="CF30" s="160" t="str">
        <f t="shared" ca="1" si="57"/>
        <v/>
      </c>
      <c r="CG30" s="305">
        <f t="shared" ca="1" si="58"/>
        <v>99999</v>
      </c>
      <c r="CH30" s="305" t="str">
        <f t="shared" ca="1" si="59"/>
        <v/>
      </c>
      <c r="CI30" s="306" t="str">
        <f t="shared" ca="1" si="60"/>
        <v/>
      </c>
      <c r="CK30" s="307">
        <f t="shared" ca="1" si="61"/>
        <v>0</v>
      </c>
      <c r="CL30" s="304">
        <f t="shared" ca="1" si="62"/>
        <v>0.44444444444444442</v>
      </c>
      <c r="CM30" s="160">
        <f t="shared" ca="1" si="63"/>
        <v>3</v>
      </c>
      <c r="CN30" s="160">
        <f t="shared" ca="1" si="64"/>
        <v>4</v>
      </c>
      <c r="CO30" s="305">
        <f t="shared" ca="1" si="65"/>
        <v>99999</v>
      </c>
      <c r="CP30" s="305" t="str">
        <f t="shared" ca="1" si="66"/>
        <v/>
      </c>
      <c r="CQ30" s="306" t="str">
        <f t="shared" ca="1" si="67"/>
        <v/>
      </c>
      <c r="CS30" s="307">
        <f t="shared" ca="1" si="68"/>
        <v>0</v>
      </c>
      <c r="CT30" s="304">
        <f t="shared" ca="1" si="69"/>
        <v>99999</v>
      </c>
      <c r="CU30" s="160" t="str">
        <f t="shared" ca="1" si="70"/>
        <v/>
      </c>
      <c r="CV30" s="160" t="str">
        <f t="shared" ca="1" si="71"/>
        <v/>
      </c>
      <c r="CW30" s="305">
        <f t="shared" ca="1" si="72"/>
        <v>99999</v>
      </c>
      <c r="CX30" s="305" t="str">
        <f t="shared" ca="1" si="73"/>
        <v/>
      </c>
      <c r="CY30" s="306" t="str">
        <f t="shared" ca="1" si="74"/>
        <v/>
      </c>
      <c r="DA30" s="307">
        <f t="shared" ca="1" si="75"/>
        <v>0</v>
      </c>
      <c r="DB30" s="304">
        <f t="shared" ca="1" si="76"/>
        <v>99999</v>
      </c>
      <c r="DC30" s="160" t="str">
        <f t="shared" ca="1" si="77"/>
        <v/>
      </c>
      <c r="DD30" s="160" t="str">
        <f t="shared" ca="1" si="78"/>
        <v/>
      </c>
      <c r="DE30" s="305">
        <f t="shared" ca="1" si="79"/>
        <v>99999</v>
      </c>
      <c r="DF30" s="305" t="str">
        <f t="shared" ca="1" si="80"/>
        <v/>
      </c>
      <c r="DG30" s="306" t="str">
        <f t="shared" ca="1" si="81"/>
        <v/>
      </c>
      <c r="DI30" s="307">
        <f t="shared" ca="1" si="82"/>
        <v>0</v>
      </c>
      <c r="DJ30" s="304">
        <f t="shared" ca="1" si="83"/>
        <v>99999</v>
      </c>
      <c r="DK30" s="160" t="str">
        <f t="shared" ca="1" si="84"/>
        <v/>
      </c>
      <c r="DL30" s="160" t="str">
        <f t="shared" ca="1" si="85"/>
        <v/>
      </c>
      <c r="DM30" s="305">
        <f t="shared" ca="1" si="86"/>
        <v>99999</v>
      </c>
      <c r="DN30" s="305" t="str">
        <f t="shared" ca="1" si="87"/>
        <v/>
      </c>
      <c r="DO30" s="306" t="str">
        <f t="shared" ca="1" si="88"/>
        <v/>
      </c>
    </row>
    <row r="31" spans="1:119" ht="15.95" customHeight="1" thickBot="1" x14ac:dyDescent="0.3">
      <c r="B31" s="631"/>
      <c r="C31" s="618"/>
      <c r="D31" s="129">
        <f t="shared" ca="1" si="3"/>
        <v>2</v>
      </c>
      <c r="E31" s="129" t="str">
        <f t="shared" ca="1" si="4"/>
        <v>1002</v>
      </c>
      <c r="F31" s="129">
        <f ca="1">IF($E31="",0,COUNTIF($E$7:$E31,INDEX($E$139:$E$270,ROW($A25))))</f>
        <v>0</v>
      </c>
      <c r="G31" s="163"/>
      <c r="H31" s="158">
        <v>25</v>
      </c>
      <c r="I31" s="185">
        <f ca="1">IF(OR($Y$3,$H31&gt;Calc!$B$16/2*$D$6),"",$U$6+QUOTIENT(($H31-1),$U$22)*($U$8+$U$10)/1440+SUM($R$7:$R30)/1440)</f>
        <v>0.44444444444444442</v>
      </c>
      <c r="J31" s="187">
        <f ca="1">IF(OR($Y$3,$H31&gt;Calc!$B$16/2*$D$6),"",MOD(($H31-1),$U$22)+1)</f>
        <v>5</v>
      </c>
      <c r="K31" s="46">
        <f ca="1"/>
        <v>10</v>
      </c>
      <c r="L31" s="45" t="s">
        <v>4</v>
      </c>
      <c r="M31" s="47">
        <f ca="1"/>
        <v>2</v>
      </c>
      <c r="N31" s="44" t="str">
        <f t="shared" ca="1" si="0"/>
        <v>AC Roma</v>
      </c>
      <c r="O31" s="42" t="s">
        <v>4</v>
      </c>
      <c r="P31" s="43" t="str">
        <f t="shared" ca="1" si="1"/>
        <v>FC Barcelona</v>
      </c>
      <c r="Q31" s="611"/>
      <c r="R31" s="607"/>
      <c r="S31" s="178"/>
      <c r="T31" s="179"/>
      <c r="U31" s="179"/>
      <c r="V31" s="179"/>
      <c r="W31" s="179"/>
      <c r="X31" s="160">
        <f t="shared" ca="1" si="11"/>
        <v>0</v>
      </c>
      <c r="Y31" s="307">
        <f t="shared" ca="1" si="89"/>
        <v>0</v>
      </c>
      <c r="Z31" s="304">
        <f t="shared" ca="1" si="5"/>
        <v>99999</v>
      </c>
      <c r="AA31" s="160" t="str">
        <f t="shared" ca="1" si="6"/>
        <v/>
      </c>
      <c r="AB31" s="160" t="str">
        <f t="shared" ca="1" si="7"/>
        <v/>
      </c>
      <c r="AC31" s="305">
        <f t="shared" ca="1" si="8"/>
        <v>99999</v>
      </c>
      <c r="AD31" s="305" t="str">
        <f t="shared" ca="1" si="9"/>
        <v/>
      </c>
      <c r="AE31" s="306" t="str">
        <f t="shared" ca="1" si="10"/>
        <v/>
      </c>
      <c r="AF31" s="160"/>
      <c r="AG31" s="307">
        <f t="shared" ca="1" si="12"/>
        <v>0</v>
      </c>
      <c r="AH31" s="304">
        <f t="shared" ca="1" si="13"/>
        <v>0.44444444444444442</v>
      </c>
      <c r="AI31" s="160">
        <f t="shared" ca="1" si="14"/>
        <v>10</v>
      </c>
      <c r="AJ31" s="160">
        <f t="shared" ca="1" si="15"/>
        <v>5</v>
      </c>
      <c r="AK31" s="305">
        <f t="shared" ca="1" si="16"/>
        <v>99999</v>
      </c>
      <c r="AL31" s="305" t="str">
        <f t="shared" ca="1" si="17"/>
        <v/>
      </c>
      <c r="AM31" s="306" t="str">
        <f t="shared" ca="1" si="18"/>
        <v/>
      </c>
      <c r="AO31" s="307">
        <f t="shared" ca="1" si="19"/>
        <v>0</v>
      </c>
      <c r="AP31" s="304">
        <f t="shared" ca="1" si="20"/>
        <v>99999</v>
      </c>
      <c r="AQ31" s="160" t="str">
        <f t="shared" ca="1" si="21"/>
        <v/>
      </c>
      <c r="AR31" s="160" t="str">
        <f t="shared" ca="1" si="22"/>
        <v/>
      </c>
      <c r="AS31" s="305">
        <f t="shared" ca="1" si="23"/>
        <v>99999</v>
      </c>
      <c r="AT31" s="305" t="str">
        <f t="shared" ca="1" si="24"/>
        <v/>
      </c>
      <c r="AU31" s="306" t="str">
        <f t="shared" ca="1" si="25"/>
        <v/>
      </c>
      <c r="AV31" s="160"/>
      <c r="AW31" s="307">
        <f t="shared" ca="1" si="26"/>
        <v>0</v>
      </c>
      <c r="AX31" s="304">
        <f t="shared" ca="1" si="27"/>
        <v>99999</v>
      </c>
      <c r="AY31" s="160" t="str">
        <f t="shared" ca="1" si="28"/>
        <v/>
      </c>
      <c r="AZ31" s="160" t="str">
        <f t="shared" ca="1" si="29"/>
        <v/>
      </c>
      <c r="BA31" s="305">
        <f t="shared" ca="1" si="30"/>
        <v>99999</v>
      </c>
      <c r="BB31" s="305" t="str">
        <f t="shared" ca="1" si="31"/>
        <v/>
      </c>
      <c r="BC31" s="306" t="str">
        <f t="shared" ca="1" si="32"/>
        <v/>
      </c>
      <c r="BE31" s="307">
        <f t="shared" ca="1" si="33"/>
        <v>0</v>
      </c>
      <c r="BF31" s="304">
        <f t="shared" ca="1" si="34"/>
        <v>99999</v>
      </c>
      <c r="BG31" s="160" t="str">
        <f t="shared" ca="1" si="35"/>
        <v/>
      </c>
      <c r="BH31" s="160" t="str">
        <f t="shared" ca="1" si="36"/>
        <v/>
      </c>
      <c r="BI31" s="305">
        <f t="shared" ca="1" si="37"/>
        <v>99999</v>
      </c>
      <c r="BJ31" s="305" t="str">
        <f t="shared" ca="1" si="38"/>
        <v/>
      </c>
      <c r="BK31" s="306" t="str">
        <f t="shared" ca="1" si="39"/>
        <v/>
      </c>
      <c r="BL31" s="160"/>
      <c r="BM31" s="307">
        <f t="shared" ca="1" si="40"/>
        <v>0</v>
      </c>
      <c r="BN31" s="304">
        <f t="shared" ca="1" si="41"/>
        <v>99999</v>
      </c>
      <c r="BO31" s="160" t="str">
        <f t="shared" ca="1" si="42"/>
        <v/>
      </c>
      <c r="BP31" s="160" t="str">
        <f t="shared" ca="1" si="43"/>
        <v/>
      </c>
      <c r="BQ31" s="305">
        <f t="shared" ca="1" si="44"/>
        <v>99999</v>
      </c>
      <c r="BR31" s="305" t="str">
        <f t="shared" ca="1" si="45"/>
        <v/>
      </c>
      <c r="BS31" s="306" t="str">
        <f t="shared" ca="1" si="46"/>
        <v/>
      </c>
      <c r="BU31" s="307">
        <f t="shared" ca="1" si="47"/>
        <v>0</v>
      </c>
      <c r="BV31" s="304">
        <f t="shared" ca="1" si="48"/>
        <v>99999</v>
      </c>
      <c r="BW31" s="160" t="str">
        <f t="shared" ca="1" si="49"/>
        <v/>
      </c>
      <c r="BX31" s="160" t="str">
        <f t="shared" ca="1" si="50"/>
        <v/>
      </c>
      <c r="BY31" s="305">
        <f t="shared" ca="1" si="51"/>
        <v>99999</v>
      </c>
      <c r="BZ31" s="305" t="str">
        <f t="shared" ca="1" si="52"/>
        <v/>
      </c>
      <c r="CA31" s="306" t="str">
        <f t="shared" ca="1" si="53"/>
        <v/>
      </c>
      <c r="CB31" s="160"/>
      <c r="CC31" s="307">
        <f t="shared" ca="1" si="54"/>
        <v>0</v>
      </c>
      <c r="CD31" s="304">
        <f t="shared" ca="1" si="55"/>
        <v>99999</v>
      </c>
      <c r="CE31" s="160" t="str">
        <f t="shared" ca="1" si="56"/>
        <v/>
      </c>
      <c r="CF31" s="160" t="str">
        <f t="shared" ca="1" si="57"/>
        <v/>
      </c>
      <c r="CG31" s="305">
        <f t="shared" ca="1" si="58"/>
        <v>99999</v>
      </c>
      <c r="CH31" s="305" t="str">
        <f t="shared" ca="1" si="59"/>
        <v/>
      </c>
      <c r="CI31" s="306" t="str">
        <f t="shared" ca="1" si="60"/>
        <v/>
      </c>
      <c r="CK31" s="307">
        <f t="shared" ca="1" si="61"/>
        <v>0</v>
      </c>
      <c r="CL31" s="304">
        <f t="shared" ca="1" si="62"/>
        <v>99999</v>
      </c>
      <c r="CM31" s="160" t="str">
        <f t="shared" ca="1" si="63"/>
        <v/>
      </c>
      <c r="CN31" s="160" t="str">
        <f t="shared" ca="1" si="64"/>
        <v/>
      </c>
      <c r="CO31" s="305">
        <f t="shared" ca="1" si="65"/>
        <v>99999</v>
      </c>
      <c r="CP31" s="305" t="str">
        <f t="shared" ca="1" si="66"/>
        <v/>
      </c>
      <c r="CQ31" s="306" t="str">
        <f t="shared" ca="1" si="67"/>
        <v/>
      </c>
      <c r="CS31" s="307">
        <f t="shared" ca="1" si="68"/>
        <v>0</v>
      </c>
      <c r="CT31" s="304">
        <f t="shared" ca="1" si="69"/>
        <v>0.44444444444444442</v>
      </c>
      <c r="CU31" s="160">
        <f t="shared" ca="1" si="70"/>
        <v>2</v>
      </c>
      <c r="CV31" s="160">
        <f t="shared" ca="1" si="71"/>
        <v>5</v>
      </c>
      <c r="CW31" s="305">
        <f t="shared" ca="1" si="72"/>
        <v>99999</v>
      </c>
      <c r="CX31" s="305" t="str">
        <f t="shared" ca="1" si="73"/>
        <v/>
      </c>
      <c r="CY31" s="306" t="str">
        <f t="shared" ca="1" si="74"/>
        <v/>
      </c>
      <c r="DA31" s="307">
        <f t="shared" ca="1" si="75"/>
        <v>0</v>
      </c>
      <c r="DB31" s="304">
        <f t="shared" ca="1" si="76"/>
        <v>99999</v>
      </c>
      <c r="DC31" s="160" t="str">
        <f t="shared" ca="1" si="77"/>
        <v/>
      </c>
      <c r="DD31" s="160" t="str">
        <f t="shared" ca="1" si="78"/>
        <v/>
      </c>
      <c r="DE31" s="305">
        <f t="shared" ca="1" si="79"/>
        <v>99999</v>
      </c>
      <c r="DF31" s="305" t="str">
        <f t="shared" ca="1" si="80"/>
        <v/>
      </c>
      <c r="DG31" s="306" t="str">
        <f t="shared" ca="1" si="81"/>
        <v/>
      </c>
      <c r="DI31" s="307">
        <f t="shared" ca="1" si="82"/>
        <v>0</v>
      </c>
      <c r="DJ31" s="304">
        <f t="shared" ca="1" si="83"/>
        <v>99999</v>
      </c>
      <c r="DK31" s="160" t="str">
        <f t="shared" ca="1" si="84"/>
        <v/>
      </c>
      <c r="DL31" s="160" t="str">
        <f t="shared" ca="1" si="85"/>
        <v/>
      </c>
      <c r="DM31" s="305">
        <f t="shared" ca="1" si="86"/>
        <v>99999</v>
      </c>
      <c r="DN31" s="305" t="str">
        <f t="shared" ca="1" si="87"/>
        <v/>
      </c>
      <c r="DO31" s="306" t="str">
        <f t="shared" ca="1" si="88"/>
        <v/>
      </c>
    </row>
    <row r="32" spans="1:119" ht="15.95" customHeight="1" thickTop="1" x14ac:dyDescent="0.25">
      <c r="B32" s="628" t="str">
        <f>Sprache!$E$84</f>
        <v>Doppelte Namen führen zu
falschen Tabellenwerten</v>
      </c>
      <c r="C32" s="628"/>
      <c r="D32" s="129">
        <f t="shared" ca="1" si="3"/>
        <v>2</v>
      </c>
      <c r="E32" s="129" t="str">
        <f t="shared" ca="1" si="4"/>
        <v>0501</v>
      </c>
      <c r="F32" s="129">
        <f ca="1">IF($E32="",0,COUNTIF($E$7:$E32,INDEX($E$139:$E$270,ROW($A26))))</f>
        <v>0</v>
      </c>
      <c r="G32" s="163"/>
      <c r="H32" s="158">
        <v>26</v>
      </c>
      <c r="I32" s="185">
        <f ca="1">IF(OR($Y$3,$H32&gt;Calc!$B$16/2*$D$6),"",$U$6+QUOTIENT(($H32-1),$U$22)*($U$8+$U$10)/1440+SUM($R$7:$R31)/1440)</f>
        <v>0.46180555555555558</v>
      </c>
      <c r="J32" s="187">
        <f ca="1">IF(OR($Y$3,$H32&gt;Calc!$B$16/2*$D$6),"",MOD(($H32-1),$U$22)+1)</f>
        <v>1</v>
      </c>
      <c r="K32" s="46">
        <f ca="1"/>
        <v>5</v>
      </c>
      <c r="L32" s="45" t="s">
        <v>4</v>
      </c>
      <c r="M32" s="47">
        <f ca="1"/>
        <v>1</v>
      </c>
      <c r="N32" s="44" t="str">
        <f t="shared" ca="1" si="0"/>
        <v>VFB Essenheim</v>
      </c>
      <c r="O32" s="42" t="s">
        <v>4</v>
      </c>
      <c r="P32" s="43" t="str">
        <f t="shared" ca="1" si="1"/>
        <v>1. FC Riedwald</v>
      </c>
      <c r="Q32" s="611"/>
      <c r="R32" s="607"/>
      <c r="S32" s="178"/>
      <c r="T32" s="179"/>
      <c r="U32" s="179"/>
      <c r="V32" s="179"/>
      <c r="W32" s="179"/>
      <c r="X32" s="160">
        <f t="shared" ca="1" si="11"/>
        <v>0</v>
      </c>
      <c r="Y32" s="307">
        <f t="shared" ca="1" si="89"/>
        <v>0</v>
      </c>
      <c r="Z32" s="304">
        <f t="shared" ca="1" si="5"/>
        <v>0.46180555555555558</v>
      </c>
      <c r="AA32" s="160">
        <f t="shared" ca="1" si="6"/>
        <v>5</v>
      </c>
      <c r="AB32" s="160">
        <f t="shared" ca="1" si="7"/>
        <v>1</v>
      </c>
      <c r="AC32" s="305">
        <f t="shared" ca="1" si="8"/>
        <v>99999</v>
      </c>
      <c r="AD32" s="305" t="str">
        <f t="shared" ca="1" si="9"/>
        <v/>
      </c>
      <c r="AE32" s="306" t="str">
        <f t="shared" ca="1" si="10"/>
        <v/>
      </c>
      <c r="AF32" s="160"/>
      <c r="AG32" s="307">
        <f t="shared" ca="1" si="12"/>
        <v>0</v>
      </c>
      <c r="AH32" s="304">
        <f t="shared" ca="1" si="13"/>
        <v>99999</v>
      </c>
      <c r="AI32" s="160" t="str">
        <f t="shared" ca="1" si="14"/>
        <v/>
      </c>
      <c r="AJ32" s="160" t="str">
        <f t="shared" ca="1" si="15"/>
        <v/>
      </c>
      <c r="AK32" s="305">
        <f t="shared" ca="1" si="16"/>
        <v>99999</v>
      </c>
      <c r="AL32" s="305" t="str">
        <f t="shared" ca="1" si="17"/>
        <v/>
      </c>
      <c r="AM32" s="306" t="str">
        <f t="shared" ca="1" si="18"/>
        <v/>
      </c>
      <c r="AO32" s="307">
        <f t="shared" ca="1" si="19"/>
        <v>0</v>
      </c>
      <c r="AP32" s="304">
        <f t="shared" ca="1" si="20"/>
        <v>99999</v>
      </c>
      <c r="AQ32" s="160" t="str">
        <f t="shared" ca="1" si="21"/>
        <v/>
      </c>
      <c r="AR32" s="160" t="str">
        <f t="shared" ca="1" si="22"/>
        <v/>
      </c>
      <c r="AS32" s="305">
        <f t="shared" ca="1" si="23"/>
        <v>99999</v>
      </c>
      <c r="AT32" s="305" t="str">
        <f t="shared" ca="1" si="24"/>
        <v/>
      </c>
      <c r="AU32" s="306" t="str">
        <f t="shared" ca="1" si="25"/>
        <v/>
      </c>
      <c r="AV32" s="160"/>
      <c r="AW32" s="307">
        <f t="shared" ca="1" si="26"/>
        <v>0</v>
      </c>
      <c r="AX32" s="304">
        <f t="shared" ca="1" si="27"/>
        <v>99999</v>
      </c>
      <c r="AY32" s="160" t="str">
        <f t="shared" ca="1" si="28"/>
        <v/>
      </c>
      <c r="AZ32" s="160" t="str">
        <f t="shared" ca="1" si="29"/>
        <v/>
      </c>
      <c r="BA32" s="305">
        <f t="shared" ca="1" si="30"/>
        <v>99999</v>
      </c>
      <c r="BB32" s="305" t="str">
        <f t="shared" ca="1" si="31"/>
        <v/>
      </c>
      <c r="BC32" s="306" t="str">
        <f t="shared" ca="1" si="32"/>
        <v/>
      </c>
      <c r="BE32" s="307">
        <f t="shared" ca="1" si="33"/>
        <v>0</v>
      </c>
      <c r="BF32" s="304">
        <f t="shared" ca="1" si="34"/>
        <v>0.46180555555555558</v>
      </c>
      <c r="BG32" s="160">
        <f t="shared" ca="1" si="35"/>
        <v>1</v>
      </c>
      <c r="BH32" s="160">
        <f t="shared" ca="1" si="36"/>
        <v>1</v>
      </c>
      <c r="BI32" s="305">
        <f t="shared" ca="1" si="37"/>
        <v>99999</v>
      </c>
      <c r="BJ32" s="305" t="str">
        <f t="shared" ca="1" si="38"/>
        <v/>
      </c>
      <c r="BK32" s="306" t="str">
        <f t="shared" ca="1" si="39"/>
        <v/>
      </c>
      <c r="BL32" s="160"/>
      <c r="BM32" s="307">
        <f t="shared" ca="1" si="40"/>
        <v>0</v>
      </c>
      <c r="BN32" s="304">
        <f t="shared" ca="1" si="41"/>
        <v>99999</v>
      </c>
      <c r="BO32" s="160" t="str">
        <f t="shared" ca="1" si="42"/>
        <v/>
      </c>
      <c r="BP32" s="160" t="str">
        <f t="shared" ca="1" si="43"/>
        <v/>
      </c>
      <c r="BQ32" s="305">
        <f t="shared" ca="1" si="44"/>
        <v>99999</v>
      </c>
      <c r="BR32" s="305" t="str">
        <f t="shared" ca="1" si="45"/>
        <v/>
      </c>
      <c r="BS32" s="306" t="str">
        <f t="shared" ca="1" si="46"/>
        <v/>
      </c>
      <c r="BU32" s="307">
        <f t="shared" ca="1" si="47"/>
        <v>0</v>
      </c>
      <c r="BV32" s="304">
        <f t="shared" ca="1" si="48"/>
        <v>99999</v>
      </c>
      <c r="BW32" s="160" t="str">
        <f t="shared" ca="1" si="49"/>
        <v/>
      </c>
      <c r="BX32" s="160" t="str">
        <f t="shared" ca="1" si="50"/>
        <v/>
      </c>
      <c r="BY32" s="305">
        <f t="shared" ca="1" si="51"/>
        <v>99999</v>
      </c>
      <c r="BZ32" s="305" t="str">
        <f t="shared" ca="1" si="52"/>
        <v/>
      </c>
      <c r="CA32" s="306" t="str">
        <f t="shared" ca="1" si="53"/>
        <v/>
      </c>
      <c r="CB32" s="160"/>
      <c r="CC32" s="307">
        <f t="shared" ca="1" si="54"/>
        <v>0</v>
      </c>
      <c r="CD32" s="304">
        <f t="shared" ca="1" si="55"/>
        <v>99999</v>
      </c>
      <c r="CE32" s="160" t="str">
        <f t="shared" ca="1" si="56"/>
        <v/>
      </c>
      <c r="CF32" s="160" t="str">
        <f t="shared" ca="1" si="57"/>
        <v/>
      </c>
      <c r="CG32" s="305">
        <f t="shared" ca="1" si="58"/>
        <v>99999</v>
      </c>
      <c r="CH32" s="305" t="str">
        <f t="shared" ca="1" si="59"/>
        <v/>
      </c>
      <c r="CI32" s="306" t="str">
        <f t="shared" ca="1" si="60"/>
        <v/>
      </c>
      <c r="CK32" s="307">
        <f t="shared" ca="1" si="61"/>
        <v>0</v>
      </c>
      <c r="CL32" s="304">
        <f t="shared" ca="1" si="62"/>
        <v>99999</v>
      </c>
      <c r="CM32" s="160" t="str">
        <f t="shared" ca="1" si="63"/>
        <v/>
      </c>
      <c r="CN32" s="160" t="str">
        <f t="shared" ca="1" si="64"/>
        <v/>
      </c>
      <c r="CO32" s="305">
        <f t="shared" ca="1" si="65"/>
        <v>99999</v>
      </c>
      <c r="CP32" s="305" t="str">
        <f t="shared" ca="1" si="66"/>
        <v/>
      </c>
      <c r="CQ32" s="306" t="str">
        <f t="shared" ca="1" si="67"/>
        <v/>
      </c>
      <c r="CS32" s="307">
        <f t="shared" ca="1" si="68"/>
        <v>0</v>
      </c>
      <c r="CT32" s="304">
        <f t="shared" ca="1" si="69"/>
        <v>99999</v>
      </c>
      <c r="CU32" s="160" t="str">
        <f t="shared" ca="1" si="70"/>
        <v/>
      </c>
      <c r="CV32" s="160" t="str">
        <f t="shared" ca="1" si="71"/>
        <v/>
      </c>
      <c r="CW32" s="305">
        <f t="shared" ca="1" si="72"/>
        <v>99999</v>
      </c>
      <c r="CX32" s="305" t="str">
        <f t="shared" ca="1" si="73"/>
        <v/>
      </c>
      <c r="CY32" s="306" t="str">
        <f t="shared" ca="1" si="74"/>
        <v/>
      </c>
      <c r="DA32" s="307">
        <f t="shared" ca="1" si="75"/>
        <v>0</v>
      </c>
      <c r="DB32" s="304">
        <f t="shared" ca="1" si="76"/>
        <v>99999</v>
      </c>
      <c r="DC32" s="160" t="str">
        <f t="shared" ca="1" si="77"/>
        <v/>
      </c>
      <c r="DD32" s="160" t="str">
        <f t="shared" ca="1" si="78"/>
        <v/>
      </c>
      <c r="DE32" s="305">
        <f t="shared" ca="1" si="79"/>
        <v>99999</v>
      </c>
      <c r="DF32" s="305" t="str">
        <f t="shared" ca="1" si="80"/>
        <v/>
      </c>
      <c r="DG32" s="306" t="str">
        <f t="shared" ca="1" si="81"/>
        <v/>
      </c>
      <c r="DI32" s="307">
        <f t="shared" ca="1" si="82"/>
        <v>0</v>
      </c>
      <c r="DJ32" s="304">
        <f t="shared" ca="1" si="83"/>
        <v>99999</v>
      </c>
      <c r="DK32" s="160" t="str">
        <f t="shared" ca="1" si="84"/>
        <v/>
      </c>
      <c r="DL32" s="160" t="str">
        <f t="shared" ca="1" si="85"/>
        <v/>
      </c>
      <c r="DM32" s="305">
        <f t="shared" ca="1" si="86"/>
        <v>99999</v>
      </c>
      <c r="DN32" s="305" t="str">
        <f t="shared" ca="1" si="87"/>
        <v/>
      </c>
      <c r="DO32" s="306" t="str">
        <f t="shared" ca="1" si="88"/>
        <v/>
      </c>
    </row>
    <row r="33" spans="2:119" ht="15.95" customHeight="1" x14ac:dyDescent="0.25">
      <c r="B33" s="628"/>
      <c r="C33" s="628"/>
      <c r="D33" s="129">
        <f t="shared" ca="1" si="3"/>
        <v>2</v>
      </c>
      <c r="E33" s="129" t="str">
        <f t="shared" ca="1" si="4"/>
        <v>0406</v>
      </c>
      <c r="F33" s="129">
        <f ca="1">IF($E33="",0,COUNTIF($E$7:$E33,INDEX($E$139:$E$270,ROW($A27))))</f>
        <v>0</v>
      </c>
      <c r="G33" s="163"/>
      <c r="H33" s="158">
        <v>27</v>
      </c>
      <c r="I33" s="185">
        <f ca="1">IF(OR($Y$3,$H33&gt;Calc!$B$16/2*$D$6),"",$U$6+QUOTIENT(($H33-1),$U$22)*($U$8+$U$10)/1440+SUM($R$7:$R32)/1440)</f>
        <v>0.46180555555555558</v>
      </c>
      <c r="J33" s="187">
        <f ca="1">IF(OR($Y$3,$H33&gt;Calc!$B$16/2*$D$6),"",MOD(($H33-1),$U$22)+1)</f>
        <v>2</v>
      </c>
      <c r="K33" s="46">
        <f ca="1"/>
        <v>4</v>
      </c>
      <c r="L33" s="45" t="s">
        <v>4</v>
      </c>
      <c r="M33" s="47">
        <f ca="1"/>
        <v>6</v>
      </c>
      <c r="N33" s="44" t="str">
        <f t="shared" ca="1" si="0"/>
        <v>Maibach 1822 eV</v>
      </c>
      <c r="O33" s="42" t="s">
        <v>4</v>
      </c>
      <c r="P33" s="43" t="str">
        <f t="shared" ca="1" si="1"/>
        <v>Inter Mailand</v>
      </c>
      <c r="Q33" s="611"/>
      <c r="R33" s="607"/>
      <c r="S33" s="178"/>
      <c r="T33" s="179"/>
      <c r="U33" s="179"/>
      <c r="V33" s="179"/>
      <c r="W33" s="179"/>
      <c r="X33" s="160">
        <f t="shared" ca="1" si="11"/>
        <v>0</v>
      </c>
      <c r="Y33" s="307">
        <f t="shared" ca="1" si="89"/>
        <v>0</v>
      </c>
      <c r="Z33" s="304">
        <f t="shared" ca="1" si="5"/>
        <v>99999</v>
      </c>
      <c r="AA33" s="160" t="str">
        <f t="shared" ca="1" si="6"/>
        <v/>
      </c>
      <c r="AB33" s="160" t="str">
        <f t="shared" ca="1" si="7"/>
        <v/>
      </c>
      <c r="AC33" s="305">
        <f t="shared" ca="1" si="8"/>
        <v>99999</v>
      </c>
      <c r="AD33" s="305" t="str">
        <f t="shared" ca="1" si="9"/>
        <v/>
      </c>
      <c r="AE33" s="306" t="str">
        <f t="shared" ca="1" si="10"/>
        <v/>
      </c>
      <c r="AF33" s="160"/>
      <c r="AG33" s="307">
        <f t="shared" ca="1" si="12"/>
        <v>0</v>
      </c>
      <c r="AH33" s="304">
        <f t="shared" ca="1" si="13"/>
        <v>99999</v>
      </c>
      <c r="AI33" s="160" t="str">
        <f t="shared" ca="1" si="14"/>
        <v/>
      </c>
      <c r="AJ33" s="160" t="str">
        <f t="shared" ca="1" si="15"/>
        <v/>
      </c>
      <c r="AK33" s="305">
        <f t="shared" ca="1" si="16"/>
        <v>99999</v>
      </c>
      <c r="AL33" s="305" t="str">
        <f t="shared" ca="1" si="17"/>
        <v/>
      </c>
      <c r="AM33" s="306" t="str">
        <f t="shared" ca="1" si="18"/>
        <v/>
      </c>
      <c r="AO33" s="307">
        <f t="shared" ca="1" si="19"/>
        <v>0</v>
      </c>
      <c r="AP33" s="304">
        <f t="shared" ca="1" si="20"/>
        <v>99999</v>
      </c>
      <c r="AQ33" s="160" t="str">
        <f t="shared" ca="1" si="21"/>
        <v/>
      </c>
      <c r="AR33" s="160" t="str">
        <f t="shared" ca="1" si="22"/>
        <v/>
      </c>
      <c r="AS33" s="305">
        <f t="shared" ca="1" si="23"/>
        <v>99999</v>
      </c>
      <c r="AT33" s="305" t="str">
        <f t="shared" ca="1" si="24"/>
        <v/>
      </c>
      <c r="AU33" s="306" t="str">
        <f t="shared" ca="1" si="25"/>
        <v/>
      </c>
      <c r="AV33" s="160"/>
      <c r="AW33" s="307">
        <f t="shared" ca="1" si="26"/>
        <v>0</v>
      </c>
      <c r="AX33" s="304">
        <f t="shared" ca="1" si="27"/>
        <v>0.46180555555555558</v>
      </c>
      <c r="AY33" s="160">
        <f t="shared" ca="1" si="28"/>
        <v>6</v>
      </c>
      <c r="AZ33" s="160">
        <f t="shared" ca="1" si="29"/>
        <v>2</v>
      </c>
      <c r="BA33" s="305">
        <f t="shared" ca="1" si="30"/>
        <v>99999</v>
      </c>
      <c r="BB33" s="305" t="str">
        <f t="shared" ca="1" si="31"/>
        <v/>
      </c>
      <c r="BC33" s="306" t="str">
        <f t="shared" ca="1" si="32"/>
        <v/>
      </c>
      <c r="BE33" s="307">
        <f t="shared" ca="1" si="33"/>
        <v>0</v>
      </c>
      <c r="BF33" s="304">
        <f t="shared" ca="1" si="34"/>
        <v>99999</v>
      </c>
      <c r="BG33" s="160" t="str">
        <f t="shared" ca="1" si="35"/>
        <v/>
      </c>
      <c r="BH33" s="160" t="str">
        <f t="shared" ca="1" si="36"/>
        <v/>
      </c>
      <c r="BI33" s="305">
        <f t="shared" ca="1" si="37"/>
        <v>99999</v>
      </c>
      <c r="BJ33" s="305" t="str">
        <f t="shared" ca="1" si="38"/>
        <v/>
      </c>
      <c r="BK33" s="306" t="str">
        <f t="shared" ca="1" si="39"/>
        <v/>
      </c>
      <c r="BL33" s="160"/>
      <c r="BM33" s="307">
        <f t="shared" ca="1" si="40"/>
        <v>0</v>
      </c>
      <c r="BN33" s="304">
        <f t="shared" ca="1" si="41"/>
        <v>0.46180555555555558</v>
      </c>
      <c r="BO33" s="160">
        <f t="shared" ca="1" si="42"/>
        <v>4</v>
      </c>
      <c r="BP33" s="160">
        <f t="shared" ca="1" si="43"/>
        <v>2</v>
      </c>
      <c r="BQ33" s="305">
        <f t="shared" ca="1" si="44"/>
        <v>99999</v>
      </c>
      <c r="BR33" s="305" t="str">
        <f t="shared" ca="1" si="45"/>
        <v/>
      </c>
      <c r="BS33" s="306" t="str">
        <f t="shared" ca="1" si="46"/>
        <v/>
      </c>
      <c r="BU33" s="307">
        <f t="shared" ca="1" si="47"/>
        <v>0</v>
      </c>
      <c r="BV33" s="304">
        <f t="shared" ca="1" si="48"/>
        <v>99999</v>
      </c>
      <c r="BW33" s="160" t="str">
        <f t="shared" ca="1" si="49"/>
        <v/>
      </c>
      <c r="BX33" s="160" t="str">
        <f t="shared" ca="1" si="50"/>
        <v/>
      </c>
      <c r="BY33" s="305">
        <f t="shared" ca="1" si="51"/>
        <v>99999</v>
      </c>
      <c r="BZ33" s="305" t="str">
        <f t="shared" ca="1" si="52"/>
        <v/>
      </c>
      <c r="CA33" s="306" t="str">
        <f t="shared" ca="1" si="53"/>
        <v/>
      </c>
      <c r="CB33" s="160"/>
      <c r="CC33" s="307">
        <f t="shared" ca="1" si="54"/>
        <v>0</v>
      </c>
      <c r="CD33" s="304">
        <f t="shared" ca="1" si="55"/>
        <v>99999</v>
      </c>
      <c r="CE33" s="160" t="str">
        <f t="shared" ca="1" si="56"/>
        <v/>
      </c>
      <c r="CF33" s="160" t="str">
        <f t="shared" ca="1" si="57"/>
        <v/>
      </c>
      <c r="CG33" s="305">
        <f t="shared" ca="1" si="58"/>
        <v>99999</v>
      </c>
      <c r="CH33" s="305" t="str">
        <f t="shared" ca="1" si="59"/>
        <v/>
      </c>
      <c r="CI33" s="306" t="str">
        <f t="shared" ca="1" si="60"/>
        <v/>
      </c>
      <c r="CK33" s="307">
        <f t="shared" ca="1" si="61"/>
        <v>0</v>
      </c>
      <c r="CL33" s="304">
        <f t="shared" ca="1" si="62"/>
        <v>99999</v>
      </c>
      <c r="CM33" s="160" t="str">
        <f t="shared" ca="1" si="63"/>
        <v/>
      </c>
      <c r="CN33" s="160" t="str">
        <f t="shared" ca="1" si="64"/>
        <v/>
      </c>
      <c r="CO33" s="305">
        <f t="shared" ca="1" si="65"/>
        <v>99999</v>
      </c>
      <c r="CP33" s="305" t="str">
        <f t="shared" ca="1" si="66"/>
        <v/>
      </c>
      <c r="CQ33" s="306" t="str">
        <f t="shared" ca="1" si="67"/>
        <v/>
      </c>
      <c r="CS33" s="307">
        <f t="shared" ca="1" si="68"/>
        <v>0</v>
      </c>
      <c r="CT33" s="304">
        <f t="shared" ca="1" si="69"/>
        <v>99999</v>
      </c>
      <c r="CU33" s="160" t="str">
        <f t="shared" ca="1" si="70"/>
        <v/>
      </c>
      <c r="CV33" s="160" t="str">
        <f t="shared" ca="1" si="71"/>
        <v/>
      </c>
      <c r="CW33" s="305">
        <f t="shared" ca="1" si="72"/>
        <v>99999</v>
      </c>
      <c r="CX33" s="305" t="str">
        <f t="shared" ca="1" si="73"/>
        <v/>
      </c>
      <c r="CY33" s="306" t="str">
        <f t="shared" ca="1" si="74"/>
        <v/>
      </c>
      <c r="DA33" s="307">
        <f t="shared" ca="1" si="75"/>
        <v>0</v>
      </c>
      <c r="DB33" s="304">
        <f t="shared" ca="1" si="76"/>
        <v>99999</v>
      </c>
      <c r="DC33" s="160" t="str">
        <f t="shared" ca="1" si="77"/>
        <v/>
      </c>
      <c r="DD33" s="160" t="str">
        <f t="shared" ca="1" si="78"/>
        <v/>
      </c>
      <c r="DE33" s="305">
        <f t="shared" ca="1" si="79"/>
        <v>99999</v>
      </c>
      <c r="DF33" s="305" t="str">
        <f t="shared" ca="1" si="80"/>
        <v/>
      </c>
      <c r="DG33" s="306" t="str">
        <f t="shared" ca="1" si="81"/>
        <v/>
      </c>
      <c r="DI33" s="307">
        <f t="shared" ca="1" si="82"/>
        <v>0</v>
      </c>
      <c r="DJ33" s="304">
        <f t="shared" ca="1" si="83"/>
        <v>99999</v>
      </c>
      <c r="DK33" s="160" t="str">
        <f t="shared" ca="1" si="84"/>
        <v/>
      </c>
      <c r="DL33" s="160" t="str">
        <f t="shared" ca="1" si="85"/>
        <v/>
      </c>
      <c r="DM33" s="305">
        <f t="shared" ca="1" si="86"/>
        <v>99999</v>
      </c>
      <c r="DN33" s="305" t="str">
        <f t="shared" ca="1" si="87"/>
        <v/>
      </c>
      <c r="DO33" s="306" t="str">
        <f t="shared" ca="1" si="88"/>
        <v/>
      </c>
    </row>
    <row r="34" spans="2:119" ht="15.95" customHeight="1" x14ac:dyDescent="0.25">
      <c r="B34" s="628"/>
      <c r="C34" s="628"/>
      <c r="D34" s="129">
        <f t="shared" ca="1" si="3"/>
        <v>2</v>
      </c>
      <c r="E34" s="129" t="str">
        <f t="shared" ca="1" si="4"/>
        <v>0703</v>
      </c>
      <c r="F34" s="129">
        <f ca="1">IF($E34="",0,COUNTIF($E$7:$E34,INDEX($E$139:$E$270,ROW($A28))))</f>
        <v>0</v>
      </c>
      <c r="G34" s="163"/>
      <c r="H34" s="158">
        <v>28</v>
      </c>
      <c r="I34" s="185">
        <f ca="1">IF(OR($Y$3,$H34&gt;Calc!$B$16/2*$D$6),"",$U$6+QUOTIENT(($H34-1),$U$22)*($U$8+$U$10)/1440+SUM($R$7:$R33)/1440)</f>
        <v>0.46180555555555558</v>
      </c>
      <c r="J34" s="187">
        <f ca="1">IF(OR($Y$3,$H34&gt;Calc!$B$16/2*$D$6),"",MOD(($H34-1),$U$22)+1)</f>
        <v>3</v>
      </c>
      <c r="K34" s="46">
        <f ca="1"/>
        <v>7</v>
      </c>
      <c r="L34" s="45" t="s">
        <v>4</v>
      </c>
      <c r="M34" s="47">
        <f ca="1"/>
        <v>3</v>
      </c>
      <c r="N34" s="44" t="str">
        <f t="shared" ca="1" si="0"/>
        <v>SSV Wildbach</v>
      </c>
      <c r="O34" s="42" t="s">
        <v>4</v>
      </c>
      <c r="P34" s="43" t="str">
        <f t="shared" ca="1" si="1"/>
        <v>Eintracht Frankfurt</v>
      </c>
      <c r="Q34" s="611"/>
      <c r="R34" s="607"/>
      <c r="S34" s="178"/>
      <c r="T34" s="179"/>
      <c r="U34" s="179"/>
      <c r="V34" s="179"/>
      <c r="W34" s="179"/>
      <c r="X34" s="160">
        <f t="shared" ca="1" si="11"/>
        <v>0</v>
      </c>
      <c r="Y34" s="307">
        <f t="shared" ca="1" si="89"/>
        <v>0</v>
      </c>
      <c r="Z34" s="304">
        <f t="shared" ca="1" si="5"/>
        <v>99999</v>
      </c>
      <c r="AA34" s="160" t="str">
        <f t="shared" ca="1" si="6"/>
        <v/>
      </c>
      <c r="AB34" s="160" t="str">
        <f t="shared" ca="1" si="7"/>
        <v/>
      </c>
      <c r="AC34" s="305">
        <f t="shared" ca="1" si="8"/>
        <v>99999</v>
      </c>
      <c r="AD34" s="305" t="str">
        <f t="shared" ca="1" si="9"/>
        <v/>
      </c>
      <c r="AE34" s="306" t="str">
        <f t="shared" ca="1" si="10"/>
        <v/>
      </c>
      <c r="AF34" s="160"/>
      <c r="AG34" s="307">
        <f t="shared" ca="1" si="12"/>
        <v>0</v>
      </c>
      <c r="AH34" s="304">
        <f t="shared" ca="1" si="13"/>
        <v>99999</v>
      </c>
      <c r="AI34" s="160" t="str">
        <f t="shared" ca="1" si="14"/>
        <v/>
      </c>
      <c r="AJ34" s="160" t="str">
        <f t="shared" ca="1" si="15"/>
        <v/>
      </c>
      <c r="AK34" s="305">
        <f t="shared" ca="1" si="16"/>
        <v>99999</v>
      </c>
      <c r="AL34" s="305" t="str">
        <f t="shared" ca="1" si="17"/>
        <v/>
      </c>
      <c r="AM34" s="306" t="str">
        <f t="shared" ca="1" si="18"/>
        <v/>
      </c>
      <c r="AO34" s="307">
        <f t="shared" ca="1" si="19"/>
        <v>0</v>
      </c>
      <c r="AP34" s="304">
        <f t="shared" ca="1" si="20"/>
        <v>0.46180555555555558</v>
      </c>
      <c r="AQ34" s="160">
        <f t="shared" ca="1" si="21"/>
        <v>7</v>
      </c>
      <c r="AR34" s="160">
        <f t="shared" ca="1" si="22"/>
        <v>3</v>
      </c>
      <c r="AS34" s="305">
        <f t="shared" ca="1" si="23"/>
        <v>99999</v>
      </c>
      <c r="AT34" s="305" t="str">
        <f t="shared" ca="1" si="24"/>
        <v/>
      </c>
      <c r="AU34" s="306" t="str">
        <f t="shared" ca="1" si="25"/>
        <v/>
      </c>
      <c r="AV34" s="160"/>
      <c r="AW34" s="307">
        <f t="shared" ca="1" si="26"/>
        <v>0</v>
      </c>
      <c r="AX34" s="304">
        <f t="shared" ca="1" si="27"/>
        <v>99999</v>
      </c>
      <c r="AY34" s="160" t="str">
        <f t="shared" ca="1" si="28"/>
        <v/>
      </c>
      <c r="AZ34" s="160" t="str">
        <f t="shared" ca="1" si="29"/>
        <v/>
      </c>
      <c r="BA34" s="305">
        <f t="shared" ca="1" si="30"/>
        <v>99999</v>
      </c>
      <c r="BB34" s="305" t="str">
        <f t="shared" ca="1" si="31"/>
        <v/>
      </c>
      <c r="BC34" s="306" t="str">
        <f t="shared" ca="1" si="32"/>
        <v/>
      </c>
      <c r="BE34" s="307">
        <f t="shared" ca="1" si="33"/>
        <v>0</v>
      </c>
      <c r="BF34" s="304">
        <f t="shared" ca="1" si="34"/>
        <v>99999</v>
      </c>
      <c r="BG34" s="160" t="str">
        <f t="shared" ca="1" si="35"/>
        <v/>
      </c>
      <c r="BH34" s="160" t="str">
        <f t="shared" ca="1" si="36"/>
        <v/>
      </c>
      <c r="BI34" s="305">
        <f t="shared" ca="1" si="37"/>
        <v>99999</v>
      </c>
      <c r="BJ34" s="305" t="str">
        <f t="shared" ca="1" si="38"/>
        <v/>
      </c>
      <c r="BK34" s="306" t="str">
        <f t="shared" ca="1" si="39"/>
        <v/>
      </c>
      <c r="BL34" s="160"/>
      <c r="BM34" s="307">
        <f t="shared" ca="1" si="40"/>
        <v>0</v>
      </c>
      <c r="BN34" s="304">
        <f t="shared" ca="1" si="41"/>
        <v>99999</v>
      </c>
      <c r="BO34" s="160" t="str">
        <f t="shared" ca="1" si="42"/>
        <v/>
      </c>
      <c r="BP34" s="160" t="str">
        <f t="shared" ca="1" si="43"/>
        <v/>
      </c>
      <c r="BQ34" s="305">
        <f t="shared" ca="1" si="44"/>
        <v>99999</v>
      </c>
      <c r="BR34" s="305" t="str">
        <f t="shared" ca="1" si="45"/>
        <v/>
      </c>
      <c r="BS34" s="306" t="str">
        <f t="shared" ca="1" si="46"/>
        <v/>
      </c>
      <c r="BU34" s="307">
        <f t="shared" ca="1" si="47"/>
        <v>0</v>
      </c>
      <c r="BV34" s="304">
        <f t="shared" ca="1" si="48"/>
        <v>0.46180555555555558</v>
      </c>
      <c r="BW34" s="160">
        <f t="shared" ca="1" si="49"/>
        <v>3</v>
      </c>
      <c r="BX34" s="160">
        <f t="shared" ca="1" si="50"/>
        <v>3</v>
      </c>
      <c r="BY34" s="305">
        <f t="shared" ca="1" si="51"/>
        <v>99999</v>
      </c>
      <c r="BZ34" s="305" t="str">
        <f t="shared" ca="1" si="52"/>
        <v/>
      </c>
      <c r="CA34" s="306" t="str">
        <f t="shared" ca="1" si="53"/>
        <v/>
      </c>
      <c r="CB34" s="160"/>
      <c r="CC34" s="307">
        <f t="shared" ca="1" si="54"/>
        <v>0</v>
      </c>
      <c r="CD34" s="304">
        <f t="shared" ca="1" si="55"/>
        <v>99999</v>
      </c>
      <c r="CE34" s="160" t="str">
        <f t="shared" ca="1" si="56"/>
        <v/>
      </c>
      <c r="CF34" s="160" t="str">
        <f t="shared" ca="1" si="57"/>
        <v/>
      </c>
      <c r="CG34" s="305">
        <f t="shared" ca="1" si="58"/>
        <v>99999</v>
      </c>
      <c r="CH34" s="305" t="str">
        <f t="shared" ca="1" si="59"/>
        <v/>
      </c>
      <c r="CI34" s="306" t="str">
        <f t="shared" ca="1" si="60"/>
        <v/>
      </c>
      <c r="CK34" s="307">
        <f t="shared" ca="1" si="61"/>
        <v>0</v>
      </c>
      <c r="CL34" s="304">
        <f t="shared" ca="1" si="62"/>
        <v>99999</v>
      </c>
      <c r="CM34" s="160" t="str">
        <f t="shared" ca="1" si="63"/>
        <v/>
      </c>
      <c r="CN34" s="160" t="str">
        <f t="shared" ca="1" si="64"/>
        <v/>
      </c>
      <c r="CO34" s="305">
        <f t="shared" ca="1" si="65"/>
        <v>99999</v>
      </c>
      <c r="CP34" s="305" t="str">
        <f t="shared" ca="1" si="66"/>
        <v/>
      </c>
      <c r="CQ34" s="306" t="str">
        <f t="shared" ca="1" si="67"/>
        <v/>
      </c>
      <c r="CS34" s="307">
        <f t="shared" ca="1" si="68"/>
        <v>0</v>
      </c>
      <c r="CT34" s="304">
        <f t="shared" ca="1" si="69"/>
        <v>99999</v>
      </c>
      <c r="CU34" s="160" t="str">
        <f t="shared" ca="1" si="70"/>
        <v/>
      </c>
      <c r="CV34" s="160" t="str">
        <f t="shared" ca="1" si="71"/>
        <v/>
      </c>
      <c r="CW34" s="305">
        <f t="shared" ca="1" si="72"/>
        <v>99999</v>
      </c>
      <c r="CX34" s="305" t="str">
        <f t="shared" ca="1" si="73"/>
        <v/>
      </c>
      <c r="CY34" s="306" t="str">
        <f t="shared" ca="1" si="74"/>
        <v/>
      </c>
      <c r="DA34" s="307">
        <f t="shared" ca="1" si="75"/>
        <v>0</v>
      </c>
      <c r="DB34" s="304">
        <f t="shared" ca="1" si="76"/>
        <v>99999</v>
      </c>
      <c r="DC34" s="160" t="str">
        <f t="shared" ca="1" si="77"/>
        <v/>
      </c>
      <c r="DD34" s="160" t="str">
        <f t="shared" ca="1" si="78"/>
        <v/>
      </c>
      <c r="DE34" s="305">
        <f t="shared" ca="1" si="79"/>
        <v>99999</v>
      </c>
      <c r="DF34" s="305" t="str">
        <f t="shared" ca="1" si="80"/>
        <v/>
      </c>
      <c r="DG34" s="306" t="str">
        <f t="shared" ca="1" si="81"/>
        <v/>
      </c>
      <c r="DI34" s="307">
        <f t="shared" ca="1" si="82"/>
        <v>0</v>
      </c>
      <c r="DJ34" s="304">
        <f t="shared" ca="1" si="83"/>
        <v>99999</v>
      </c>
      <c r="DK34" s="160" t="str">
        <f t="shared" ca="1" si="84"/>
        <v/>
      </c>
      <c r="DL34" s="160" t="str">
        <f t="shared" ca="1" si="85"/>
        <v/>
      </c>
      <c r="DM34" s="305">
        <f t="shared" ca="1" si="86"/>
        <v>99999</v>
      </c>
      <c r="DN34" s="305" t="str">
        <f t="shared" ca="1" si="87"/>
        <v/>
      </c>
      <c r="DO34" s="306" t="str">
        <f t="shared" ca="1" si="88"/>
        <v/>
      </c>
    </row>
    <row r="35" spans="2:119" ht="15.95" customHeight="1" x14ac:dyDescent="0.25">
      <c r="D35" s="129">
        <f t="shared" ca="1" si="3"/>
        <v>2</v>
      </c>
      <c r="E35" s="129" t="str">
        <f t="shared" ca="1" si="4"/>
        <v>0208</v>
      </c>
      <c r="F35" s="129">
        <f ca="1">IF($E35="",0,COUNTIF($E$7:$E35,INDEX($E$139:$E$270,ROW($A29))))</f>
        <v>0</v>
      </c>
      <c r="G35" s="163"/>
      <c r="H35" s="158">
        <v>29</v>
      </c>
      <c r="I35" s="185">
        <f ca="1">IF(OR($Y$3,$H35&gt;Calc!$B$16/2*$D$6),"",$U$6+QUOTIENT(($H35-1),$U$22)*($U$8+$U$10)/1440+SUM($R$7:$R34)/1440)</f>
        <v>0.46180555555555558</v>
      </c>
      <c r="J35" s="187">
        <f ca="1">IF(OR($Y$3,$H35&gt;Calc!$B$16/2*$D$6),"",MOD(($H35-1),$U$22)+1)</f>
        <v>4</v>
      </c>
      <c r="K35" s="46">
        <f ca="1"/>
        <v>2</v>
      </c>
      <c r="L35" s="45" t="s">
        <v>4</v>
      </c>
      <c r="M35" s="47">
        <f ca="1"/>
        <v>8</v>
      </c>
      <c r="N35" s="44" t="str">
        <f t="shared" ca="1" si="0"/>
        <v>FC Barcelona</v>
      </c>
      <c r="O35" s="42" t="s">
        <v>4</v>
      </c>
      <c r="P35" s="43" t="str">
        <f t="shared" ca="1" si="1"/>
        <v>Fun Kickers Oes</v>
      </c>
      <c r="Q35" s="611"/>
      <c r="R35" s="607"/>
      <c r="S35" s="178"/>
      <c r="T35" s="179"/>
      <c r="U35" s="179"/>
      <c r="V35" s="179"/>
      <c r="W35" s="179"/>
      <c r="X35" s="160">
        <f t="shared" ca="1" si="11"/>
        <v>0</v>
      </c>
      <c r="Y35" s="307">
        <f t="shared" ca="1" si="89"/>
        <v>0</v>
      </c>
      <c r="Z35" s="304">
        <f t="shared" ca="1" si="5"/>
        <v>99999</v>
      </c>
      <c r="AA35" s="160" t="str">
        <f t="shared" ca="1" si="6"/>
        <v/>
      </c>
      <c r="AB35" s="160" t="str">
        <f t="shared" ca="1" si="7"/>
        <v/>
      </c>
      <c r="AC35" s="305">
        <f t="shared" ca="1" si="8"/>
        <v>99999</v>
      </c>
      <c r="AD35" s="305" t="str">
        <f t="shared" ca="1" si="9"/>
        <v/>
      </c>
      <c r="AE35" s="306" t="str">
        <f t="shared" ca="1" si="10"/>
        <v/>
      </c>
      <c r="AF35" s="160"/>
      <c r="AG35" s="307">
        <f t="shared" ca="1" si="12"/>
        <v>0</v>
      </c>
      <c r="AH35" s="304">
        <f t="shared" ca="1" si="13"/>
        <v>0.46180555555555558</v>
      </c>
      <c r="AI35" s="160">
        <f t="shared" ca="1" si="14"/>
        <v>8</v>
      </c>
      <c r="AJ35" s="160">
        <f t="shared" ca="1" si="15"/>
        <v>4</v>
      </c>
      <c r="AK35" s="305">
        <f t="shared" ca="1" si="16"/>
        <v>99999</v>
      </c>
      <c r="AL35" s="305" t="str">
        <f t="shared" ca="1" si="17"/>
        <v/>
      </c>
      <c r="AM35" s="306" t="str">
        <f t="shared" ca="1" si="18"/>
        <v/>
      </c>
      <c r="AO35" s="307">
        <f t="shared" ca="1" si="19"/>
        <v>0</v>
      </c>
      <c r="AP35" s="304">
        <f t="shared" ca="1" si="20"/>
        <v>99999</v>
      </c>
      <c r="AQ35" s="160" t="str">
        <f t="shared" ca="1" si="21"/>
        <v/>
      </c>
      <c r="AR35" s="160" t="str">
        <f t="shared" ca="1" si="22"/>
        <v/>
      </c>
      <c r="AS35" s="305">
        <f t="shared" ca="1" si="23"/>
        <v>99999</v>
      </c>
      <c r="AT35" s="305" t="str">
        <f t="shared" ca="1" si="24"/>
        <v/>
      </c>
      <c r="AU35" s="306" t="str">
        <f t="shared" ca="1" si="25"/>
        <v/>
      </c>
      <c r="AV35" s="160"/>
      <c r="AW35" s="307">
        <f t="shared" ca="1" si="26"/>
        <v>0</v>
      </c>
      <c r="AX35" s="304">
        <f t="shared" ca="1" si="27"/>
        <v>99999</v>
      </c>
      <c r="AY35" s="160" t="str">
        <f t="shared" ca="1" si="28"/>
        <v/>
      </c>
      <c r="AZ35" s="160" t="str">
        <f t="shared" ca="1" si="29"/>
        <v/>
      </c>
      <c r="BA35" s="305">
        <f t="shared" ca="1" si="30"/>
        <v>99999</v>
      </c>
      <c r="BB35" s="305" t="str">
        <f t="shared" ca="1" si="31"/>
        <v/>
      </c>
      <c r="BC35" s="306" t="str">
        <f t="shared" ca="1" si="32"/>
        <v/>
      </c>
      <c r="BE35" s="307">
        <f t="shared" ca="1" si="33"/>
        <v>0</v>
      </c>
      <c r="BF35" s="304">
        <f t="shared" ca="1" si="34"/>
        <v>99999</v>
      </c>
      <c r="BG35" s="160" t="str">
        <f t="shared" ca="1" si="35"/>
        <v/>
      </c>
      <c r="BH35" s="160" t="str">
        <f t="shared" ca="1" si="36"/>
        <v/>
      </c>
      <c r="BI35" s="305">
        <f t="shared" ca="1" si="37"/>
        <v>99999</v>
      </c>
      <c r="BJ35" s="305" t="str">
        <f t="shared" ca="1" si="38"/>
        <v/>
      </c>
      <c r="BK35" s="306" t="str">
        <f t="shared" ca="1" si="39"/>
        <v/>
      </c>
      <c r="BL35" s="160"/>
      <c r="BM35" s="307">
        <f t="shared" ca="1" si="40"/>
        <v>0</v>
      </c>
      <c r="BN35" s="304">
        <f t="shared" ca="1" si="41"/>
        <v>99999</v>
      </c>
      <c r="BO35" s="160" t="str">
        <f t="shared" ca="1" si="42"/>
        <v/>
      </c>
      <c r="BP35" s="160" t="str">
        <f t="shared" ca="1" si="43"/>
        <v/>
      </c>
      <c r="BQ35" s="305">
        <f t="shared" ca="1" si="44"/>
        <v>99999</v>
      </c>
      <c r="BR35" s="305" t="str">
        <f t="shared" ca="1" si="45"/>
        <v/>
      </c>
      <c r="BS35" s="306" t="str">
        <f t="shared" ca="1" si="46"/>
        <v/>
      </c>
      <c r="BU35" s="307">
        <f t="shared" ca="1" si="47"/>
        <v>0</v>
      </c>
      <c r="BV35" s="304">
        <f t="shared" ca="1" si="48"/>
        <v>99999</v>
      </c>
      <c r="BW35" s="160" t="str">
        <f t="shared" ca="1" si="49"/>
        <v/>
      </c>
      <c r="BX35" s="160" t="str">
        <f t="shared" ca="1" si="50"/>
        <v/>
      </c>
      <c r="BY35" s="305">
        <f t="shared" ca="1" si="51"/>
        <v>99999</v>
      </c>
      <c r="BZ35" s="305" t="str">
        <f t="shared" ca="1" si="52"/>
        <v/>
      </c>
      <c r="CA35" s="306" t="str">
        <f t="shared" ca="1" si="53"/>
        <v/>
      </c>
      <c r="CB35" s="160"/>
      <c r="CC35" s="307">
        <f t="shared" ca="1" si="54"/>
        <v>0</v>
      </c>
      <c r="CD35" s="304">
        <f t="shared" ca="1" si="55"/>
        <v>0.46180555555555558</v>
      </c>
      <c r="CE35" s="160">
        <f t="shared" ca="1" si="56"/>
        <v>2</v>
      </c>
      <c r="CF35" s="160">
        <f t="shared" ca="1" si="57"/>
        <v>4</v>
      </c>
      <c r="CG35" s="305">
        <f t="shared" ca="1" si="58"/>
        <v>99999</v>
      </c>
      <c r="CH35" s="305" t="str">
        <f t="shared" ca="1" si="59"/>
        <v/>
      </c>
      <c r="CI35" s="306" t="str">
        <f t="shared" ca="1" si="60"/>
        <v/>
      </c>
      <c r="CK35" s="307">
        <f t="shared" ca="1" si="61"/>
        <v>0</v>
      </c>
      <c r="CL35" s="304">
        <f t="shared" ca="1" si="62"/>
        <v>99999</v>
      </c>
      <c r="CM35" s="160" t="str">
        <f t="shared" ca="1" si="63"/>
        <v/>
      </c>
      <c r="CN35" s="160" t="str">
        <f t="shared" ca="1" si="64"/>
        <v/>
      </c>
      <c r="CO35" s="305">
        <f t="shared" ca="1" si="65"/>
        <v>99999</v>
      </c>
      <c r="CP35" s="305" t="str">
        <f t="shared" ca="1" si="66"/>
        <v/>
      </c>
      <c r="CQ35" s="306" t="str">
        <f t="shared" ca="1" si="67"/>
        <v/>
      </c>
      <c r="CS35" s="307">
        <f t="shared" ca="1" si="68"/>
        <v>0</v>
      </c>
      <c r="CT35" s="304">
        <f t="shared" ca="1" si="69"/>
        <v>99999</v>
      </c>
      <c r="CU35" s="160" t="str">
        <f t="shared" ca="1" si="70"/>
        <v/>
      </c>
      <c r="CV35" s="160" t="str">
        <f t="shared" ca="1" si="71"/>
        <v/>
      </c>
      <c r="CW35" s="305">
        <f t="shared" ca="1" si="72"/>
        <v>99999</v>
      </c>
      <c r="CX35" s="305" t="str">
        <f t="shared" ca="1" si="73"/>
        <v/>
      </c>
      <c r="CY35" s="306" t="str">
        <f t="shared" ca="1" si="74"/>
        <v/>
      </c>
      <c r="DA35" s="307">
        <f t="shared" ca="1" si="75"/>
        <v>0</v>
      </c>
      <c r="DB35" s="304">
        <f t="shared" ca="1" si="76"/>
        <v>99999</v>
      </c>
      <c r="DC35" s="160" t="str">
        <f t="shared" ca="1" si="77"/>
        <v/>
      </c>
      <c r="DD35" s="160" t="str">
        <f t="shared" ca="1" si="78"/>
        <v/>
      </c>
      <c r="DE35" s="305">
        <f t="shared" ca="1" si="79"/>
        <v>99999</v>
      </c>
      <c r="DF35" s="305" t="str">
        <f t="shared" ca="1" si="80"/>
        <v/>
      </c>
      <c r="DG35" s="306" t="str">
        <f t="shared" ca="1" si="81"/>
        <v/>
      </c>
      <c r="DI35" s="307">
        <f t="shared" ca="1" si="82"/>
        <v>0</v>
      </c>
      <c r="DJ35" s="304">
        <f t="shared" ca="1" si="83"/>
        <v>99999</v>
      </c>
      <c r="DK35" s="160" t="str">
        <f t="shared" ca="1" si="84"/>
        <v/>
      </c>
      <c r="DL35" s="160" t="str">
        <f t="shared" ca="1" si="85"/>
        <v/>
      </c>
      <c r="DM35" s="305">
        <f t="shared" ca="1" si="86"/>
        <v>99999</v>
      </c>
      <c r="DN35" s="305" t="str">
        <f t="shared" ca="1" si="87"/>
        <v/>
      </c>
      <c r="DO35" s="306" t="str">
        <f t="shared" ca="1" si="88"/>
        <v/>
      </c>
    </row>
    <row r="36" spans="2:119" ht="15.95" customHeight="1" x14ac:dyDescent="0.25">
      <c r="D36" s="129">
        <f t="shared" ca="1" si="3"/>
        <v>2</v>
      </c>
      <c r="E36" s="129" t="str">
        <f t="shared" ca="1" si="4"/>
        <v>0910</v>
      </c>
      <c r="F36" s="129">
        <f ca="1">IF($E36="",0,COUNTIF($E$7:$E36,INDEX($E$139:$E$270,ROW($A30))))</f>
        <v>0</v>
      </c>
      <c r="G36" s="163"/>
      <c r="H36" s="158">
        <v>30</v>
      </c>
      <c r="I36" s="185">
        <f ca="1">IF(OR($Y$3,$H36&gt;Calc!$B$16/2*$D$6),"",$U$6+QUOTIENT(($H36-1),$U$22)*($U$8+$U$10)/1440+SUM($R$7:$R35)/1440)</f>
        <v>0.46180555555555558</v>
      </c>
      <c r="J36" s="187">
        <f ca="1">IF(OR($Y$3,$H36&gt;Calc!$B$16/2*$D$6),"",MOD(($H36-1),$U$22)+1)</f>
        <v>5</v>
      </c>
      <c r="K36" s="46">
        <f ca="1"/>
        <v>9</v>
      </c>
      <c r="L36" s="45" t="s">
        <v>4</v>
      </c>
      <c r="M36" s="47">
        <f ca="1"/>
        <v>10</v>
      </c>
      <c r="N36" s="44" t="str">
        <f t="shared" ca="1" si="0"/>
        <v>Raslo Winners</v>
      </c>
      <c r="O36" s="42" t="s">
        <v>4</v>
      </c>
      <c r="P36" s="43" t="str">
        <f t="shared" ca="1" si="1"/>
        <v>AC Roma</v>
      </c>
      <c r="Q36" s="611"/>
      <c r="R36" s="607"/>
      <c r="S36" s="178"/>
      <c r="T36" s="179"/>
      <c r="U36" s="179"/>
      <c r="V36" s="179"/>
      <c r="W36" s="179"/>
      <c r="X36" s="160">
        <f t="shared" ca="1" si="11"/>
        <v>0</v>
      </c>
      <c r="Y36" s="307">
        <f t="shared" ca="1" si="89"/>
        <v>0</v>
      </c>
      <c r="Z36" s="304">
        <f t="shared" ca="1" si="5"/>
        <v>99999</v>
      </c>
      <c r="AA36" s="160" t="str">
        <f t="shared" ca="1" si="6"/>
        <v/>
      </c>
      <c r="AB36" s="160" t="str">
        <f t="shared" ca="1" si="7"/>
        <v/>
      </c>
      <c r="AC36" s="305">
        <f t="shared" ca="1" si="8"/>
        <v>99999</v>
      </c>
      <c r="AD36" s="305" t="str">
        <f t="shared" ca="1" si="9"/>
        <v/>
      </c>
      <c r="AE36" s="306" t="str">
        <f t="shared" ca="1" si="10"/>
        <v/>
      </c>
      <c r="AF36" s="160"/>
      <c r="AG36" s="307">
        <f t="shared" ca="1" si="12"/>
        <v>0</v>
      </c>
      <c r="AH36" s="304">
        <f t="shared" ca="1" si="13"/>
        <v>99999</v>
      </c>
      <c r="AI36" s="160" t="str">
        <f t="shared" ca="1" si="14"/>
        <v/>
      </c>
      <c r="AJ36" s="160" t="str">
        <f t="shared" ca="1" si="15"/>
        <v/>
      </c>
      <c r="AK36" s="305">
        <f t="shared" ca="1" si="16"/>
        <v>99999</v>
      </c>
      <c r="AL36" s="305" t="str">
        <f t="shared" ca="1" si="17"/>
        <v/>
      </c>
      <c r="AM36" s="306" t="str">
        <f t="shared" ca="1" si="18"/>
        <v/>
      </c>
      <c r="AO36" s="307">
        <f t="shared" ca="1" si="19"/>
        <v>0</v>
      </c>
      <c r="AP36" s="304">
        <f t="shared" ca="1" si="20"/>
        <v>99999</v>
      </c>
      <c r="AQ36" s="160" t="str">
        <f t="shared" ca="1" si="21"/>
        <v/>
      </c>
      <c r="AR36" s="160" t="str">
        <f t="shared" ca="1" si="22"/>
        <v/>
      </c>
      <c r="AS36" s="305">
        <f t="shared" ca="1" si="23"/>
        <v>99999</v>
      </c>
      <c r="AT36" s="305" t="str">
        <f t="shared" ca="1" si="24"/>
        <v/>
      </c>
      <c r="AU36" s="306" t="str">
        <f t="shared" ca="1" si="25"/>
        <v/>
      </c>
      <c r="AV36" s="160"/>
      <c r="AW36" s="307">
        <f t="shared" ca="1" si="26"/>
        <v>0</v>
      </c>
      <c r="AX36" s="304">
        <f t="shared" ca="1" si="27"/>
        <v>99999</v>
      </c>
      <c r="AY36" s="160" t="str">
        <f t="shared" ca="1" si="28"/>
        <v/>
      </c>
      <c r="AZ36" s="160" t="str">
        <f t="shared" ca="1" si="29"/>
        <v/>
      </c>
      <c r="BA36" s="305">
        <f t="shared" ca="1" si="30"/>
        <v>99999</v>
      </c>
      <c r="BB36" s="305" t="str">
        <f t="shared" ca="1" si="31"/>
        <v/>
      </c>
      <c r="BC36" s="306" t="str">
        <f t="shared" ca="1" si="32"/>
        <v/>
      </c>
      <c r="BE36" s="307">
        <f t="shared" ca="1" si="33"/>
        <v>0</v>
      </c>
      <c r="BF36" s="304">
        <f t="shared" ca="1" si="34"/>
        <v>99999</v>
      </c>
      <c r="BG36" s="160" t="str">
        <f t="shared" ca="1" si="35"/>
        <v/>
      </c>
      <c r="BH36" s="160" t="str">
        <f t="shared" ca="1" si="36"/>
        <v/>
      </c>
      <c r="BI36" s="305">
        <f t="shared" ca="1" si="37"/>
        <v>99999</v>
      </c>
      <c r="BJ36" s="305" t="str">
        <f t="shared" ca="1" si="38"/>
        <v/>
      </c>
      <c r="BK36" s="306" t="str">
        <f t="shared" ca="1" si="39"/>
        <v/>
      </c>
      <c r="BL36" s="160"/>
      <c r="BM36" s="307">
        <f t="shared" ca="1" si="40"/>
        <v>0</v>
      </c>
      <c r="BN36" s="304">
        <f t="shared" ca="1" si="41"/>
        <v>99999</v>
      </c>
      <c r="BO36" s="160" t="str">
        <f t="shared" ca="1" si="42"/>
        <v/>
      </c>
      <c r="BP36" s="160" t="str">
        <f t="shared" ca="1" si="43"/>
        <v/>
      </c>
      <c r="BQ36" s="305">
        <f t="shared" ca="1" si="44"/>
        <v>99999</v>
      </c>
      <c r="BR36" s="305" t="str">
        <f t="shared" ca="1" si="45"/>
        <v/>
      </c>
      <c r="BS36" s="306" t="str">
        <f t="shared" ca="1" si="46"/>
        <v/>
      </c>
      <c r="BU36" s="307">
        <f t="shared" ca="1" si="47"/>
        <v>0</v>
      </c>
      <c r="BV36" s="304">
        <f t="shared" ca="1" si="48"/>
        <v>99999</v>
      </c>
      <c r="BW36" s="160" t="str">
        <f t="shared" ca="1" si="49"/>
        <v/>
      </c>
      <c r="BX36" s="160" t="str">
        <f t="shared" ca="1" si="50"/>
        <v/>
      </c>
      <c r="BY36" s="305">
        <f t="shared" ca="1" si="51"/>
        <v>99999</v>
      </c>
      <c r="BZ36" s="305" t="str">
        <f t="shared" ca="1" si="52"/>
        <v/>
      </c>
      <c r="CA36" s="306" t="str">
        <f t="shared" ca="1" si="53"/>
        <v/>
      </c>
      <c r="CB36" s="160"/>
      <c r="CC36" s="307">
        <f t="shared" ca="1" si="54"/>
        <v>0</v>
      </c>
      <c r="CD36" s="304">
        <f t="shared" ca="1" si="55"/>
        <v>99999</v>
      </c>
      <c r="CE36" s="160" t="str">
        <f t="shared" ca="1" si="56"/>
        <v/>
      </c>
      <c r="CF36" s="160" t="str">
        <f t="shared" ca="1" si="57"/>
        <v/>
      </c>
      <c r="CG36" s="305">
        <f t="shared" ca="1" si="58"/>
        <v>99999</v>
      </c>
      <c r="CH36" s="305" t="str">
        <f t="shared" ca="1" si="59"/>
        <v/>
      </c>
      <c r="CI36" s="306" t="str">
        <f t="shared" ca="1" si="60"/>
        <v/>
      </c>
      <c r="CK36" s="307">
        <f t="shared" ca="1" si="61"/>
        <v>0</v>
      </c>
      <c r="CL36" s="304">
        <f t="shared" ca="1" si="62"/>
        <v>0.46180555555555558</v>
      </c>
      <c r="CM36" s="160">
        <f t="shared" ca="1" si="63"/>
        <v>10</v>
      </c>
      <c r="CN36" s="160">
        <f t="shared" ca="1" si="64"/>
        <v>5</v>
      </c>
      <c r="CO36" s="305">
        <f t="shared" ca="1" si="65"/>
        <v>99999</v>
      </c>
      <c r="CP36" s="305" t="str">
        <f t="shared" ca="1" si="66"/>
        <v/>
      </c>
      <c r="CQ36" s="306" t="str">
        <f t="shared" ca="1" si="67"/>
        <v/>
      </c>
      <c r="CS36" s="307">
        <f t="shared" ca="1" si="68"/>
        <v>0</v>
      </c>
      <c r="CT36" s="304">
        <f t="shared" ca="1" si="69"/>
        <v>0.46180555555555558</v>
      </c>
      <c r="CU36" s="160">
        <f t="shared" ca="1" si="70"/>
        <v>9</v>
      </c>
      <c r="CV36" s="160">
        <f t="shared" ca="1" si="71"/>
        <v>5</v>
      </c>
      <c r="CW36" s="305">
        <f t="shared" ca="1" si="72"/>
        <v>99999</v>
      </c>
      <c r="CX36" s="305" t="str">
        <f t="shared" ca="1" si="73"/>
        <v/>
      </c>
      <c r="CY36" s="306" t="str">
        <f t="shared" ca="1" si="74"/>
        <v/>
      </c>
      <c r="DA36" s="307">
        <f t="shared" ca="1" si="75"/>
        <v>0</v>
      </c>
      <c r="DB36" s="304">
        <f t="shared" ca="1" si="76"/>
        <v>99999</v>
      </c>
      <c r="DC36" s="160" t="str">
        <f t="shared" ca="1" si="77"/>
        <v/>
      </c>
      <c r="DD36" s="160" t="str">
        <f t="shared" ca="1" si="78"/>
        <v/>
      </c>
      <c r="DE36" s="305">
        <f t="shared" ca="1" si="79"/>
        <v>99999</v>
      </c>
      <c r="DF36" s="305" t="str">
        <f t="shared" ca="1" si="80"/>
        <v/>
      </c>
      <c r="DG36" s="306" t="str">
        <f t="shared" ca="1" si="81"/>
        <v/>
      </c>
      <c r="DI36" s="307">
        <f t="shared" ca="1" si="82"/>
        <v>0</v>
      </c>
      <c r="DJ36" s="304">
        <f t="shared" ca="1" si="83"/>
        <v>99999</v>
      </c>
      <c r="DK36" s="160" t="str">
        <f t="shared" ca="1" si="84"/>
        <v/>
      </c>
      <c r="DL36" s="160" t="str">
        <f t="shared" ca="1" si="85"/>
        <v/>
      </c>
      <c r="DM36" s="305">
        <f t="shared" ca="1" si="86"/>
        <v>99999</v>
      </c>
      <c r="DN36" s="305" t="str">
        <f t="shared" ca="1" si="87"/>
        <v/>
      </c>
      <c r="DO36" s="306" t="str">
        <f t="shared" ca="1" si="88"/>
        <v/>
      </c>
    </row>
    <row r="37" spans="2:119" ht="15.95" customHeight="1" x14ac:dyDescent="0.25">
      <c r="D37" s="129">
        <f t="shared" ca="1" si="3"/>
        <v>2</v>
      </c>
      <c r="E37" s="129" t="str">
        <f t="shared" ca="1" si="4"/>
        <v>0104</v>
      </c>
      <c r="F37" s="129">
        <f ca="1">IF($E37="",0,COUNTIF($E$7:$E37,INDEX($E$139:$E$270,ROW($A31))))</f>
        <v>0</v>
      </c>
      <c r="G37" s="163"/>
      <c r="H37" s="158">
        <v>31</v>
      </c>
      <c r="I37" s="185">
        <f ca="1">IF(OR($Y$3,$H37&gt;Calc!$B$16/2*$D$6),"",$U$6+QUOTIENT(($H37-1),$U$22)*($U$8+$U$10)/1440+SUM($R$7:$R36)/1440)</f>
        <v>0.47916666666666669</v>
      </c>
      <c r="J37" s="187">
        <f ca="1">IF(OR($Y$3,$H37&gt;Calc!$B$16/2*$D$6),"",MOD(($H37-1),$U$22)+1)</f>
        <v>1</v>
      </c>
      <c r="K37" s="46">
        <f ca="1"/>
        <v>1</v>
      </c>
      <c r="L37" s="45" t="s">
        <v>4</v>
      </c>
      <c r="M37" s="47">
        <f ca="1"/>
        <v>4</v>
      </c>
      <c r="N37" s="44" t="str">
        <f t="shared" ca="1" si="0"/>
        <v>1. FC Riedwald</v>
      </c>
      <c r="O37" s="42" t="s">
        <v>4</v>
      </c>
      <c r="P37" s="43" t="str">
        <f t="shared" ca="1" si="1"/>
        <v>Maibach 1822 eV</v>
      </c>
      <c r="Q37" s="611"/>
      <c r="R37" s="607"/>
      <c r="S37" s="178"/>
      <c r="T37" s="179"/>
      <c r="U37" s="179"/>
      <c r="V37" s="179"/>
      <c r="W37" s="179"/>
      <c r="X37" s="160">
        <f t="shared" ca="1" si="11"/>
        <v>0</v>
      </c>
      <c r="Y37" s="307">
        <f t="shared" ca="1" si="89"/>
        <v>0</v>
      </c>
      <c r="Z37" s="304">
        <f t="shared" ca="1" si="5"/>
        <v>0.47916666666666669</v>
      </c>
      <c r="AA37" s="160">
        <f t="shared" ca="1" si="6"/>
        <v>4</v>
      </c>
      <c r="AB37" s="160">
        <f t="shared" ca="1" si="7"/>
        <v>1</v>
      </c>
      <c r="AC37" s="305">
        <f t="shared" ca="1" si="8"/>
        <v>99999</v>
      </c>
      <c r="AD37" s="305" t="str">
        <f t="shared" ca="1" si="9"/>
        <v/>
      </c>
      <c r="AE37" s="306" t="str">
        <f t="shared" ca="1" si="10"/>
        <v/>
      </c>
      <c r="AF37" s="160"/>
      <c r="AG37" s="307">
        <f t="shared" ca="1" si="12"/>
        <v>0</v>
      </c>
      <c r="AH37" s="304">
        <f t="shared" ca="1" si="13"/>
        <v>99999</v>
      </c>
      <c r="AI37" s="160" t="str">
        <f t="shared" ca="1" si="14"/>
        <v/>
      </c>
      <c r="AJ37" s="160" t="str">
        <f t="shared" ca="1" si="15"/>
        <v/>
      </c>
      <c r="AK37" s="305">
        <f t="shared" ca="1" si="16"/>
        <v>99999</v>
      </c>
      <c r="AL37" s="305" t="str">
        <f t="shared" ca="1" si="17"/>
        <v/>
      </c>
      <c r="AM37" s="306" t="str">
        <f t="shared" ca="1" si="18"/>
        <v/>
      </c>
      <c r="AO37" s="307">
        <f t="shared" ca="1" si="19"/>
        <v>0</v>
      </c>
      <c r="AP37" s="304">
        <f t="shared" ca="1" si="20"/>
        <v>99999</v>
      </c>
      <c r="AQ37" s="160" t="str">
        <f t="shared" ca="1" si="21"/>
        <v/>
      </c>
      <c r="AR37" s="160" t="str">
        <f t="shared" ca="1" si="22"/>
        <v/>
      </c>
      <c r="AS37" s="305">
        <f t="shared" ca="1" si="23"/>
        <v>99999</v>
      </c>
      <c r="AT37" s="305" t="str">
        <f t="shared" ca="1" si="24"/>
        <v/>
      </c>
      <c r="AU37" s="306" t="str">
        <f t="shared" ca="1" si="25"/>
        <v/>
      </c>
      <c r="AV37" s="160"/>
      <c r="AW37" s="307">
        <f t="shared" ca="1" si="26"/>
        <v>0</v>
      </c>
      <c r="AX37" s="304">
        <f t="shared" ca="1" si="27"/>
        <v>0.47916666666666669</v>
      </c>
      <c r="AY37" s="160">
        <f t="shared" ca="1" si="28"/>
        <v>1</v>
      </c>
      <c r="AZ37" s="160">
        <f t="shared" ca="1" si="29"/>
        <v>1</v>
      </c>
      <c r="BA37" s="305">
        <f t="shared" ca="1" si="30"/>
        <v>99999</v>
      </c>
      <c r="BB37" s="305" t="str">
        <f t="shared" ca="1" si="31"/>
        <v/>
      </c>
      <c r="BC37" s="306" t="str">
        <f t="shared" ca="1" si="32"/>
        <v/>
      </c>
      <c r="BE37" s="307">
        <f t="shared" ca="1" si="33"/>
        <v>0</v>
      </c>
      <c r="BF37" s="304">
        <f t="shared" ca="1" si="34"/>
        <v>99999</v>
      </c>
      <c r="BG37" s="160" t="str">
        <f t="shared" ca="1" si="35"/>
        <v/>
      </c>
      <c r="BH37" s="160" t="str">
        <f t="shared" ca="1" si="36"/>
        <v/>
      </c>
      <c r="BI37" s="305">
        <f t="shared" ca="1" si="37"/>
        <v>99999</v>
      </c>
      <c r="BJ37" s="305" t="str">
        <f t="shared" ca="1" si="38"/>
        <v/>
      </c>
      <c r="BK37" s="306" t="str">
        <f t="shared" ca="1" si="39"/>
        <v/>
      </c>
      <c r="BL37" s="160"/>
      <c r="BM37" s="307">
        <f t="shared" ca="1" si="40"/>
        <v>0</v>
      </c>
      <c r="BN37" s="304">
        <f t="shared" ca="1" si="41"/>
        <v>99999</v>
      </c>
      <c r="BO37" s="160" t="str">
        <f t="shared" ca="1" si="42"/>
        <v/>
      </c>
      <c r="BP37" s="160" t="str">
        <f t="shared" ca="1" si="43"/>
        <v/>
      </c>
      <c r="BQ37" s="305">
        <f t="shared" ca="1" si="44"/>
        <v>99999</v>
      </c>
      <c r="BR37" s="305" t="str">
        <f t="shared" ca="1" si="45"/>
        <v/>
      </c>
      <c r="BS37" s="306" t="str">
        <f t="shared" ca="1" si="46"/>
        <v/>
      </c>
      <c r="BU37" s="307">
        <f t="shared" ca="1" si="47"/>
        <v>0</v>
      </c>
      <c r="BV37" s="304">
        <f t="shared" ca="1" si="48"/>
        <v>99999</v>
      </c>
      <c r="BW37" s="160" t="str">
        <f t="shared" ca="1" si="49"/>
        <v/>
      </c>
      <c r="BX37" s="160" t="str">
        <f t="shared" ca="1" si="50"/>
        <v/>
      </c>
      <c r="BY37" s="305">
        <f t="shared" ca="1" si="51"/>
        <v>99999</v>
      </c>
      <c r="BZ37" s="305" t="str">
        <f t="shared" ca="1" si="52"/>
        <v/>
      </c>
      <c r="CA37" s="306" t="str">
        <f t="shared" ca="1" si="53"/>
        <v/>
      </c>
      <c r="CB37" s="160"/>
      <c r="CC37" s="307">
        <f t="shared" ca="1" si="54"/>
        <v>0</v>
      </c>
      <c r="CD37" s="304">
        <f t="shared" ca="1" si="55"/>
        <v>99999</v>
      </c>
      <c r="CE37" s="160" t="str">
        <f t="shared" ca="1" si="56"/>
        <v/>
      </c>
      <c r="CF37" s="160" t="str">
        <f t="shared" ca="1" si="57"/>
        <v/>
      </c>
      <c r="CG37" s="305">
        <f t="shared" ca="1" si="58"/>
        <v>99999</v>
      </c>
      <c r="CH37" s="305" t="str">
        <f t="shared" ca="1" si="59"/>
        <v/>
      </c>
      <c r="CI37" s="306" t="str">
        <f t="shared" ca="1" si="60"/>
        <v/>
      </c>
      <c r="CK37" s="307">
        <f t="shared" ca="1" si="61"/>
        <v>0</v>
      </c>
      <c r="CL37" s="304">
        <f t="shared" ca="1" si="62"/>
        <v>99999</v>
      </c>
      <c r="CM37" s="160" t="str">
        <f t="shared" ca="1" si="63"/>
        <v/>
      </c>
      <c r="CN37" s="160" t="str">
        <f t="shared" ca="1" si="64"/>
        <v/>
      </c>
      <c r="CO37" s="305">
        <f t="shared" ca="1" si="65"/>
        <v>99999</v>
      </c>
      <c r="CP37" s="305" t="str">
        <f t="shared" ca="1" si="66"/>
        <v/>
      </c>
      <c r="CQ37" s="306" t="str">
        <f t="shared" ca="1" si="67"/>
        <v/>
      </c>
      <c r="CS37" s="307">
        <f t="shared" ca="1" si="68"/>
        <v>0</v>
      </c>
      <c r="CT37" s="304">
        <f t="shared" ca="1" si="69"/>
        <v>99999</v>
      </c>
      <c r="CU37" s="160" t="str">
        <f t="shared" ca="1" si="70"/>
        <v/>
      </c>
      <c r="CV37" s="160" t="str">
        <f t="shared" ca="1" si="71"/>
        <v/>
      </c>
      <c r="CW37" s="305">
        <f t="shared" ca="1" si="72"/>
        <v>99999</v>
      </c>
      <c r="CX37" s="305" t="str">
        <f t="shared" ca="1" si="73"/>
        <v/>
      </c>
      <c r="CY37" s="306" t="str">
        <f t="shared" ca="1" si="74"/>
        <v/>
      </c>
      <c r="DA37" s="307">
        <f t="shared" ca="1" si="75"/>
        <v>0</v>
      </c>
      <c r="DB37" s="304">
        <f t="shared" ca="1" si="76"/>
        <v>99999</v>
      </c>
      <c r="DC37" s="160" t="str">
        <f t="shared" ca="1" si="77"/>
        <v/>
      </c>
      <c r="DD37" s="160" t="str">
        <f t="shared" ca="1" si="78"/>
        <v/>
      </c>
      <c r="DE37" s="305">
        <f t="shared" ca="1" si="79"/>
        <v>99999</v>
      </c>
      <c r="DF37" s="305" t="str">
        <f t="shared" ca="1" si="80"/>
        <v/>
      </c>
      <c r="DG37" s="306" t="str">
        <f t="shared" ca="1" si="81"/>
        <v/>
      </c>
      <c r="DI37" s="307">
        <f t="shared" ca="1" si="82"/>
        <v>0</v>
      </c>
      <c r="DJ37" s="304">
        <f t="shared" ca="1" si="83"/>
        <v>99999</v>
      </c>
      <c r="DK37" s="160" t="str">
        <f t="shared" ca="1" si="84"/>
        <v/>
      </c>
      <c r="DL37" s="160" t="str">
        <f t="shared" ca="1" si="85"/>
        <v/>
      </c>
      <c r="DM37" s="305">
        <f t="shared" ca="1" si="86"/>
        <v>99999</v>
      </c>
      <c r="DN37" s="305" t="str">
        <f t="shared" ca="1" si="87"/>
        <v/>
      </c>
      <c r="DO37" s="306" t="str">
        <f t="shared" ca="1" si="88"/>
        <v/>
      </c>
    </row>
    <row r="38" spans="2:119" ht="15.95" customHeight="1" x14ac:dyDescent="0.25">
      <c r="D38" s="129">
        <f t="shared" ca="1" si="3"/>
        <v>2</v>
      </c>
      <c r="E38" s="129" t="str">
        <f t="shared" ca="1" si="4"/>
        <v>0305</v>
      </c>
      <c r="F38" s="129">
        <f ca="1">IF($E38="",0,COUNTIF($E$7:$E38,INDEX($E$139:$E$270,ROW($A32))))</f>
        <v>0</v>
      </c>
      <c r="G38" s="163"/>
      <c r="H38" s="158">
        <v>32</v>
      </c>
      <c r="I38" s="185">
        <f ca="1">IF(OR($Y$3,$H38&gt;Calc!$B$16/2*$D$6),"",$U$6+QUOTIENT(($H38-1),$U$22)*($U$8+$U$10)/1440+SUM($R$7:$R37)/1440)</f>
        <v>0.47916666666666669</v>
      </c>
      <c r="J38" s="187">
        <f ca="1">IF(OR($Y$3,$H38&gt;Calc!$B$16/2*$D$6),"",MOD(($H38-1),$U$22)+1)</f>
        <v>2</v>
      </c>
      <c r="K38" s="46">
        <f ca="1"/>
        <v>3</v>
      </c>
      <c r="L38" s="45" t="s">
        <v>4</v>
      </c>
      <c r="M38" s="47">
        <f ca="1"/>
        <v>5</v>
      </c>
      <c r="N38" s="44" t="str">
        <f t="shared" ca="1" si="0"/>
        <v>Eintracht Frankfurt</v>
      </c>
      <c r="O38" s="42" t="s">
        <v>4</v>
      </c>
      <c r="P38" s="43" t="str">
        <f t="shared" ca="1" si="1"/>
        <v>VFB Essenheim</v>
      </c>
      <c r="Q38" s="611"/>
      <c r="R38" s="607"/>
      <c r="S38" s="178"/>
      <c r="T38" s="179"/>
      <c r="U38" s="179"/>
      <c r="V38" s="179"/>
      <c r="W38" s="179"/>
      <c r="X38" s="160">
        <f t="shared" ca="1" si="11"/>
        <v>0</v>
      </c>
      <c r="Y38" s="307">
        <f t="shared" ca="1" si="89"/>
        <v>0</v>
      </c>
      <c r="Z38" s="304">
        <f t="shared" ca="1" si="5"/>
        <v>99999</v>
      </c>
      <c r="AA38" s="160" t="str">
        <f t="shared" ca="1" si="6"/>
        <v/>
      </c>
      <c r="AB38" s="160" t="str">
        <f t="shared" ca="1" si="7"/>
        <v/>
      </c>
      <c r="AC38" s="305">
        <f t="shared" ca="1" si="8"/>
        <v>99999</v>
      </c>
      <c r="AD38" s="305" t="str">
        <f t="shared" ca="1" si="9"/>
        <v/>
      </c>
      <c r="AE38" s="306" t="str">
        <f t="shared" ca="1" si="10"/>
        <v/>
      </c>
      <c r="AF38" s="160"/>
      <c r="AG38" s="307">
        <f t="shared" ca="1" si="12"/>
        <v>0</v>
      </c>
      <c r="AH38" s="304">
        <f t="shared" ca="1" si="13"/>
        <v>99999</v>
      </c>
      <c r="AI38" s="160" t="str">
        <f t="shared" ca="1" si="14"/>
        <v/>
      </c>
      <c r="AJ38" s="160" t="str">
        <f t="shared" ca="1" si="15"/>
        <v/>
      </c>
      <c r="AK38" s="305">
        <f t="shared" ca="1" si="16"/>
        <v>99999</v>
      </c>
      <c r="AL38" s="305" t="str">
        <f t="shared" ca="1" si="17"/>
        <v/>
      </c>
      <c r="AM38" s="306" t="str">
        <f t="shared" ca="1" si="18"/>
        <v/>
      </c>
      <c r="AO38" s="307">
        <f t="shared" ca="1" si="19"/>
        <v>0</v>
      </c>
      <c r="AP38" s="304">
        <f t="shared" ca="1" si="20"/>
        <v>0.47916666666666669</v>
      </c>
      <c r="AQ38" s="160">
        <f t="shared" ca="1" si="21"/>
        <v>5</v>
      </c>
      <c r="AR38" s="160">
        <f t="shared" ca="1" si="22"/>
        <v>2</v>
      </c>
      <c r="AS38" s="305">
        <f t="shared" ca="1" si="23"/>
        <v>99999</v>
      </c>
      <c r="AT38" s="305" t="str">
        <f t="shared" ca="1" si="24"/>
        <v/>
      </c>
      <c r="AU38" s="306" t="str">
        <f t="shared" ca="1" si="25"/>
        <v/>
      </c>
      <c r="AV38" s="160"/>
      <c r="AW38" s="307">
        <f t="shared" ca="1" si="26"/>
        <v>0</v>
      </c>
      <c r="AX38" s="304">
        <f t="shared" ca="1" si="27"/>
        <v>99999</v>
      </c>
      <c r="AY38" s="160" t="str">
        <f t="shared" ca="1" si="28"/>
        <v/>
      </c>
      <c r="AZ38" s="160" t="str">
        <f t="shared" ca="1" si="29"/>
        <v/>
      </c>
      <c r="BA38" s="305">
        <f t="shared" ca="1" si="30"/>
        <v>99999</v>
      </c>
      <c r="BB38" s="305" t="str">
        <f t="shared" ca="1" si="31"/>
        <v/>
      </c>
      <c r="BC38" s="306" t="str">
        <f t="shared" ca="1" si="32"/>
        <v/>
      </c>
      <c r="BE38" s="307">
        <f t="shared" ca="1" si="33"/>
        <v>0</v>
      </c>
      <c r="BF38" s="304">
        <f t="shared" ca="1" si="34"/>
        <v>0.47916666666666669</v>
      </c>
      <c r="BG38" s="160">
        <f t="shared" ca="1" si="35"/>
        <v>3</v>
      </c>
      <c r="BH38" s="160">
        <f t="shared" ca="1" si="36"/>
        <v>2</v>
      </c>
      <c r="BI38" s="305">
        <f t="shared" ca="1" si="37"/>
        <v>99999</v>
      </c>
      <c r="BJ38" s="305" t="str">
        <f t="shared" ca="1" si="38"/>
        <v/>
      </c>
      <c r="BK38" s="306" t="str">
        <f t="shared" ca="1" si="39"/>
        <v/>
      </c>
      <c r="BL38" s="160"/>
      <c r="BM38" s="307">
        <f t="shared" ca="1" si="40"/>
        <v>0</v>
      </c>
      <c r="BN38" s="304">
        <f t="shared" ca="1" si="41"/>
        <v>99999</v>
      </c>
      <c r="BO38" s="160" t="str">
        <f t="shared" ca="1" si="42"/>
        <v/>
      </c>
      <c r="BP38" s="160" t="str">
        <f t="shared" ca="1" si="43"/>
        <v/>
      </c>
      <c r="BQ38" s="305">
        <f t="shared" ca="1" si="44"/>
        <v>99999</v>
      </c>
      <c r="BR38" s="305" t="str">
        <f t="shared" ca="1" si="45"/>
        <v/>
      </c>
      <c r="BS38" s="306" t="str">
        <f t="shared" ca="1" si="46"/>
        <v/>
      </c>
      <c r="BU38" s="307">
        <f t="shared" ca="1" si="47"/>
        <v>0</v>
      </c>
      <c r="BV38" s="304">
        <f t="shared" ca="1" si="48"/>
        <v>99999</v>
      </c>
      <c r="BW38" s="160" t="str">
        <f t="shared" ca="1" si="49"/>
        <v/>
      </c>
      <c r="BX38" s="160" t="str">
        <f t="shared" ca="1" si="50"/>
        <v/>
      </c>
      <c r="BY38" s="305">
        <f t="shared" ca="1" si="51"/>
        <v>99999</v>
      </c>
      <c r="BZ38" s="305" t="str">
        <f t="shared" ca="1" si="52"/>
        <v/>
      </c>
      <c r="CA38" s="306" t="str">
        <f t="shared" ca="1" si="53"/>
        <v/>
      </c>
      <c r="CB38" s="160"/>
      <c r="CC38" s="307">
        <f t="shared" ca="1" si="54"/>
        <v>0</v>
      </c>
      <c r="CD38" s="304">
        <f t="shared" ca="1" si="55"/>
        <v>99999</v>
      </c>
      <c r="CE38" s="160" t="str">
        <f t="shared" ca="1" si="56"/>
        <v/>
      </c>
      <c r="CF38" s="160" t="str">
        <f t="shared" ca="1" si="57"/>
        <v/>
      </c>
      <c r="CG38" s="305">
        <f t="shared" ca="1" si="58"/>
        <v>99999</v>
      </c>
      <c r="CH38" s="305" t="str">
        <f t="shared" ca="1" si="59"/>
        <v/>
      </c>
      <c r="CI38" s="306" t="str">
        <f t="shared" ca="1" si="60"/>
        <v/>
      </c>
      <c r="CK38" s="307">
        <f t="shared" ca="1" si="61"/>
        <v>0</v>
      </c>
      <c r="CL38" s="304">
        <f t="shared" ca="1" si="62"/>
        <v>99999</v>
      </c>
      <c r="CM38" s="160" t="str">
        <f t="shared" ca="1" si="63"/>
        <v/>
      </c>
      <c r="CN38" s="160" t="str">
        <f t="shared" ca="1" si="64"/>
        <v/>
      </c>
      <c r="CO38" s="305">
        <f t="shared" ca="1" si="65"/>
        <v>99999</v>
      </c>
      <c r="CP38" s="305" t="str">
        <f t="shared" ca="1" si="66"/>
        <v/>
      </c>
      <c r="CQ38" s="306" t="str">
        <f t="shared" ca="1" si="67"/>
        <v/>
      </c>
      <c r="CS38" s="307">
        <f t="shared" ca="1" si="68"/>
        <v>0</v>
      </c>
      <c r="CT38" s="304">
        <f t="shared" ca="1" si="69"/>
        <v>99999</v>
      </c>
      <c r="CU38" s="160" t="str">
        <f t="shared" ca="1" si="70"/>
        <v/>
      </c>
      <c r="CV38" s="160" t="str">
        <f t="shared" ca="1" si="71"/>
        <v/>
      </c>
      <c r="CW38" s="305">
        <f t="shared" ca="1" si="72"/>
        <v>99999</v>
      </c>
      <c r="CX38" s="305" t="str">
        <f t="shared" ca="1" si="73"/>
        <v/>
      </c>
      <c r="CY38" s="306" t="str">
        <f t="shared" ca="1" si="74"/>
        <v/>
      </c>
      <c r="DA38" s="307">
        <f t="shared" ca="1" si="75"/>
        <v>0</v>
      </c>
      <c r="DB38" s="304">
        <f t="shared" ca="1" si="76"/>
        <v>99999</v>
      </c>
      <c r="DC38" s="160" t="str">
        <f t="shared" ca="1" si="77"/>
        <v/>
      </c>
      <c r="DD38" s="160" t="str">
        <f t="shared" ca="1" si="78"/>
        <v/>
      </c>
      <c r="DE38" s="305">
        <f t="shared" ca="1" si="79"/>
        <v>99999</v>
      </c>
      <c r="DF38" s="305" t="str">
        <f t="shared" ca="1" si="80"/>
        <v/>
      </c>
      <c r="DG38" s="306" t="str">
        <f t="shared" ca="1" si="81"/>
        <v/>
      </c>
      <c r="DI38" s="307">
        <f t="shared" ca="1" si="82"/>
        <v>0</v>
      </c>
      <c r="DJ38" s="304">
        <f t="shared" ca="1" si="83"/>
        <v>99999</v>
      </c>
      <c r="DK38" s="160" t="str">
        <f t="shared" ca="1" si="84"/>
        <v/>
      </c>
      <c r="DL38" s="160" t="str">
        <f t="shared" ca="1" si="85"/>
        <v/>
      </c>
      <c r="DM38" s="305">
        <f t="shared" ca="1" si="86"/>
        <v>99999</v>
      </c>
      <c r="DN38" s="305" t="str">
        <f t="shared" ca="1" si="87"/>
        <v/>
      </c>
      <c r="DO38" s="306" t="str">
        <f t="shared" ca="1" si="88"/>
        <v/>
      </c>
    </row>
    <row r="39" spans="2:119" ht="15.95" customHeight="1" x14ac:dyDescent="0.25">
      <c r="D39" s="129">
        <f t="shared" ca="1" si="3"/>
        <v>2</v>
      </c>
      <c r="E39" s="129" t="str">
        <f t="shared" ca="1" si="4"/>
        <v>0602</v>
      </c>
      <c r="F39" s="129">
        <f ca="1">IF($E39="",0,COUNTIF($E$7:$E39,INDEX($E$139:$E$270,ROW($A33))))</f>
        <v>0</v>
      </c>
      <c r="G39" s="163"/>
      <c r="H39" s="158">
        <v>33</v>
      </c>
      <c r="I39" s="185">
        <f ca="1">IF(OR($Y$3,$H39&gt;Calc!$B$16/2*$D$6),"",$U$6+QUOTIENT(($H39-1),$U$22)*($U$8+$U$10)/1440+SUM($R$7:$R38)/1440)</f>
        <v>0.47916666666666669</v>
      </c>
      <c r="J39" s="187">
        <f ca="1">IF(OR($Y$3,$H39&gt;Calc!$B$16/2*$D$6),"",MOD(($H39-1),$U$22)+1)</f>
        <v>3</v>
      </c>
      <c r="K39" s="46">
        <f ca="1"/>
        <v>6</v>
      </c>
      <c r="L39" s="45" t="s">
        <v>4</v>
      </c>
      <c r="M39" s="47">
        <f ca="1"/>
        <v>2</v>
      </c>
      <c r="N39" s="44" t="str">
        <f t="shared" ref="N39:N70" ca="1" si="90">IF($K39="","",IF(VLOOKUP($K39,$B$8:$C$31,2,0)="","",VLOOKUP($K39,$B$8:$C$31,2,0)))</f>
        <v>Inter Mailand</v>
      </c>
      <c r="O39" s="42" t="s">
        <v>4</v>
      </c>
      <c r="P39" s="43" t="str">
        <f t="shared" ref="P39:P70" ca="1" si="91">IF($M39="","",IF(VLOOKUP($M39,$B$8:$C$31,2,0)="","",VLOOKUP($M39,$B$8:$C$31,2,0)))</f>
        <v>FC Barcelona</v>
      </c>
      <c r="Q39" s="611"/>
      <c r="R39" s="607"/>
      <c r="S39" s="178"/>
      <c r="T39" s="179"/>
      <c r="U39" s="179"/>
      <c r="V39" s="179"/>
      <c r="W39" s="179"/>
      <c r="X39" s="160">
        <f t="shared" ca="1" si="11"/>
        <v>0</v>
      </c>
      <c r="Y39" s="307">
        <f t="shared" ca="1" si="89"/>
        <v>0</v>
      </c>
      <c r="Z39" s="304">
        <f t="shared" ca="1" si="5"/>
        <v>99999</v>
      </c>
      <c r="AA39" s="160" t="str">
        <f t="shared" ca="1" si="6"/>
        <v/>
      </c>
      <c r="AB39" s="160" t="str">
        <f t="shared" ca="1" si="7"/>
        <v/>
      </c>
      <c r="AC39" s="305">
        <f t="shared" ca="1" si="8"/>
        <v>99999</v>
      </c>
      <c r="AD39" s="305" t="str">
        <f t="shared" ca="1" si="9"/>
        <v/>
      </c>
      <c r="AE39" s="306" t="str">
        <f t="shared" ca="1" si="10"/>
        <v/>
      </c>
      <c r="AF39" s="160"/>
      <c r="AG39" s="307">
        <f t="shared" ca="1" si="12"/>
        <v>0</v>
      </c>
      <c r="AH39" s="304">
        <f t="shared" ca="1" si="13"/>
        <v>0.47916666666666669</v>
      </c>
      <c r="AI39" s="160">
        <f t="shared" ca="1" si="14"/>
        <v>6</v>
      </c>
      <c r="AJ39" s="160">
        <f t="shared" ca="1" si="15"/>
        <v>3</v>
      </c>
      <c r="AK39" s="305">
        <f t="shared" ca="1" si="16"/>
        <v>99999</v>
      </c>
      <c r="AL39" s="305" t="str">
        <f t="shared" ca="1" si="17"/>
        <v/>
      </c>
      <c r="AM39" s="306" t="str">
        <f t="shared" ca="1" si="18"/>
        <v/>
      </c>
      <c r="AO39" s="307">
        <f t="shared" ca="1" si="19"/>
        <v>0</v>
      </c>
      <c r="AP39" s="304">
        <f t="shared" ca="1" si="20"/>
        <v>99999</v>
      </c>
      <c r="AQ39" s="160" t="str">
        <f t="shared" ca="1" si="21"/>
        <v/>
      </c>
      <c r="AR39" s="160" t="str">
        <f t="shared" ca="1" si="22"/>
        <v/>
      </c>
      <c r="AS39" s="305">
        <f t="shared" ca="1" si="23"/>
        <v>99999</v>
      </c>
      <c r="AT39" s="305" t="str">
        <f t="shared" ca="1" si="24"/>
        <v/>
      </c>
      <c r="AU39" s="306" t="str">
        <f t="shared" ca="1" si="25"/>
        <v/>
      </c>
      <c r="AV39" s="160"/>
      <c r="AW39" s="307">
        <f t="shared" ca="1" si="26"/>
        <v>0</v>
      </c>
      <c r="AX39" s="304">
        <f t="shared" ca="1" si="27"/>
        <v>99999</v>
      </c>
      <c r="AY39" s="160" t="str">
        <f t="shared" ca="1" si="28"/>
        <v/>
      </c>
      <c r="AZ39" s="160" t="str">
        <f t="shared" ca="1" si="29"/>
        <v/>
      </c>
      <c r="BA39" s="305">
        <f t="shared" ca="1" si="30"/>
        <v>99999</v>
      </c>
      <c r="BB39" s="305" t="str">
        <f t="shared" ca="1" si="31"/>
        <v/>
      </c>
      <c r="BC39" s="306" t="str">
        <f t="shared" ca="1" si="32"/>
        <v/>
      </c>
      <c r="BE39" s="307">
        <f t="shared" ca="1" si="33"/>
        <v>0</v>
      </c>
      <c r="BF39" s="304">
        <f t="shared" ca="1" si="34"/>
        <v>99999</v>
      </c>
      <c r="BG39" s="160" t="str">
        <f t="shared" ca="1" si="35"/>
        <v/>
      </c>
      <c r="BH39" s="160" t="str">
        <f t="shared" ca="1" si="36"/>
        <v/>
      </c>
      <c r="BI39" s="305">
        <f t="shared" ca="1" si="37"/>
        <v>99999</v>
      </c>
      <c r="BJ39" s="305" t="str">
        <f t="shared" ca="1" si="38"/>
        <v/>
      </c>
      <c r="BK39" s="306" t="str">
        <f t="shared" ca="1" si="39"/>
        <v/>
      </c>
      <c r="BL39" s="160"/>
      <c r="BM39" s="307">
        <f t="shared" ca="1" si="40"/>
        <v>0</v>
      </c>
      <c r="BN39" s="304">
        <f t="shared" ca="1" si="41"/>
        <v>0.47916666666666669</v>
      </c>
      <c r="BO39" s="160">
        <f t="shared" ca="1" si="42"/>
        <v>2</v>
      </c>
      <c r="BP39" s="160">
        <f t="shared" ca="1" si="43"/>
        <v>3</v>
      </c>
      <c r="BQ39" s="305">
        <f t="shared" ca="1" si="44"/>
        <v>99999</v>
      </c>
      <c r="BR39" s="305" t="str">
        <f t="shared" ca="1" si="45"/>
        <v/>
      </c>
      <c r="BS39" s="306" t="str">
        <f t="shared" ca="1" si="46"/>
        <v/>
      </c>
      <c r="BU39" s="307">
        <f t="shared" ca="1" si="47"/>
        <v>0</v>
      </c>
      <c r="BV39" s="304">
        <f t="shared" ca="1" si="48"/>
        <v>99999</v>
      </c>
      <c r="BW39" s="160" t="str">
        <f t="shared" ca="1" si="49"/>
        <v/>
      </c>
      <c r="BX39" s="160" t="str">
        <f t="shared" ca="1" si="50"/>
        <v/>
      </c>
      <c r="BY39" s="305">
        <f t="shared" ca="1" si="51"/>
        <v>99999</v>
      </c>
      <c r="BZ39" s="305" t="str">
        <f t="shared" ca="1" si="52"/>
        <v/>
      </c>
      <c r="CA39" s="306" t="str">
        <f t="shared" ca="1" si="53"/>
        <v/>
      </c>
      <c r="CB39" s="160"/>
      <c r="CC39" s="307">
        <f t="shared" ca="1" si="54"/>
        <v>0</v>
      </c>
      <c r="CD39" s="304">
        <f t="shared" ca="1" si="55"/>
        <v>99999</v>
      </c>
      <c r="CE39" s="160" t="str">
        <f t="shared" ca="1" si="56"/>
        <v/>
      </c>
      <c r="CF39" s="160" t="str">
        <f t="shared" ca="1" si="57"/>
        <v/>
      </c>
      <c r="CG39" s="305">
        <f t="shared" ca="1" si="58"/>
        <v>99999</v>
      </c>
      <c r="CH39" s="305" t="str">
        <f t="shared" ca="1" si="59"/>
        <v/>
      </c>
      <c r="CI39" s="306" t="str">
        <f t="shared" ca="1" si="60"/>
        <v/>
      </c>
      <c r="CK39" s="307">
        <f t="shared" ca="1" si="61"/>
        <v>0</v>
      </c>
      <c r="CL39" s="304">
        <f t="shared" ca="1" si="62"/>
        <v>99999</v>
      </c>
      <c r="CM39" s="160" t="str">
        <f t="shared" ca="1" si="63"/>
        <v/>
      </c>
      <c r="CN39" s="160" t="str">
        <f t="shared" ca="1" si="64"/>
        <v/>
      </c>
      <c r="CO39" s="305">
        <f t="shared" ca="1" si="65"/>
        <v>99999</v>
      </c>
      <c r="CP39" s="305" t="str">
        <f t="shared" ca="1" si="66"/>
        <v/>
      </c>
      <c r="CQ39" s="306" t="str">
        <f t="shared" ca="1" si="67"/>
        <v/>
      </c>
      <c r="CS39" s="307">
        <f t="shared" ca="1" si="68"/>
        <v>0</v>
      </c>
      <c r="CT39" s="304">
        <f t="shared" ca="1" si="69"/>
        <v>99999</v>
      </c>
      <c r="CU39" s="160" t="str">
        <f t="shared" ca="1" si="70"/>
        <v/>
      </c>
      <c r="CV39" s="160" t="str">
        <f t="shared" ca="1" si="71"/>
        <v/>
      </c>
      <c r="CW39" s="305">
        <f t="shared" ca="1" si="72"/>
        <v>99999</v>
      </c>
      <c r="CX39" s="305" t="str">
        <f t="shared" ca="1" si="73"/>
        <v/>
      </c>
      <c r="CY39" s="306" t="str">
        <f t="shared" ca="1" si="74"/>
        <v/>
      </c>
      <c r="DA39" s="307">
        <f t="shared" ca="1" si="75"/>
        <v>0</v>
      </c>
      <c r="DB39" s="304">
        <f t="shared" ca="1" si="76"/>
        <v>99999</v>
      </c>
      <c r="DC39" s="160" t="str">
        <f t="shared" ca="1" si="77"/>
        <v/>
      </c>
      <c r="DD39" s="160" t="str">
        <f t="shared" ca="1" si="78"/>
        <v/>
      </c>
      <c r="DE39" s="305">
        <f t="shared" ca="1" si="79"/>
        <v>99999</v>
      </c>
      <c r="DF39" s="305" t="str">
        <f t="shared" ca="1" si="80"/>
        <v/>
      </c>
      <c r="DG39" s="306" t="str">
        <f t="shared" ca="1" si="81"/>
        <v/>
      </c>
      <c r="DI39" s="307">
        <f t="shared" ca="1" si="82"/>
        <v>0</v>
      </c>
      <c r="DJ39" s="304">
        <f t="shared" ca="1" si="83"/>
        <v>99999</v>
      </c>
      <c r="DK39" s="160" t="str">
        <f t="shared" ca="1" si="84"/>
        <v/>
      </c>
      <c r="DL39" s="160" t="str">
        <f t="shared" ca="1" si="85"/>
        <v/>
      </c>
      <c r="DM39" s="305">
        <f t="shared" ca="1" si="86"/>
        <v>99999</v>
      </c>
      <c r="DN39" s="305" t="str">
        <f t="shared" ca="1" si="87"/>
        <v/>
      </c>
      <c r="DO39" s="306" t="str">
        <f t="shared" ca="1" si="88"/>
        <v/>
      </c>
    </row>
    <row r="40" spans="2:119" ht="15.95" customHeight="1" x14ac:dyDescent="0.25">
      <c r="D40" s="129">
        <f t="shared" ca="1" si="3"/>
        <v>2</v>
      </c>
      <c r="E40" s="129" t="str">
        <f t="shared" ca="1" si="4"/>
        <v>1007</v>
      </c>
      <c r="F40" s="129">
        <f ca="1">IF($E40="",0,COUNTIF($E$7:$E40,INDEX($E$139:$E$270,ROW($A34))))</f>
        <v>0</v>
      </c>
      <c r="G40" s="163"/>
      <c r="H40" s="158">
        <v>34</v>
      </c>
      <c r="I40" s="185">
        <f ca="1">IF(OR($Y$3,$H40&gt;Calc!$B$16/2*$D$6),"",$U$6+QUOTIENT(($H40-1),$U$22)*($U$8+$U$10)/1440+SUM($R$7:$R39)/1440)</f>
        <v>0.47916666666666669</v>
      </c>
      <c r="J40" s="187">
        <f ca="1">IF(OR($Y$3,$H40&gt;Calc!$B$16/2*$D$6),"",MOD(($H40-1),$U$22)+1)</f>
        <v>4</v>
      </c>
      <c r="K40" s="46">
        <f ca="1"/>
        <v>10</v>
      </c>
      <c r="L40" s="45" t="s">
        <v>4</v>
      </c>
      <c r="M40" s="47">
        <f ca="1"/>
        <v>7</v>
      </c>
      <c r="N40" s="44" t="str">
        <f t="shared" ca="1" si="90"/>
        <v>AC Roma</v>
      </c>
      <c r="O40" s="42" t="s">
        <v>4</v>
      </c>
      <c r="P40" s="43" t="str">
        <f t="shared" ca="1" si="91"/>
        <v>SSV Wildbach</v>
      </c>
      <c r="Q40" s="611"/>
      <c r="R40" s="607"/>
      <c r="S40" s="178"/>
      <c r="T40" s="179"/>
      <c r="U40" s="179"/>
      <c r="V40" s="179"/>
      <c r="W40" s="179"/>
      <c r="X40" s="160">
        <f t="shared" ca="1" si="11"/>
        <v>0</v>
      </c>
      <c r="Y40" s="307">
        <f t="shared" ca="1" si="89"/>
        <v>0</v>
      </c>
      <c r="Z40" s="304">
        <f t="shared" ca="1" si="5"/>
        <v>99999</v>
      </c>
      <c r="AA40" s="160" t="str">
        <f t="shared" ca="1" si="6"/>
        <v/>
      </c>
      <c r="AB40" s="160" t="str">
        <f t="shared" ca="1" si="7"/>
        <v/>
      </c>
      <c r="AC40" s="305">
        <f t="shared" ca="1" si="8"/>
        <v>99999</v>
      </c>
      <c r="AD40" s="305" t="str">
        <f t="shared" ca="1" si="9"/>
        <v/>
      </c>
      <c r="AE40" s="306" t="str">
        <f t="shared" ca="1" si="10"/>
        <v/>
      </c>
      <c r="AF40" s="160"/>
      <c r="AG40" s="307">
        <f t="shared" ca="1" si="12"/>
        <v>0</v>
      </c>
      <c r="AH40" s="304">
        <f t="shared" ca="1" si="13"/>
        <v>99999</v>
      </c>
      <c r="AI40" s="160" t="str">
        <f t="shared" ca="1" si="14"/>
        <v/>
      </c>
      <c r="AJ40" s="160" t="str">
        <f t="shared" ca="1" si="15"/>
        <v/>
      </c>
      <c r="AK40" s="305">
        <f t="shared" ca="1" si="16"/>
        <v>99999</v>
      </c>
      <c r="AL40" s="305" t="str">
        <f t="shared" ca="1" si="17"/>
        <v/>
      </c>
      <c r="AM40" s="306" t="str">
        <f t="shared" ca="1" si="18"/>
        <v/>
      </c>
      <c r="AO40" s="307">
        <f t="shared" ca="1" si="19"/>
        <v>0</v>
      </c>
      <c r="AP40" s="304">
        <f t="shared" ca="1" si="20"/>
        <v>99999</v>
      </c>
      <c r="AQ40" s="160" t="str">
        <f t="shared" ca="1" si="21"/>
        <v/>
      </c>
      <c r="AR40" s="160" t="str">
        <f t="shared" ca="1" si="22"/>
        <v/>
      </c>
      <c r="AS40" s="305">
        <f t="shared" ca="1" si="23"/>
        <v>99999</v>
      </c>
      <c r="AT40" s="305" t="str">
        <f t="shared" ca="1" si="24"/>
        <v/>
      </c>
      <c r="AU40" s="306" t="str">
        <f t="shared" ca="1" si="25"/>
        <v/>
      </c>
      <c r="AV40" s="160"/>
      <c r="AW40" s="307">
        <f t="shared" ca="1" si="26"/>
        <v>0</v>
      </c>
      <c r="AX40" s="304">
        <f t="shared" ca="1" si="27"/>
        <v>99999</v>
      </c>
      <c r="AY40" s="160" t="str">
        <f t="shared" ca="1" si="28"/>
        <v/>
      </c>
      <c r="AZ40" s="160" t="str">
        <f t="shared" ca="1" si="29"/>
        <v/>
      </c>
      <c r="BA40" s="305">
        <f t="shared" ca="1" si="30"/>
        <v>99999</v>
      </c>
      <c r="BB40" s="305" t="str">
        <f t="shared" ca="1" si="31"/>
        <v/>
      </c>
      <c r="BC40" s="306" t="str">
        <f t="shared" ca="1" si="32"/>
        <v/>
      </c>
      <c r="BE40" s="307">
        <f t="shared" ca="1" si="33"/>
        <v>0</v>
      </c>
      <c r="BF40" s="304">
        <f t="shared" ca="1" si="34"/>
        <v>99999</v>
      </c>
      <c r="BG40" s="160" t="str">
        <f t="shared" ca="1" si="35"/>
        <v/>
      </c>
      <c r="BH40" s="160" t="str">
        <f t="shared" ca="1" si="36"/>
        <v/>
      </c>
      <c r="BI40" s="305">
        <f t="shared" ca="1" si="37"/>
        <v>99999</v>
      </c>
      <c r="BJ40" s="305" t="str">
        <f t="shared" ca="1" si="38"/>
        <v/>
      </c>
      <c r="BK40" s="306" t="str">
        <f t="shared" ca="1" si="39"/>
        <v/>
      </c>
      <c r="BL40" s="160"/>
      <c r="BM40" s="307">
        <f t="shared" ca="1" si="40"/>
        <v>0</v>
      </c>
      <c r="BN40" s="304">
        <f t="shared" ca="1" si="41"/>
        <v>99999</v>
      </c>
      <c r="BO40" s="160" t="str">
        <f t="shared" ca="1" si="42"/>
        <v/>
      </c>
      <c r="BP40" s="160" t="str">
        <f t="shared" ca="1" si="43"/>
        <v/>
      </c>
      <c r="BQ40" s="305">
        <f t="shared" ca="1" si="44"/>
        <v>99999</v>
      </c>
      <c r="BR40" s="305" t="str">
        <f t="shared" ca="1" si="45"/>
        <v/>
      </c>
      <c r="BS40" s="306" t="str">
        <f t="shared" ca="1" si="46"/>
        <v/>
      </c>
      <c r="BU40" s="307">
        <f t="shared" ca="1" si="47"/>
        <v>0</v>
      </c>
      <c r="BV40" s="304">
        <f t="shared" ca="1" si="48"/>
        <v>0.47916666666666669</v>
      </c>
      <c r="BW40" s="160">
        <f t="shared" ca="1" si="49"/>
        <v>10</v>
      </c>
      <c r="BX40" s="160">
        <f t="shared" ca="1" si="50"/>
        <v>4</v>
      </c>
      <c r="BY40" s="305">
        <f t="shared" ca="1" si="51"/>
        <v>99999</v>
      </c>
      <c r="BZ40" s="305" t="str">
        <f t="shared" ca="1" si="52"/>
        <v/>
      </c>
      <c r="CA40" s="306" t="str">
        <f t="shared" ca="1" si="53"/>
        <v/>
      </c>
      <c r="CB40" s="160"/>
      <c r="CC40" s="307">
        <f t="shared" ca="1" si="54"/>
        <v>0</v>
      </c>
      <c r="CD40" s="304">
        <f t="shared" ca="1" si="55"/>
        <v>99999</v>
      </c>
      <c r="CE40" s="160" t="str">
        <f t="shared" ca="1" si="56"/>
        <v/>
      </c>
      <c r="CF40" s="160" t="str">
        <f t="shared" ca="1" si="57"/>
        <v/>
      </c>
      <c r="CG40" s="305">
        <f t="shared" ca="1" si="58"/>
        <v>99999</v>
      </c>
      <c r="CH40" s="305" t="str">
        <f t="shared" ca="1" si="59"/>
        <v/>
      </c>
      <c r="CI40" s="306" t="str">
        <f t="shared" ca="1" si="60"/>
        <v/>
      </c>
      <c r="CK40" s="307">
        <f t="shared" ca="1" si="61"/>
        <v>0</v>
      </c>
      <c r="CL40" s="304">
        <f t="shared" ca="1" si="62"/>
        <v>99999</v>
      </c>
      <c r="CM40" s="160" t="str">
        <f t="shared" ca="1" si="63"/>
        <v/>
      </c>
      <c r="CN40" s="160" t="str">
        <f t="shared" ca="1" si="64"/>
        <v/>
      </c>
      <c r="CO40" s="305">
        <f t="shared" ca="1" si="65"/>
        <v>99999</v>
      </c>
      <c r="CP40" s="305" t="str">
        <f t="shared" ca="1" si="66"/>
        <v/>
      </c>
      <c r="CQ40" s="306" t="str">
        <f t="shared" ca="1" si="67"/>
        <v/>
      </c>
      <c r="CS40" s="307">
        <f t="shared" ca="1" si="68"/>
        <v>0</v>
      </c>
      <c r="CT40" s="304">
        <f t="shared" ca="1" si="69"/>
        <v>0.47916666666666669</v>
      </c>
      <c r="CU40" s="160">
        <f t="shared" ca="1" si="70"/>
        <v>7</v>
      </c>
      <c r="CV40" s="160">
        <f t="shared" ca="1" si="71"/>
        <v>4</v>
      </c>
      <c r="CW40" s="305">
        <f t="shared" ca="1" si="72"/>
        <v>99999</v>
      </c>
      <c r="CX40" s="305" t="str">
        <f t="shared" ca="1" si="73"/>
        <v/>
      </c>
      <c r="CY40" s="306" t="str">
        <f t="shared" ca="1" si="74"/>
        <v/>
      </c>
      <c r="DA40" s="307">
        <f t="shared" ca="1" si="75"/>
        <v>0</v>
      </c>
      <c r="DB40" s="304">
        <f t="shared" ca="1" si="76"/>
        <v>99999</v>
      </c>
      <c r="DC40" s="160" t="str">
        <f t="shared" ca="1" si="77"/>
        <v/>
      </c>
      <c r="DD40" s="160" t="str">
        <f t="shared" ca="1" si="78"/>
        <v/>
      </c>
      <c r="DE40" s="305">
        <f t="shared" ca="1" si="79"/>
        <v>99999</v>
      </c>
      <c r="DF40" s="305" t="str">
        <f t="shared" ca="1" si="80"/>
        <v/>
      </c>
      <c r="DG40" s="306" t="str">
        <f t="shared" ca="1" si="81"/>
        <v/>
      </c>
      <c r="DI40" s="307">
        <f t="shared" ca="1" si="82"/>
        <v>0</v>
      </c>
      <c r="DJ40" s="304">
        <f t="shared" ca="1" si="83"/>
        <v>99999</v>
      </c>
      <c r="DK40" s="160" t="str">
        <f t="shared" ca="1" si="84"/>
        <v/>
      </c>
      <c r="DL40" s="160" t="str">
        <f t="shared" ca="1" si="85"/>
        <v/>
      </c>
      <c r="DM40" s="305">
        <f t="shared" ca="1" si="86"/>
        <v>99999</v>
      </c>
      <c r="DN40" s="305" t="str">
        <f t="shared" ca="1" si="87"/>
        <v/>
      </c>
      <c r="DO40" s="306" t="str">
        <f t="shared" ca="1" si="88"/>
        <v/>
      </c>
    </row>
    <row r="41" spans="2:119" ht="15.95" customHeight="1" x14ac:dyDescent="0.25">
      <c r="D41" s="129">
        <f t="shared" ca="1" si="3"/>
        <v>2</v>
      </c>
      <c r="E41" s="129" t="str">
        <f t="shared" ca="1" si="4"/>
        <v>0809</v>
      </c>
      <c r="F41" s="129">
        <f ca="1">IF($E41="",0,COUNTIF($E$7:$E41,INDEX($E$139:$E$270,ROW($A35))))</f>
        <v>0</v>
      </c>
      <c r="G41" s="163"/>
      <c r="H41" s="158">
        <v>35</v>
      </c>
      <c r="I41" s="185">
        <f ca="1">IF(OR($Y$3,$H41&gt;Calc!$B$16/2*$D$6),"",$U$6+QUOTIENT(($H41-1),$U$22)*($U$8+$U$10)/1440+SUM($R$7:$R40)/1440)</f>
        <v>0.47916666666666669</v>
      </c>
      <c r="J41" s="187">
        <f ca="1">IF(OR($Y$3,$H41&gt;Calc!$B$16/2*$D$6),"",MOD(($H41-1),$U$22)+1)</f>
        <v>5</v>
      </c>
      <c r="K41" s="46">
        <f ca="1"/>
        <v>8</v>
      </c>
      <c r="L41" s="45" t="s">
        <v>4</v>
      </c>
      <c r="M41" s="47">
        <f ca="1"/>
        <v>9</v>
      </c>
      <c r="N41" s="44" t="str">
        <f t="shared" ca="1" si="90"/>
        <v>Fun Kickers Oes</v>
      </c>
      <c r="O41" s="42" t="s">
        <v>4</v>
      </c>
      <c r="P41" s="43" t="str">
        <f t="shared" ca="1" si="91"/>
        <v>Raslo Winners</v>
      </c>
      <c r="Q41" s="611"/>
      <c r="R41" s="607"/>
      <c r="S41" s="178"/>
      <c r="T41" s="179"/>
      <c r="U41" s="179"/>
      <c r="V41" s="179"/>
      <c r="W41" s="179"/>
      <c r="X41" s="160">
        <f t="shared" ca="1" si="11"/>
        <v>0</v>
      </c>
      <c r="Y41" s="307">
        <f t="shared" ca="1" si="89"/>
        <v>0</v>
      </c>
      <c r="Z41" s="304">
        <f t="shared" ca="1" si="5"/>
        <v>99999</v>
      </c>
      <c r="AA41" s="160" t="str">
        <f t="shared" ca="1" si="6"/>
        <v/>
      </c>
      <c r="AB41" s="160" t="str">
        <f t="shared" ca="1" si="7"/>
        <v/>
      </c>
      <c r="AC41" s="305">
        <f t="shared" ca="1" si="8"/>
        <v>99999</v>
      </c>
      <c r="AD41" s="305" t="str">
        <f t="shared" ca="1" si="9"/>
        <v/>
      </c>
      <c r="AE41" s="306" t="str">
        <f t="shared" ca="1" si="10"/>
        <v/>
      </c>
      <c r="AF41" s="160"/>
      <c r="AG41" s="307">
        <f t="shared" ca="1" si="12"/>
        <v>0</v>
      </c>
      <c r="AH41" s="304">
        <f t="shared" ca="1" si="13"/>
        <v>99999</v>
      </c>
      <c r="AI41" s="160" t="str">
        <f t="shared" ca="1" si="14"/>
        <v/>
      </c>
      <c r="AJ41" s="160" t="str">
        <f t="shared" ca="1" si="15"/>
        <v/>
      </c>
      <c r="AK41" s="305">
        <f t="shared" ca="1" si="16"/>
        <v>99999</v>
      </c>
      <c r="AL41" s="305" t="str">
        <f t="shared" ca="1" si="17"/>
        <v/>
      </c>
      <c r="AM41" s="306" t="str">
        <f t="shared" ca="1" si="18"/>
        <v/>
      </c>
      <c r="AO41" s="307">
        <f t="shared" ca="1" si="19"/>
        <v>0</v>
      </c>
      <c r="AP41" s="304">
        <f t="shared" ca="1" si="20"/>
        <v>99999</v>
      </c>
      <c r="AQ41" s="160" t="str">
        <f t="shared" ca="1" si="21"/>
        <v/>
      </c>
      <c r="AR41" s="160" t="str">
        <f t="shared" ca="1" si="22"/>
        <v/>
      </c>
      <c r="AS41" s="305">
        <f t="shared" ca="1" si="23"/>
        <v>99999</v>
      </c>
      <c r="AT41" s="305" t="str">
        <f t="shared" ca="1" si="24"/>
        <v/>
      </c>
      <c r="AU41" s="306" t="str">
        <f t="shared" ca="1" si="25"/>
        <v/>
      </c>
      <c r="AV41" s="160"/>
      <c r="AW41" s="307">
        <f t="shared" ca="1" si="26"/>
        <v>0</v>
      </c>
      <c r="AX41" s="304">
        <f t="shared" ca="1" si="27"/>
        <v>99999</v>
      </c>
      <c r="AY41" s="160" t="str">
        <f t="shared" ca="1" si="28"/>
        <v/>
      </c>
      <c r="AZ41" s="160" t="str">
        <f t="shared" ca="1" si="29"/>
        <v/>
      </c>
      <c r="BA41" s="305">
        <f t="shared" ca="1" si="30"/>
        <v>99999</v>
      </c>
      <c r="BB41" s="305" t="str">
        <f t="shared" ca="1" si="31"/>
        <v/>
      </c>
      <c r="BC41" s="306" t="str">
        <f t="shared" ca="1" si="32"/>
        <v/>
      </c>
      <c r="BE41" s="307">
        <f t="shared" ca="1" si="33"/>
        <v>0</v>
      </c>
      <c r="BF41" s="304">
        <f t="shared" ca="1" si="34"/>
        <v>99999</v>
      </c>
      <c r="BG41" s="160" t="str">
        <f t="shared" ca="1" si="35"/>
        <v/>
      </c>
      <c r="BH41" s="160" t="str">
        <f t="shared" ca="1" si="36"/>
        <v/>
      </c>
      <c r="BI41" s="305">
        <f t="shared" ca="1" si="37"/>
        <v>99999</v>
      </c>
      <c r="BJ41" s="305" t="str">
        <f t="shared" ca="1" si="38"/>
        <v/>
      </c>
      <c r="BK41" s="306" t="str">
        <f t="shared" ca="1" si="39"/>
        <v/>
      </c>
      <c r="BL41" s="160"/>
      <c r="BM41" s="307">
        <f t="shared" ca="1" si="40"/>
        <v>0</v>
      </c>
      <c r="BN41" s="304">
        <f t="shared" ca="1" si="41"/>
        <v>99999</v>
      </c>
      <c r="BO41" s="160" t="str">
        <f t="shared" ca="1" si="42"/>
        <v/>
      </c>
      <c r="BP41" s="160" t="str">
        <f t="shared" ca="1" si="43"/>
        <v/>
      </c>
      <c r="BQ41" s="305">
        <f t="shared" ca="1" si="44"/>
        <v>99999</v>
      </c>
      <c r="BR41" s="305" t="str">
        <f t="shared" ca="1" si="45"/>
        <v/>
      </c>
      <c r="BS41" s="306" t="str">
        <f t="shared" ca="1" si="46"/>
        <v/>
      </c>
      <c r="BU41" s="307">
        <f t="shared" ca="1" si="47"/>
        <v>0</v>
      </c>
      <c r="BV41" s="304">
        <f t="shared" ca="1" si="48"/>
        <v>99999</v>
      </c>
      <c r="BW41" s="160" t="str">
        <f t="shared" ca="1" si="49"/>
        <v/>
      </c>
      <c r="BX41" s="160" t="str">
        <f t="shared" ca="1" si="50"/>
        <v/>
      </c>
      <c r="BY41" s="305">
        <f t="shared" ca="1" si="51"/>
        <v>99999</v>
      </c>
      <c r="BZ41" s="305" t="str">
        <f t="shared" ca="1" si="52"/>
        <v/>
      </c>
      <c r="CA41" s="306" t="str">
        <f t="shared" ca="1" si="53"/>
        <v/>
      </c>
      <c r="CB41" s="160"/>
      <c r="CC41" s="307">
        <f t="shared" ca="1" si="54"/>
        <v>0</v>
      </c>
      <c r="CD41" s="304">
        <f t="shared" ca="1" si="55"/>
        <v>0.47916666666666669</v>
      </c>
      <c r="CE41" s="160">
        <f t="shared" ca="1" si="56"/>
        <v>9</v>
      </c>
      <c r="CF41" s="160">
        <f t="shared" ca="1" si="57"/>
        <v>5</v>
      </c>
      <c r="CG41" s="305">
        <f t="shared" ca="1" si="58"/>
        <v>99999</v>
      </c>
      <c r="CH41" s="305" t="str">
        <f t="shared" ca="1" si="59"/>
        <v/>
      </c>
      <c r="CI41" s="306" t="str">
        <f t="shared" ca="1" si="60"/>
        <v/>
      </c>
      <c r="CK41" s="307">
        <f t="shared" ca="1" si="61"/>
        <v>0</v>
      </c>
      <c r="CL41" s="304">
        <f t="shared" ca="1" si="62"/>
        <v>0.47916666666666669</v>
      </c>
      <c r="CM41" s="160">
        <f t="shared" ca="1" si="63"/>
        <v>8</v>
      </c>
      <c r="CN41" s="160">
        <f t="shared" ca="1" si="64"/>
        <v>5</v>
      </c>
      <c r="CO41" s="305">
        <f t="shared" ca="1" si="65"/>
        <v>99999</v>
      </c>
      <c r="CP41" s="305" t="str">
        <f t="shared" ca="1" si="66"/>
        <v/>
      </c>
      <c r="CQ41" s="306" t="str">
        <f t="shared" ca="1" si="67"/>
        <v/>
      </c>
      <c r="CS41" s="307">
        <f t="shared" ca="1" si="68"/>
        <v>0</v>
      </c>
      <c r="CT41" s="304">
        <f t="shared" ca="1" si="69"/>
        <v>99999</v>
      </c>
      <c r="CU41" s="160" t="str">
        <f t="shared" ca="1" si="70"/>
        <v/>
      </c>
      <c r="CV41" s="160" t="str">
        <f t="shared" ca="1" si="71"/>
        <v/>
      </c>
      <c r="CW41" s="305">
        <f t="shared" ca="1" si="72"/>
        <v>99999</v>
      </c>
      <c r="CX41" s="305" t="str">
        <f t="shared" ca="1" si="73"/>
        <v/>
      </c>
      <c r="CY41" s="306" t="str">
        <f t="shared" ca="1" si="74"/>
        <v/>
      </c>
      <c r="DA41" s="307">
        <f t="shared" ca="1" si="75"/>
        <v>0</v>
      </c>
      <c r="DB41" s="304">
        <f t="shared" ca="1" si="76"/>
        <v>99999</v>
      </c>
      <c r="DC41" s="160" t="str">
        <f t="shared" ca="1" si="77"/>
        <v/>
      </c>
      <c r="DD41" s="160" t="str">
        <f t="shared" ca="1" si="78"/>
        <v/>
      </c>
      <c r="DE41" s="305">
        <f t="shared" ca="1" si="79"/>
        <v>99999</v>
      </c>
      <c r="DF41" s="305" t="str">
        <f t="shared" ca="1" si="80"/>
        <v/>
      </c>
      <c r="DG41" s="306" t="str">
        <f t="shared" ca="1" si="81"/>
        <v/>
      </c>
      <c r="DI41" s="307">
        <f t="shared" ca="1" si="82"/>
        <v>0</v>
      </c>
      <c r="DJ41" s="304">
        <f t="shared" ca="1" si="83"/>
        <v>99999</v>
      </c>
      <c r="DK41" s="160" t="str">
        <f t="shared" ca="1" si="84"/>
        <v/>
      </c>
      <c r="DL41" s="160" t="str">
        <f t="shared" ca="1" si="85"/>
        <v/>
      </c>
      <c r="DM41" s="305">
        <f t="shared" ca="1" si="86"/>
        <v>99999</v>
      </c>
      <c r="DN41" s="305" t="str">
        <f t="shared" ca="1" si="87"/>
        <v/>
      </c>
      <c r="DO41" s="306" t="str">
        <f t="shared" ca="1" si="88"/>
        <v/>
      </c>
    </row>
    <row r="42" spans="2:119" ht="15.95" customHeight="1" x14ac:dyDescent="0.25">
      <c r="D42" s="129">
        <f t="shared" ca="1" si="3"/>
        <v>2</v>
      </c>
      <c r="E42" s="129" t="str">
        <f t="shared" ca="1" si="4"/>
        <v>0301</v>
      </c>
      <c r="F42" s="129">
        <f ca="1">IF($E42="",0,COUNTIF($E$7:$E42,INDEX($E$139:$E$270,ROW($A36))))</f>
        <v>0</v>
      </c>
      <c r="G42" s="163"/>
      <c r="H42" s="158">
        <v>36</v>
      </c>
      <c r="I42" s="185">
        <f ca="1">IF(OR($Y$3,$H42&gt;Calc!$B$16/2*$D$6),"",$U$6+QUOTIENT(($H42-1),$U$22)*($U$8+$U$10)/1440+SUM($R$7:$R41)/1440)</f>
        <v>0.49652777777777779</v>
      </c>
      <c r="J42" s="187">
        <f ca="1">IF(OR($Y$3,$H42&gt;Calc!$B$16/2*$D$6),"",MOD(($H42-1),$U$22)+1)</f>
        <v>1</v>
      </c>
      <c r="K42" s="46">
        <f ca="1"/>
        <v>3</v>
      </c>
      <c r="L42" s="45" t="s">
        <v>4</v>
      </c>
      <c r="M42" s="47">
        <f ca="1"/>
        <v>1</v>
      </c>
      <c r="N42" s="44" t="str">
        <f t="shared" ca="1" si="90"/>
        <v>Eintracht Frankfurt</v>
      </c>
      <c r="O42" s="42" t="s">
        <v>4</v>
      </c>
      <c r="P42" s="43" t="str">
        <f t="shared" ca="1" si="91"/>
        <v>1. FC Riedwald</v>
      </c>
      <c r="Q42" s="611"/>
      <c r="R42" s="607"/>
      <c r="S42" s="178"/>
      <c r="T42" s="179"/>
      <c r="U42" s="179"/>
      <c r="V42" s="179"/>
      <c r="W42" s="179"/>
      <c r="X42" s="160">
        <f t="shared" ca="1" si="11"/>
        <v>0</v>
      </c>
      <c r="Y42" s="307">
        <f t="shared" ca="1" si="89"/>
        <v>0</v>
      </c>
      <c r="Z42" s="304">
        <f t="shared" ca="1" si="5"/>
        <v>0.49652777777777779</v>
      </c>
      <c r="AA42" s="160">
        <f t="shared" ca="1" si="6"/>
        <v>3</v>
      </c>
      <c r="AB42" s="160">
        <f t="shared" ca="1" si="7"/>
        <v>1</v>
      </c>
      <c r="AC42" s="305">
        <f t="shared" ca="1" si="8"/>
        <v>99999</v>
      </c>
      <c r="AD42" s="305" t="str">
        <f t="shared" ca="1" si="9"/>
        <v/>
      </c>
      <c r="AE42" s="306" t="str">
        <f t="shared" ca="1" si="10"/>
        <v/>
      </c>
      <c r="AF42" s="160"/>
      <c r="AG42" s="307">
        <f t="shared" ca="1" si="12"/>
        <v>0</v>
      </c>
      <c r="AH42" s="304">
        <f t="shared" ca="1" si="13"/>
        <v>99999</v>
      </c>
      <c r="AI42" s="160" t="str">
        <f t="shared" ca="1" si="14"/>
        <v/>
      </c>
      <c r="AJ42" s="160" t="str">
        <f t="shared" ca="1" si="15"/>
        <v/>
      </c>
      <c r="AK42" s="305">
        <f t="shared" ca="1" si="16"/>
        <v>99999</v>
      </c>
      <c r="AL42" s="305" t="str">
        <f t="shared" ca="1" si="17"/>
        <v/>
      </c>
      <c r="AM42" s="306" t="str">
        <f t="shared" ca="1" si="18"/>
        <v/>
      </c>
      <c r="AO42" s="307">
        <f t="shared" ca="1" si="19"/>
        <v>0</v>
      </c>
      <c r="AP42" s="304">
        <f t="shared" ca="1" si="20"/>
        <v>0.49652777777777779</v>
      </c>
      <c r="AQ42" s="160">
        <f t="shared" ca="1" si="21"/>
        <v>1</v>
      </c>
      <c r="AR42" s="160">
        <f t="shared" ca="1" si="22"/>
        <v>1</v>
      </c>
      <c r="AS42" s="305">
        <f t="shared" ca="1" si="23"/>
        <v>99999</v>
      </c>
      <c r="AT42" s="305" t="str">
        <f t="shared" ca="1" si="24"/>
        <v/>
      </c>
      <c r="AU42" s="306" t="str">
        <f t="shared" ca="1" si="25"/>
        <v/>
      </c>
      <c r="AV42" s="160"/>
      <c r="AW42" s="307">
        <f t="shared" ca="1" si="26"/>
        <v>0</v>
      </c>
      <c r="AX42" s="304">
        <f t="shared" ca="1" si="27"/>
        <v>99999</v>
      </c>
      <c r="AY42" s="160" t="str">
        <f t="shared" ca="1" si="28"/>
        <v/>
      </c>
      <c r="AZ42" s="160" t="str">
        <f t="shared" ca="1" si="29"/>
        <v/>
      </c>
      <c r="BA42" s="305">
        <f t="shared" ca="1" si="30"/>
        <v>99999</v>
      </c>
      <c r="BB42" s="305" t="str">
        <f t="shared" ca="1" si="31"/>
        <v/>
      </c>
      <c r="BC42" s="306" t="str">
        <f t="shared" ca="1" si="32"/>
        <v/>
      </c>
      <c r="BE42" s="307">
        <f t="shared" ca="1" si="33"/>
        <v>0</v>
      </c>
      <c r="BF42" s="304">
        <f t="shared" ca="1" si="34"/>
        <v>99999</v>
      </c>
      <c r="BG42" s="160" t="str">
        <f t="shared" ca="1" si="35"/>
        <v/>
      </c>
      <c r="BH42" s="160" t="str">
        <f t="shared" ca="1" si="36"/>
        <v/>
      </c>
      <c r="BI42" s="305">
        <f t="shared" ca="1" si="37"/>
        <v>99999</v>
      </c>
      <c r="BJ42" s="305" t="str">
        <f t="shared" ca="1" si="38"/>
        <v/>
      </c>
      <c r="BK42" s="306" t="str">
        <f t="shared" ca="1" si="39"/>
        <v/>
      </c>
      <c r="BL42" s="160"/>
      <c r="BM42" s="307">
        <f t="shared" ca="1" si="40"/>
        <v>0</v>
      </c>
      <c r="BN42" s="304">
        <f t="shared" ca="1" si="41"/>
        <v>99999</v>
      </c>
      <c r="BO42" s="160" t="str">
        <f t="shared" ca="1" si="42"/>
        <v/>
      </c>
      <c r="BP42" s="160" t="str">
        <f t="shared" ca="1" si="43"/>
        <v/>
      </c>
      <c r="BQ42" s="305">
        <f t="shared" ca="1" si="44"/>
        <v>99999</v>
      </c>
      <c r="BR42" s="305" t="str">
        <f t="shared" ca="1" si="45"/>
        <v/>
      </c>
      <c r="BS42" s="306" t="str">
        <f t="shared" ca="1" si="46"/>
        <v/>
      </c>
      <c r="BU42" s="307">
        <f t="shared" ca="1" si="47"/>
        <v>0</v>
      </c>
      <c r="BV42" s="304">
        <f t="shared" ca="1" si="48"/>
        <v>99999</v>
      </c>
      <c r="BW42" s="160" t="str">
        <f t="shared" ca="1" si="49"/>
        <v/>
      </c>
      <c r="BX42" s="160" t="str">
        <f t="shared" ca="1" si="50"/>
        <v/>
      </c>
      <c r="BY42" s="305">
        <f t="shared" ca="1" si="51"/>
        <v>99999</v>
      </c>
      <c r="BZ42" s="305" t="str">
        <f t="shared" ca="1" si="52"/>
        <v/>
      </c>
      <c r="CA42" s="306" t="str">
        <f t="shared" ca="1" si="53"/>
        <v/>
      </c>
      <c r="CB42" s="160"/>
      <c r="CC42" s="307">
        <f t="shared" ca="1" si="54"/>
        <v>0</v>
      </c>
      <c r="CD42" s="304">
        <f t="shared" ca="1" si="55"/>
        <v>99999</v>
      </c>
      <c r="CE42" s="160" t="str">
        <f t="shared" ca="1" si="56"/>
        <v/>
      </c>
      <c r="CF42" s="160" t="str">
        <f t="shared" ca="1" si="57"/>
        <v/>
      </c>
      <c r="CG42" s="305">
        <f t="shared" ca="1" si="58"/>
        <v>99999</v>
      </c>
      <c r="CH42" s="305" t="str">
        <f t="shared" ca="1" si="59"/>
        <v/>
      </c>
      <c r="CI42" s="306" t="str">
        <f t="shared" ca="1" si="60"/>
        <v/>
      </c>
      <c r="CK42" s="307">
        <f t="shared" ca="1" si="61"/>
        <v>0</v>
      </c>
      <c r="CL42" s="304">
        <f t="shared" ca="1" si="62"/>
        <v>99999</v>
      </c>
      <c r="CM42" s="160" t="str">
        <f t="shared" ca="1" si="63"/>
        <v/>
      </c>
      <c r="CN42" s="160" t="str">
        <f t="shared" ca="1" si="64"/>
        <v/>
      </c>
      <c r="CO42" s="305">
        <f t="shared" ca="1" si="65"/>
        <v>99999</v>
      </c>
      <c r="CP42" s="305" t="str">
        <f t="shared" ca="1" si="66"/>
        <v/>
      </c>
      <c r="CQ42" s="306" t="str">
        <f t="shared" ca="1" si="67"/>
        <v/>
      </c>
      <c r="CS42" s="307">
        <f t="shared" ca="1" si="68"/>
        <v>0</v>
      </c>
      <c r="CT42" s="304">
        <f t="shared" ca="1" si="69"/>
        <v>99999</v>
      </c>
      <c r="CU42" s="160" t="str">
        <f t="shared" ca="1" si="70"/>
        <v/>
      </c>
      <c r="CV42" s="160" t="str">
        <f t="shared" ca="1" si="71"/>
        <v/>
      </c>
      <c r="CW42" s="305">
        <f t="shared" ca="1" si="72"/>
        <v>99999</v>
      </c>
      <c r="CX42" s="305" t="str">
        <f t="shared" ca="1" si="73"/>
        <v/>
      </c>
      <c r="CY42" s="306" t="str">
        <f t="shared" ca="1" si="74"/>
        <v/>
      </c>
      <c r="DA42" s="307">
        <f t="shared" ca="1" si="75"/>
        <v>0</v>
      </c>
      <c r="DB42" s="304">
        <f t="shared" ca="1" si="76"/>
        <v>99999</v>
      </c>
      <c r="DC42" s="160" t="str">
        <f t="shared" ca="1" si="77"/>
        <v/>
      </c>
      <c r="DD42" s="160" t="str">
        <f t="shared" ca="1" si="78"/>
        <v/>
      </c>
      <c r="DE42" s="305">
        <f t="shared" ca="1" si="79"/>
        <v>99999</v>
      </c>
      <c r="DF42" s="305" t="str">
        <f t="shared" ca="1" si="80"/>
        <v/>
      </c>
      <c r="DG42" s="306" t="str">
        <f t="shared" ca="1" si="81"/>
        <v/>
      </c>
      <c r="DI42" s="307">
        <f t="shared" ca="1" si="82"/>
        <v>0</v>
      </c>
      <c r="DJ42" s="304">
        <f t="shared" ca="1" si="83"/>
        <v>99999</v>
      </c>
      <c r="DK42" s="160" t="str">
        <f t="shared" ca="1" si="84"/>
        <v/>
      </c>
      <c r="DL42" s="160" t="str">
        <f t="shared" ca="1" si="85"/>
        <v/>
      </c>
      <c r="DM42" s="305">
        <f t="shared" ca="1" si="86"/>
        <v>99999</v>
      </c>
      <c r="DN42" s="305" t="str">
        <f t="shared" ca="1" si="87"/>
        <v/>
      </c>
      <c r="DO42" s="306" t="str">
        <f t="shared" ca="1" si="88"/>
        <v/>
      </c>
    </row>
    <row r="43" spans="2:119" ht="17.25" x14ac:dyDescent="0.25">
      <c r="D43" s="129">
        <f t="shared" ca="1" si="3"/>
        <v>2</v>
      </c>
      <c r="E43" s="129" t="str">
        <f t="shared" ca="1" si="4"/>
        <v>0204</v>
      </c>
      <c r="F43" s="129">
        <f ca="1">IF($E43="",0,COUNTIF($E$7:$E43,INDEX($E$139:$E$270,ROW($A37))))</f>
        <v>0</v>
      </c>
      <c r="G43" s="163"/>
      <c r="H43" s="158">
        <v>37</v>
      </c>
      <c r="I43" s="185">
        <f ca="1">IF(OR($Y$3,$H43&gt;Calc!$B$16/2*$D$6),"",$U$6+QUOTIENT(($H43-1),$U$22)*($U$8+$U$10)/1440+SUM($R$7:$R42)/1440)</f>
        <v>0.49652777777777779</v>
      </c>
      <c r="J43" s="187">
        <f ca="1">IF(OR($Y$3,$H43&gt;Calc!$B$16/2*$D$6),"",MOD(($H43-1),$U$22)+1)</f>
        <v>2</v>
      </c>
      <c r="K43" s="46">
        <f ca="1"/>
        <v>2</v>
      </c>
      <c r="L43" s="45" t="s">
        <v>4</v>
      </c>
      <c r="M43" s="47">
        <f ca="1"/>
        <v>4</v>
      </c>
      <c r="N43" s="44" t="str">
        <f t="shared" ca="1" si="90"/>
        <v>FC Barcelona</v>
      </c>
      <c r="O43" s="42" t="s">
        <v>4</v>
      </c>
      <c r="P43" s="43" t="str">
        <f t="shared" ca="1" si="91"/>
        <v>Maibach 1822 eV</v>
      </c>
      <c r="Q43" s="611"/>
      <c r="R43" s="607"/>
      <c r="S43" s="178"/>
      <c r="T43" s="179"/>
      <c r="U43" s="179"/>
      <c r="V43" s="179"/>
      <c r="W43" s="179"/>
      <c r="X43" s="160">
        <f t="shared" ca="1" si="11"/>
        <v>0</v>
      </c>
      <c r="Y43" s="307">
        <f t="shared" ca="1" si="89"/>
        <v>0</v>
      </c>
      <c r="Z43" s="304">
        <f t="shared" ca="1" si="5"/>
        <v>99999</v>
      </c>
      <c r="AA43" s="160" t="str">
        <f t="shared" ca="1" si="6"/>
        <v/>
      </c>
      <c r="AB43" s="160" t="str">
        <f t="shared" ca="1" si="7"/>
        <v/>
      </c>
      <c r="AC43" s="305">
        <f t="shared" ca="1" si="8"/>
        <v>99999</v>
      </c>
      <c r="AD43" s="305" t="str">
        <f t="shared" ca="1" si="9"/>
        <v/>
      </c>
      <c r="AE43" s="306" t="str">
        <f t="shared" ca="1" si="10"/>
        <v/>
      </c>
      <c r="AF43" s="160"/>
      <c r="AG43" s="307">
        <f t="shared" ca="1" si="12"/>
        <v>0</v>
      </c>
      <c r="AH43" s="304">
        <f t="shared" ca="1" si="13"/>
        <v>0.49652777777777779</v>
      </c>
      <c r="AI43" s="160">
        <f t="shared" ca="1" si="14"/>
        <v>4</v>
      </c>
      <c r="AJ43" s="160">
        <f t="shared" ca="1" si="15"/>
        <v>2</v>
      </c>
      <c r="AK43" s="305">
        <f t="shared" ca="1" si="16"/>
        <v>99999</v>
      </c>
      <c r="AL43" s="305" t="str">
        <f t="shared" ca="1" si="17"/>
        <v/>
      </c>
      <c r="AM43" s="306" t="str">
        <f t="shared" ca="1" si="18"/>
        <v/>
      </c>
      <c r="AO43" s="307">
        <f t="shared" ca="1" si="19"/>
        <v>0</v>
      </c>
      <c r="AP43" s="304">
        <f t="shared" ca="1" si="20"/>
        <v>99999</v>
      </c>
      <c r="AQ43" s="160" t="str">
        <f t="shared" ca="1" si="21"/>
        <v/>
      </c>
      <c r="AR43" s="160" t="str">
        <f t="shared" ca="1" si="22"/>
        <v/>
      </c>
      <c r="AS43" s="305">
        <f t="shared" ca="1" si="23"/>
        <v>99999</v>
      </c>
      <c r="AT43" s="305" t="str">
        <f t="shared" ca="1" si="24"/>
        <v/>
      </c>
      <c r="AU43" s="306" t="str">
        <f t="shared" ca="1" si="25"/>
        <v/>
      </c>
      <c r="AV43" s="160"/>
      <c r="AW43" s="307">
        <f t="shared" ca="1" si="26"/>
        <v>0</v>
      </c>
      <c r="AX43" s="304">
        <f t="shared" ca="1" si="27"/>
        <v>0.49652777777777779</v>
      </c>
      <c r="AY43" s="160">
        <f t="shared" ca="1" si="28"/>
        <v>2</v>
      </c>
      <c r="AZ43" s="160">
        <f t="shared" ca="1" si="29"/>
        <v>2</v>
      </c>
      <c r="BA43" s="305">
        <f t="shared" ca="1" si="30"/>
        <v>99999</v>
      </c>
      <c r="BB43" s="305" t="str">
        <f t="shared" ca="1" si="31"/>
        <v/>
      </c>
      <c r="BC43" s="306" t="str">
        <f t="shared" ca="1" si="32"/>
        <v/>
      </c>
      <c r="BE43" s="307">
        <f t="shared" ca="1" si="33"/>
        <v>0</v>
      </c>
      <c r="BF43" s="304">
        <f t="shared" ca="1" si="34"/>
        <v>99999</v>
      </c>
      <c r="BG43" s="160" t="str">
        <f t="shared" ca="1" si="35"/>
        <v/>
      </c>
      <c r="BH43" s="160" t="str">
        <f t="shared" ca="1" si="36"/>
        <v/>
      </c>
      <c r="BI43" s="305">
        <f t="shared" ca="1" si="37"/>
        <v>99999</v>
      </c>
      <c r="BJ43" s="305" t="str">
        <f t="shared" ca="1" si="38"/>
        <v/>
      </c>
      <c r="BK43" s="306" t="str">
        <f t="shared" ca="1" si="39"/>
        <v/>
      </c>
      <c r="BL43" s="160"/>
      <c r="BM43" s="307">
        <f t="shared" ca="1" si="40"/>
        <v>0</v>
      </c>
      <c r="BN43" s="304">
        <f t="shared" ca="1" si="41"/>
        <v>99999</v>
      </c>
      <c r="BO43" s="160" t="str">
        <f t="shared" ca="1" si="42"/>
        <v/>
      </c>
      <c r="BP43" s="160" t="str">
        <f t="shared" ca="1" si="43"/>
        <v/>
      </c>
      <c r="BQ43" s="305">
        <f t="shared" ca="1" si="44"/>
        <v>99999</v>
      </c>
      <c r="BR43" s="305" t="str">
        <f t="shared" ca="1" si="45"/>
        <v/>
      </c>
      <c r="BS43" s="306" t="str">
        <f t="shared" ca="1" si="46"/>
        <v/>
      </c>
      <c r="BU43" s="307">
        <f t="shared" ca="1" si="47"/>
        <v>0</v>
      </c>
      <c r="BV43" s="304">
        <f t="shared" ca="1" si="48"/>
        <v>99999</v>
      </c>
      <c r="BW43" s="160" t="str">
        <f t="shared" ca="1" si="49"/>
        <v/>
      </c>
      <c r="BX43" s="160" t="str">
        <f t="shared" ca="1" si="50"/>
        <v/>
      </c>
      <c r="BY43" s="305">
        <f t="shared" ca="1" si="51"/>
        <v>99999</v>
      </c>
      <c r="BZ43" s="305" t="str">
        <f t="shared" ca="1" si="52"/>
        <v/>
      </c>
      <c r="CA43" s="306" t="str">
        <f t="shared" ca="1" si="53"/>
        <v/>
      </c>
      <c r="CB43" s="160"/>
      <c r="CC43" s="307">
        <f t="shared" ca="1" si="54"/>
        <v>0</v>
      </c>
      <c r="CD43" s="304">
        <f t="shared" ca="1" si="55"/>
        <v>99999</v>
      </c>
      <c r="CE43" s="160" t="str">
        <f t="shared" ca="1" si="56"/>
        <v/>
      </c>
      <c r="CF43" s="160" t="str">
        <f t="shared" ca="1" si="57"/>
        <v/>
      </c>
      <c r="CG43" s="305">
        <f t="shared" ca="1" si="58"/>
        <v>99999</v>
      </c>
      <c r="CH43" s="305" t="str">
        <f t="shared" ca="1" si="59"/>
        <v/>
      </c>
      <c r="CI43" s="306" t="str">
        <f t="shared" ca="1" si="60"/>
        <v/>
      </c>
      <c r="CK43" s="307">
        <f t="shared" ca="1" si="61"/>
        <v>0</v>
      </c>
      <c r="CL43" s="304">
        <f t="shared" ca="1" si="62"/>
        <v>99999</v>
      </c>
      <c r="CM43" s="160" t="str">
        <f t="shared" ca="1" si="63"/>
        <v/>
      </c>
      <c r="CN43" s="160" t="str">
        <f t="shared" ca="1" si="64"/>
        <v/>
      </c>
      <c r="CO43" s="305">
        <f t="shared" ca="1" si="65"/>
        <v>99999</v>
      </c>
      <c r="CP43" s="305" t="str">
        <f t="shared" ca="1" si="66"/>
        <v/>
      </c>
      <c r="CQ43" s="306" t="str">
        <f t="shared" ca="1" si="67"/>
        <v/>
      </c>
      <c r="CS43" s="307">
        <f t="shared" ca="1" si="68"/>
        <v>0</v>
      </c>
      <c r="CT43" s="304">
        <f t="shared" ca="1" si="69"/>
        <v>99999</v>
      </c>
      <c r="CU43" s="160" t="str">
        <f t="shared" ca="1" si="70"/>
        <v/>
      </c>
      <c r="CV43" s="160" t="str">
        <f t="shared" ca="1" si="71"/>
        <v/>
      </c>
      <c r="CW43" s="305">
        <f t="shared" ca="1" si="72"/>
        <v>99999</v>
      </c>
      <c r="CX43" s="305" t="str">
        <f t="shared" ca="1" si="73"/>
        <v/>
      </c>
      <c r="CY43" s="306" t="str">
        <f t="shared" ca="1" si="74"/>
        <v/>
      </c>
      <c r="DA43" s="307">
        <f t="shared" ca="1" si="75"/>
        <v>0</v>
      </c>
      <c r="DB43" s="304">
        <f t="shared" ca="1" si="76"/>
        <v>99999</v>
      </c>
      <c r="DC43" s="160" t="str">
        <f t="shared" ca="1" si="77"/>
        <v/>
      </c>
      <c r="DD43" s="160" t="str">
        <f t="shared" ca="1" si="78"/>
        <v/>
      </c>
      <c r="DE43" s="305">
        <f t="shared" ca="1" si="79"/>
        <v>99999</v>
      </c>
      <c r="DF43" s="305" t="str">
        <f t="shared" ca="1" si="80"/>
        <v/>
      </c>
      <c r="DG43" s="306" t="str">
        <f t="shared" ca="1" si="81"/>
        <v/>
      </c>
      <c r="DI43" s="307">
        <f t="shared" ca="1" si="82"/>
        <v>0</v>
      </c>
      <c r="DJ43" s="304">
        <f t="shared" ca="1" si="83"/>
        <v>99999</v>
      </c>
      <c r="DK43" s="160" t="str">
        <f t="shared" ca="1" si="84"/>
        <v/>
      </c>
      <c r="DL43" s="160" t="str">
        <f t="shared" ca="1" si="85"/>
        <v/>
      </c>
      <c r="DM43" s="305">
        <f t="shared" ca="1" si="86"/>
        <v>99999</v>
      </c>
      <c r="DN43" s="305" t="str">
        <f t="shared" ca="1" si="87"/>
        <v/>
      </c>
      <c r="DO43" s="306" t="str">
        <f t="shared" ca="1" si="88"/>
        <v/>
      </c>
    </row>
    <row r="44" spans="2:119" ht="17.25" x14ac:dyDescent="0.25">
      <c r="D44" s="129">
        <f t="shared" ca="1" si="3"/>
        <v>2</v>
      </c>
      <c r="E44" s="129" t="str">
        <f t="shared" ca="1" si="4"/>
        <v>0510</v>
      </c>
      <c r="F44" s="129">
        <f ca="1">IF($E44="",0,COUNTIF($E$7:$E44,INDEX($E$139:$E$270,ROW($A38))))</f>
        <v>0</v>
      </c>
      <c r="G44" s="163"/>
      <c r="H44" s="158">
        <v>38</v>
      </c>
      <c r="I44" s="185">
        <f ca="1">IF(OR($Y$3,$H44&gt;Calc!$B$16/2*$D$6),"",$U$6+QUOTIENT(($H44-1),$U$22)*($U$8+$U$10)/1440+SUM($R$7:$R43)/1440)</f>
        <v>0.49652777777777779</v>
      </c>
      <c r="J44" s="187">
        <f ca="1">IF(OR($Y$3,$H44&gt;Calc!$B$16/2*$D$6),"",MOD(($H44-1),$U$22)+1)</f>
        <v>3</v>
      </c>
      <c r="K44" s="46">
        <f ca="1"/>
        <v>5</v>
      </c>
      <c r="L44" s="45" t="s">
        <v>4</v>
      </c>
      <c r="M44" s="47">
        <f ca="1"/>
        <v>10</v>
      </c>
      <c r="N44" s="44" t="str">
        <f t="shared" ca="1" si="90"/>
        <v>VFB Essenheim</v>
      </c>
      <c r="O44" s="42" t="s">
        <v>4</v>
      </c>
      <c r="P44" s="43" t="str">
        <f t="shared" ca="1" si="91"/>
        <v>AC Roma</v>
      </c>
      <c r="Q44" s="611"/>
      <c r="R44" s="607"/>
      <c r="S44" s="178"/>
      <c r="T44" s="179"/>
      <c r="U44" s="179"/>
      <c r="V44" s="179"/>
      <c r="W44" s="179"/>
      <c r="X44" s="160">
        <f t="shared" ca="1" si="11"/>
        <v>0</v>
      </c>
      <c r="Y44" s="307">
        <f t="shared" ca="1" si="89"/>
        <v>0</v>
      </c>
      <c r="Z44" s="304">
        <f t="shared" ca="1" si="5"/>
        <v>99999</v>
      </c>
      <c r="AA44" s="160" t="str">
        <f t="shared" ca="1" si="6"/>
        <v/>
      </c>
      <c r="AB44" s="160" t="str">
        <f t="shared" ca="1" si="7"/>
        <v/>
      </c>
      <c r="AC44" s="305">
        <f t="shared" ca="1" si="8"/>
        <v>99999</v>
      </c>
      <c r="AD44" s="305" t="str">
        <f t="shared" ca="1" si="9"/>
        <v/>
      </c>
      <c r="AE44" s="306" t="str">
        <f t="shared" ca="1" si="10"/>
        <v/>
      </c>
      <c r="AF44" s="160"/>
      <c r="AG44" s="307">
        <f t="shared" ca="1" si="12"/>
        <v>0</v>
      </c>
      <c r="AH44" s="304">
        <f t="shared" ca="1" si="13"/>
        <v>99999</v>
      </c>
      <c r="AI44" s="160" t="str">
        <f t="shared" ca="1" si="14"/>
        <v/>
      </c>
      <c r="AJ44" s="160" t="str">
        <f t="shared" ca="1" si="15"/>
        <v/>
      </c>
      <c r="AK44" s="305">
        <f t="shared" ca="1" si="16"/>
        <v>99999</v>
      </c>
      <c r="AL44" s="305" t="str">
        <f t="shared" ca="1" si="17"/>
        <v/>
      </c>
      <c r="AM44" s="306" t="str">
        <f t="shared" ca="1" si="18"/>
        <v/>
      </c>
      <c r="AO44" s="307">
        <f t="shared" ca="1" si="19"/>
        <v>0</v>
      </c>
      <c r="AP44" s="304">
        <f t="shared" ca="1" si="20"/>
        <v>99999</v>
      </c>
      <c r="AQ44" s="160" t="str">
        <f t="shared" ca="1" si="21"/>
        <v/>
      </c>
      <c r="AR44" s="160" t="str">
        <f t="shared" ca="1" si="22"/>
        <v/>
      </c>
      <c r="AS44" s="305">
        <f t="shared" ca="1" si="23"/>
        <v>99999</v>
      </c>
      <c r="AT44" s="305" t="str">
        <f t="shared" ca="1" si="24"/>
        <v/>
      </c>
      <c r="AU44" s="306" t="str">
        <f t="shared" ca="1" si="25"/>
        <v/>
      </c>
      <c r="AV44" s="160"/>
      <c r="AW44" s="307">
        <f t="shared" ca="1" si="26"/>
        <v>0</v>
      </c>
      <c r="AX44" s="304">
        <f t="shared" ca="1" si="27"/>
        <v>99999</v>
      </c>
      <c r="AY44" s="160" t="str">
        <f t="shared" ca="1" si="28"/>
        <v/>
      </c>
      <c r="AZ44" s="160" t="str">
        <f t="shared" ca="1" si="29"/>
        <v/>
      </c>
      <c r="BA44" s="305">
        <f t="shared" ca="1" si="30"/>
        <v>99999</v>
      </c>
      <c r="BB44" s="305" t="str">
        <f t="shared" ca="1" si="31"/>
        <v/>
      </c>
      <c r="BC44" s="306" t="str">
        <f t="shared" ca="1" si="32"/>
        <v/>
      </c>
      <c r="BE44" s="307">
        <f t="shared" ca="1" si="33"/>
        <v>0</v>
      </c>
      <c r="BF44" s="304">
        <f t="shared" ca="1" si="34"/>
        <v>0.49652777777777779</v>
      </c>
      <c r="BG44" s="160">
        <f t="shared" ca="1" si="35"/>
        <v>10</v>
      </c>
      <c r="BH44" s="160">
        <f t="shared" ca="1" si="36"/>
        <v>3</v>
      </c>
      <c r="BI44" s="305">
        <f t="shared" ca="1" si="37"/>
        <v>99999</v>
      </c>
      <c r="BJ44" s="305" t="str">
        <f t="shared" ca="1" si="38"/>
        <v/>
      </c>
      <c r="BK44" s="306" t="str">
        <f t="shared" ca="1" si="39"/>
        <v/>
      </c>
      <c r="BL44" s="160"/>
      <c r="BM44" s="307">
        <f t="shared" ca="1" si="40"/>
        <v>0</v>
      </c>
      <c r="BN44" s="304">
        <f t="shared" ca="1" si="41"/>
        <v>99999</v>
      </c>
      <c r="BO44" s="160" t="str">
        <f t="shared" ca="1" si="42"/>
        <v/>
      </c>
      <c r="BP44" s="160" t="str">
        <f t="shared" ca="1" si="43"/>
        <v/>
      </c>
      <c r="BQ44" s="305">
        <f t="shared" ca="1" si="44"/>
        <v>99999</v>
      </c>
      <c r="BR44" s="305" t="str">
        <f t="shared" ca="1" si="45"/>
        <v/>
      </c>
      <c r="BS44" s="306" t="str">
        <f t="shared" ca="1" si="46"/>
        <v/>
      </c>
      <c r="BU44" s="307">
        <f t="shared" ca="1" si="47"/>
        <v>0</v>
      </c>
      <c r="BV44" s="304">
        <f t="shared" ca="1" si="48"/>
        <v>99999</v>
      </c>
      <c r="BW44" s="160" t="str">
        <f t="shared" ca="1" si="49"/>
        <v/>
      </c>
      <c r="BX44" s="160" t="str">
        <f t="shared" ca="1" si="50"/>
        <v/>
      </c>
      <c r="BY44" s="305">
        <f t="shared" ca="1" si="51"/>
        <v>99999</v>
      </c>
      <c r="BZ44" s="305" t="str">
        <f t="shared" ca="1" si="52"/>
        <v/>
      </c>
      <c r="CA44" s="306" t="str">
        <f t="shared" ca="1" si="53"/>
        <v/>
      </c>
      <c r="CB44" s="160"/>
      <c r="CC44" s="307">
        <f t="shared" ca="1" si="54"/>
        <v>0</v>
      </c>
      <c r="CD44" s="304">
        <f t="shared" ca="1" si="55"/>
        <v>99999</v>
      </c>
      <c r="CE44" s="160" t="str">
        <f t="shared" ca="1" si="56"/>
        <v/>
      </c>
      <c r="CF44" s="160" t="str">
        <f t="shared" ca="1" si="57"/>
        <v/>
      </c>
      <c r="CG44" s="305">
        <f t="shared" ca="1" si="58"/>
        <v>99999</v>
      </c>
      <c r="CH44" s="305" t="str">
        <f t="shared" ca="1" si="59"/>
        <v/>
      </c>
      <c r="CI44" s="306" t="str">
        <f t="shared" ca="1" si="60"/>
        <v/>
      </c>
      <c r="CK44" s="307">
        <f t="shared" ca="1" si="61"/>
        <v>0</v>
      </c>
      <c r="CL44" s="304">
        <f t="shared" ca="1" si="62"/>
        <v>99999</v>
      </c>
      <c r="CM44" s="160" t="str">
        <f t="shared" ca="1" si="63"/>
        <v/>
      </c>
      <c r="CN44" s="160" t="str">
        <f t="shared" ca="1" si="64"/>
        <v/>
      </c>
      <c r="CO44" s="305">
        <f t="shared" ca="1" si="65"/>
        <v>99999</v>
      </c>
      <c r="CP44" s="305" t="str">
        <f t="shared" ca="1" si="66"/>
        <v/>
      </c>
      <c r="CQ44" s="306" t="str">
        <f t="shared" ca="1" si="67"/>
        <v/>
      </c>
      <c r="CS44" s="307">
        <f t="shared" ca="1" si="68"/>
        <v>0</v>
      </c>
      <c r="CT44" s="304">
        <f t="shared" ca="1" si="69"/>
        <v>0.49652777777777779</v>
      </c>
      <c r="CU44" s="160">
        <f t="shared" ca="1" si="70"/>
        <v>5</v>
      </c>
      <c r="CV44" s="160">
        <f t="shared" ca="1" si="71"/>
        <v>3</v>
      </c>
      <c r="CW44" s="305">
        <f t="shared" ca="1" si="72"/>
        <v>99999</v>
      </c>
      <c r="CX44" s="305" t="str">
        <f t="shared" ca="1" si="73"/>
        <v/>
      </c>
      <c r="CY44" s="306" t="str">
        <f t="shared" ca="1" si="74"/>
        <v/>
      </c>
      <c r="DA44" s="307">
        <f t="shared" ca="1" si="75"/>
        <v>0</v>
      </c>
      <c r="DB44" s="304">
        <f t="shared" ca="1" si="76"/>
        <v>99999</v>
      </c>
      <c r="DC44" s="160" t="str">
        <f t="shared" ca="1" si="77"/>
        <v/>
      </c>
      <c r="DD44" s="160" t="str">
        <f t="shared" ca="1" si="78"/>
        <v/>
      </c>
      <c r="DE44" s="305">
        <f t="shared" ca="1" si="79"/>
        <v>99999</v>
      </c>
      <c r="DF44" s="305" t="str">
        <f t="shared" ca="1" si="80"/>
        <v/>
      </c>
      <c r="DG44" s="306" t="str">
        <f t="shared" ca="1" si="81"/>
        <v/>
      </c>
      <c r="DI44" s="307">
        <f t="shared" ca="1" si="82"/>
        <v>0</v>
      </c>
      <c r="DJ44" s="304">
        <f t="shared" ca="1" si="83"/>
        <v>99999</v>
      </c>
      <c r="DK44" s="160" t="str">
        <f t="shared" ca="1" si="84"/>
        <v/>
      </c>
      <c r="DL44" s="160" t="str">
        <f t="shared" ca="1" si="85"/>
        <v/>
      </c>
      <c r="DM44" s="305">
        <f t="shared" ca="1" si="86"/>
        <v>99999</v>
      </c>
      <c r="DN44" s="305" t="str">
        <f t="shared" ca="1" si="87"/>
        <v/>
      </c>
      <c r="DO44" s="306" t="str">
        <f t="shared" ca="1" si="88"/>
        <v/>
      </c>
    </row>
    <row r="45" spans="2:119" ht="17.25" x14ac:dyDescent="0.25">
      <c r="D45" s="129">
        <f t="shared" ca="1" si="3"/>
        <v>2</v>
      </c>
      <c r="E45" s="129" t="str">
        <f t="shared" ca="1" si="4"/>
        <v>0906</v>
      </c>
      <c r="F45" s="129">
        <f ca="1">IF($E45="",0,COUNTIF($E$7:$E45,INDEX($E$139:$E$270,ROW($A39))))</f>
        <v>0</v>
      </c>
      <c r="G45" s="163"/>
      <c r="H45" s="158">
        <v>39</v>
      </c>
      <c r="I45" s="185">
        <f ca="1">IF(OR($Y$3,$H45&gt;Calc!$B$16/2*$D$6),"",$U$6+QUOTIENT(($H45-1),$U$22)*($U$8+$U$10)/1440+SUM($R$7:$R44)/1440)</f>
        <v>0.49652777777777779</v>
      </c>
      <c r="J45" s="187">
        <f ca="1">IF(OR($Y$3,$H45&gt;Calc!$B$16/2*$D$6),"",MOD(($H45-1),$U$22)+1)</f>
        <v>4</v>
      </c>
      <c r="K45" s="46">
        <f ca="1"/>
        <v>9</v>
      </c>
      <c r="L45" s="45" t="s">
        <v>4</v>
      </c>
      <c r="M45" s="47">
        <f ca="1"/>
        <v>6</v>
      </c>
      <c r="N45" s="44" t="str">
        <f t="shared" ca="1" si="90"/>
        <v>Raslo Winners</v>
      </c>
      <c r="O45" s="42" t="s">
        <v>4</v>
      </c>
      <c r="P45" s="43" t="str">
        <f t="shared" ca="1" si="91"/>
        <v>Inter Mailand</v>
      </c>
      <c r="Q45" s="611"/>
      <c r="R45" s="607"/>
      <c r="S45" s="178"/>
      <c r="T45" s="179"/>
      <c r="U45" s="179"/>
      <c r="V45" s="179"/>
      <c r="W45" s="179"/>
      <c r="X45" s="160">
        <f t="shared" ca="1" si="11"/>
        <v>0</v>
      </c>
      <c r="Y45" s="307">
        <f t="shared" ca="1" si="89"/>
        <v>0</v>
      </c>
      <c r="Z45" s="304">
        <f t="shared" ca="1" si="5"/>
        <v>99999</v>
      </c>
      <c r="AA45" s="160" t="str">
        <f t="shared" ca="1" si="6"/>
        <v/>
      </c>
      <c r="AB45" s="160" t="str">
        <f t="shared" ca="1" si="7"/>
        <v/>
      </c>
      <c r="AC45" s="305">
        <f t="shared" ca="1" si="8"/>
        <v>99999</v>
      </c>
      <c r="AD45" s="305" t="str">
        <f t="shared" ca="1" si="9"/>
        <v/>
      </c>
      <c r="AE45" s="306" t="str">
        <f t="shared" ca="1" si="10"/>
        <v/>
      </c>
      <c r="AF45" s="160"/>
      <c r="AG45" s="307">
        <f t="shared" ca="1" si="12"/>
        <v>0</v>
      </c>
      <c r="AH45" s="304">
        <f t="shared" ca="1" si="13"/>
        <v>99999</v>
      </c>
      <c r="AI45" s="160" t="str">
        <f t="shared" ca="1" si="14"/>
        <v/>
      </c>
      <c r="AJ45" s="160" t="str">
        <f t="shared" ca="1" si="15"/>
        <v/>
      </c>
      <c r="AK45" s="305">
        <f t="shared" ca="1" si="16"/>
        <v>99999</v>
      </c>
      <c r="AL45" s="305" t="str">
        <f t="shared" ca="1" si="17"/>
        <v/>
      </c>
      <c r="AM45" s="306" t="str">
        <f t="shared" ca="1" si="18"/>
        <v/>
      </c>
      <c r="AO45" s="307">
        <f t="shared" ca="1" si="19"/>
        <v>0</v>
      </c>
      <c r="AP45" s="304">
        <f t="shared" ca="1" si="20"/>
        <v>99999</v>
      </c>
      <c r="AQ45" s="160" t="str">
        <f t="shared" ca="1" si="21"/>
        <v/>
      </c>
      <c r="AR45" s="160" t="str">
        <f t="shared" ca="1" si="22"/>
        <v/>
      </c>
      <c r="AS45" s="305">
        <f t="shared" ca="1" si="23"/>
        <v>99999</v>
      </c>
      <c r="AT45" s="305" t="str">
        <f t="shared" ca="1" si="24"/>
        <v/>
      </c>
      <c r="AU45" s="306" t="str">
        <f t="shared" ca="1" si="25"/>
        <v/>
      </c>
      <c r="AV45" s="160"/>
      <c r="AW45" s="307">
        <f t="shared" ca="1" si="26"/>
        <v>0</v>
      </c>
      <c r="AX45" s="304">
        <f t="shared" ca="1" si="27"/>
        <v>99999</v>
      </c>
      <c r="AY45" s="160" t="str">
        <f t="shared" ca="1" si="28"/>
        <v/>
      </c>
      <c r="AZ45" s="160" t="str">
        <f t="shared" ca="1" si="29"/>
        <v/>
      </c>
      <c r="BA45" s="305">
        <f t="shared" ca="1" si="30"/>
        <v>99999</v>
      </c>
      <c r="BB45" s="305" t="str">
        <f t="shared" ca="1" si="31"/>
        <v/>
      </c>
      <c r="BC45" s="306" t="str">
        <f t="shared" ca="1" si="32"/>
        <v/>
      </c>
      <c r="BE45" s="307">
        <f t="shared" ca="1" si="33"/>
        <v>0</v>
      </c>
      <c r="BF45" s="304">
        <f t="shared" ca="1" si="34"/>
        <v>99999</v>
      </c>
      <c r="BG45" s="160" t="str">
        <f t="shared" ca="1" si="35"/>
        <v/>
      </c>
      <c r="BH45" s="160" t="str">
        <f t="shared" ca="1" si="36"/>
        <v/>
      </c>
      <c r="BI45" s="305">
        <f t="shared" ca="1" si="37"/>
        <v>99999</v>
      </c>
      <c r="BJ45" s="305" t="str">
        <f t="shared" ca="1" si="38"/>
        <v/>
      </c>
      <c r="BK45" s="306" t="str">
        <f t="shared" ca="1" si="39"/>
        <v/>
      </c>
      <c r="BL45" s="160"/>
      <c r="BM45" s="307">
        <f t="shared" ca="1" si="40"/>
        <v>0</v>
      </c>
      <c r="BN45" s="304">
        <f t="shared" ca="1" si="41"/>
        <v>0.49652777777777779</v>
      </c>
      <c r="BO45" s="160">
        <f t="shared" ca="1" si="42"/>
        <v>9</v>
      </c>
      <c r="BP45" s="160">
        <f t="shared" ca="1" si="43"/>
        <v>4</v>
      </c>
      <c r="BQ45" s="305">
        <f t="shared" ca="1" si="44"/>
        <v>99999</v>
      </c>
      <c r="BR45" s="305" t="str">
        <f t="shared" ca="1" si="45"/>
        <v/>
      </c>
      <c r="BS45" s="306" t="str">
        <f t="shared" ca="1" si="46"/>
        <v/>
      </c>
      <c r="BU45" s="307">
        <f t="shared" ca="1" si="47"/>
        <v>0</v>
      </c>
      <c r="BV45" s="304">
        <f t="shared" ca="1" si="48"/>
        <v>99999</v>
      </c>
      <c r="BW45" s="160" t="str">
        <f t="shared" ca="1" si="49"/>
        <v/>
      </c>
      <c r="BX45" s="160" t="str">
        <f t="shared" ca="1" si="50"/>
        <v/>
      </c>
      <c r="BY45" s="305">
        <f t="shared" ca="1" si="51"/>
        <v>99999</v>
      </c>
      <c r="BZ45" s="305" t="str">
        <f t="shared" ca="1" si="52"/>
        <v/>
      </c>
      <c r="CA45" s="306" t="str">
        <f t="shared" ca="1" si="53"/>
        <v/>
      </c>
      <c r="CB45" s="160"/>
      <c r="CC45" s="307">
        <f t="shared" ca="1" si="54"/>
        <v>0</v>
      </c>
      <c r="CD45" s="304">
        <f t="shared" ca="1" si="55"/>
        <v>99999</v>
      </c>
      <c r="CE45" s="160" t="str">
        <f t="shared" ca="1" si="56"/>
        <v/>
      </c>
      <c r="CF45" s="160" t="str">
        <f t="shared" ca="1" si="57"/>
        <v/>
      </c>
      <c r="CG45" s="305">
        <f t="shared" ca="1" si="58"/>
        <v>99999</v>
      </c>
      <c r="CH45" s="305" t="str">
        <f t="shared" ca="1" si="59"/>
        <v/>
      </c>
      <c r="CI45" s="306" t="str">
        <f t="shared" ca="1" si="60"/>
        <v/>
      </c>
      <c r="CK45" s="307">
        <f t="shared" ca="1" si="61"/>
        <v>0</v>
      </c>
      <c r="CL45" s="304">
        <f t="shared" ca="1" si="62"/>
        <v>0.49652777777777779</v>
      </c>
      <c r="CM45" s="160">
        <f t="shared" ca="1" si="63"/>
        <v>6</v>
      </c>
      <c r="CN45" s="160">
        <f t="shared" ca="1" si="64"/>
        <v>4</v>
      </c>
      <c r="CO45" s="305">
        <f t="shared" ca="1" si="65"/>
        <v>99999</v>
      </c>
      <c r="CP45" s="305" t="str">
        <f t="shared" ca="1" si="66"/>
        <v/>
      </c>
      <c r="CQ45" s="306" t="str">
        <f t="shared" ca="1" si="67"/>
        <v/>
      </c>
      <c r="CS45" s="307">
        <f t="shared" ca="1" si="68"/>
        <v>0</v>
      </c>
      <c r="CT45" s="304">
        <f t="shared" ca="1" si="69"/>
        <v>99999</v>
      </c>
      <c r="CU45" s="160" t="str">
        <f t="shared" ca="1" si="70"/>
        <v/>
      </c>
      <c r="CV45" s="160" t="str">
        <f t="shared" ca="1" si="71"/>
        <v/>
      </c>
      <c r="CW45" s="305">
        <f t="shared" ca="1" si="72"/>
        <v>99999</v>
      </c>
      <c r="CX45" s="305" t="str">
        <f t="shared" ca="1" si="73"/>
        <v/>
      </c>
      <c r="CY45" s="306" t="str">
        <f t="shared" ca="1" si="74"/>
        <v/>
      </c>
      <c r="DA45" s="307">
        <f t="shared" ca="1" si="75"/>
        <v>0</v>
      </c>
      <c r="DB45" s="304">
        <f t="shared" ca="1" si="76"/>
        <v>99999</v>
      </c>
      <c r="DC45" s="160" t="str">
        <f t="shared" ca="1" si="77"/>
        <v/>
      </c>
      <c r="DD45" s="160" t="str">
        <f t="shared" ca="1" si="78"/>
        <v/>
      </c>
      <c r="DE45" s="305">
        <f t="shared" ca="1" si="79"/>
        <v>99999</v>
      </c>
      <c r="DF45" s="305" t="str">
        <f t="shared" ca="1" si="80"/>
        <v/>
      </c>
      <c r="DG45" s="306" t="str">
        <f t="shared" ca="1" si="81"/>
        <v/>
      </c>
      <c r="DI45" s="307">
        <f t="shared" ca="1" si="82"/>
        <v>0</v>
      </c>
      <c r="DJ45" s="304">
        <f t="shared" ca="1" si="83"/>
        <v>99999</v>
      </c>
      <c r="DK45" s="160" t="str">
        <f t="shared" ca="1" si="84"/>
        <v/>
      </c>
      <c r="DL45" s="160" t="str">
        <f t="shared" ca="1" si="85"/>
        <v/>
      </c>
      <c r="DM45" s="305">
        <f t="shared" ca="1" si="86"/>
        <v>99999</v>
      </c>
      <c r="DN45" s="305" t="str">
        <f t="shared" ca="1" si="87"/>
        <v/>
      </c>
      <c r="DO45" s="306" t="str">
        <f t="shared" ca="1" si="88"/>
        <v/>
      </c>
    </row>
    <row r="46" spans="2:119" ht="17.25" x14ac:dyDescent="0.25">
      <c r="D46" s="129">
        <f t="shared" ca="1" si="3"/>
        <v>2</v>
      </c>
      <c r="E46" s="129" t="str">
        <f t="shared" ca="1" si="4"/>
        <v>0708</v>
      </c>
      <c r="F46" s="129">
        <f ca="1">IF($E46="",0,COUNTIF($E$7:$E46,INDEX($E$139:$E$270,ROW($A40))))</f>
        <v>0</v>
      </c>
      <c r="G46" s="163"/>
      <c r="H46" s="158">
        <v>40</v>
      </c>
      <c r="I46" s="185">
        <f ca="1">IF(OR($Y$3,$H46&gt;Calc!$B$16/2*$D$6),"",$U$6+QUOTIENT(($H46-1),$U$22)*($U$8+$U$10)/1440+SUM($R$7:$R45)/1440)</f>
        <v>0.49652777777777779</v>
      </c>
      <c r="J46" s="187">
        <f ca="1">IF(OR($Y$3,$H46&gt;Calc!$B$16/2*$D$6),"",MOD(($H46-1),$U$22)+1)</f>
        <v>5</v>
      </c>
      <c r="K46" s="46">
        <f ca="1"/>
        <v>7</v>
      </c>
      <c r="L46" s="45" t="s">
        <v>4</v>
      </c>
      <c r="M46" s="47">
        <f ca="1"/>
        <v>8</v>
      </c>
      <c r="N46" s="44" t="str">
        <f t="shared" ca="1" si="90"/>
        <v>SSV Wildbach</v>
      </c>
      <c r="O46" s="42" t="s">
        <v>4</v>
      </c>
      <c r="P46" s="43" t="str">
        <f t="shared" ca="1" si="91"/>
        <v>Fun Kickers Oes</v>
      </c>
      <c r="Q46" s="611"/>
      <c r="R46" s="607"/>
      <c r="S46" s="178"/>
      <c r="T46" s="179"/>
      <c r="U46" s="179"/>
      <c r="V46" s="179"/>
      <c r="W46" s="179"/>
      <c r="X46" s="160">
        <f t="shared" ca="1" si="11"/>
        <v>0</v>
      </c>
      <c r="Y46" s="307">
        <f t="shared" ca="1" si="89"/>
        <v>0</v>
      </c>
      <c r="Z46" s="304">
        <f t="shared" ca="1" si="5"/>
        <v>99999</v>
      </c>
      <c r="AA46" s="160" t="str">
        <f t="shared" ca="1" si="6"/>
        <v/>
      </c>
      <c r="AB46" s="160" t="str">
        <f t="shared" ca="1" si="7"/>
        <v/>
      </c>
      <c r="AC46" s="305">
        <f t="shared" ca="1" si="8"/>
        <v>99999</v>
      </c>
      <c r="AD46" s="305" t="str">
        <f t="shared" ca="1" si="9"/>
        <v/>
      </c>
      <c r="AE46" s="306" t="str">
        <f t="shared" ca="1" si="10"/>
        <v/>
      </c>
      <c r="AF46" s="160"/>
      <c r="AG46" s="307">
        <f t="shared" ca="1" si="12"/>
        <v>0</v>
      </c>
      <c r="AH46" s="304">
        <f t="shared" ca="1" si="13"/>
        <v>99999</v>
      </c>
      <c r="AI46" s="160" t="str">
        <f t="shared" ca="1" si="14"/>
        <v/>
      </c>
      <c r="AJ46" s="160" t="str">
        <f t="shared" ca="1" si="15"/>
        <v/>
      </c>
      <c r="AK46" s="305">
        <f t="shared" ca="1" si="16"/>
        <v>99999</v>
      </c>
      <c r="AL46" s="305" t="str">
        <f t="shared" ca="1" si="17"/>
        <v/>
      </c>
      <c r="AM46" s="306" t="str">
        <f t="shared" ca="1" si="18"/>
        <v/>
      </c>
      <c r="AO46" s="307">
        <f t="shared" ca="1" si="19"/>
        <v>0</v>
      </c>
      <c r="AP46" s="304">
        <f t="shared" ca="1" si="20"/>
        <v>99999</v>
      </c>
      <c r="AQ46" s="160" t="str">
        <f t="shared" ca="1" si="21"/>
        <v/>
      </c>
      <c r="AR46" s="160" t="str">
        <f t="shared" ca="1" si="22"/>
        <v/>
      </c>
      <c r="AS46" s="305">
        <f t="shared" ca="1" si="23"/>
        <v>99999</v>
      </c>
      <c r="AT46" s="305" t="str">
        <f t="shared" ca="1" si="24"/>
        <v/>
      </c>
      <c r="AU46" s="306" t="str">
        <f t="shared" ca="1" si="25"/>
        <v/>
      </c>
      <c r="AV46" s="160"/>
      <c r="AW46" s="307">
        <f t="shared" ca="1" si="26"/>
        <v>0</v>
      </c>
      <c r="AX46" s="304">
        <f t="shared" ca="1" si="27"/>
        <v>99999</v>
      </c>
      <c r="AY46" s="160" t="str">
        <f t="shared" ca="1" si="28"/>
        <v/>
      </c>
      <c r="AZ46" s="160" t="str">
        <f t="shared" ca="1" si="29"/>
        <v/>
      </c>
      <c r="BA46" s="305">
        <f t="shared" ca="1" si="30"/>
        <v>99999</v>
      </c>
      <c r="BB46" s="305" t="str">
        <f t="shared" ca="1" si="31"/>
        <v/>
      </c>
      <c r="BC46" s="306" t="str">
        <f t="shared" ca="1" si="32"/>
        <v/>
      </c>
      <c r="BE46" s="307">
        <f t="shared" ca="1" si="33"/>
        <v>0</v>
      </c>
      <c r="BF46" s="304">
        <f t="shared" ca="1" si="34"/>
        <v>99999</v>
      </c>
      <c r="BG46" s="160" t="str">
        <f t="shared" ca="1" si="35"/>
        <v/>
      </c>
      <c r="BH46" s="160" t="str">
        <f t="shared" ca="1" si="36"/>
        <v/>
      </c>
      <c r="BI46" s="305">
        <f t="shared" ca="1" si="37"/>
        <v>99999</v>
      </c>
      <c r="BJ46" s="305" t="str">
        <f t="shared" ca="1" si="38"/>
        <v/>
      </c>
      <c r="BK46" s="306" t="str">
        <f t="shared" ca="1" si="39"/>
        <v/>
      </c>
      <c r="BL46" s="160"/>
      <c r="BM46" s="307">
        <f t="shared" ca="1" si="40"/>
        <v>0</v>
      </c>
      <c r="BN46" s="304">
        <f t="shared" ca="1" si="41"/>
        <v>99999</v>
      </c>
      <c r="BO46" s="160" t="str">
        <f t="shared" ca="1" si="42"/>
        <v/>
      </c>
      <c r="BP46" s="160" t="str">
        <f t="shared" ca="1" si="43"/>
        <v/>
      </c>
      <c r="BQ46" s="305">
        <f t="shared" ca="1" si="44"/>
        <v>99999</v>
      </c>
      <c r="BR46" s="305" t="str">
        <f t="shared" ca="1" si="45"/>
        <v/>
      </c>
      <c r="BS46" s="306" t="str">
        <f t="shared" ca="1" si="46"/>
        <v/>
      </c>
      <c r="BU46" s="307">
        <f t="shared" ca="1" si="47"/>
        <v>0</v>
      </c>
      <c r="BV46" s="304">
        <f t="shared" ca="1" si="48"/>
        <v>0.49652777777777779</v>
      </c>
      <c r="BW46" s="160">
        <f t="shared" ca="1" si="49"/>
        <v>8</v>
      </c>
      <c r="BX46" s="160">
        <f t="shared" ca="1" si="50"/>
        <v>5</v>
      </c>
      <c r="BY46" s="305">
        <f t="shared" ca="1" si="51"/>
        <v>99999</v>
      </c>
      <c r="BZ46" s="305" t="str">
        <f t="shared" ca="1" si="52"/>
        <v/>
      </c>
      <c r="CA46" s="306" t="str">
        <f t="shared" ca="1" si="53"/>
        <v/>
      </c>
      <c r="CB46" s="160"/>
      <c r="CC46" s="307">
        <f t="shared" ca="1" si="54"/>
        <v>0</v>
      </c>
      <c r="CD46" s="304">
        <f t="shared" ca="1" si="55"/>
        <v>0.49652777777777779</v>
      </c>
      <c r="CE46" s="160">
        <f t="shared" ca="1" si="56"/>
        <v>7</v>
      </c>
      <c r="CF46" s="160">
        <f t="shared" ca="1" si="57"/>
        <v>5</v>
      </c>
      <c r="CG46" s="305">
        <f t="shared" ca="1" si="58"/>
        <v>99999</v>
      </c>
      <c r="CH46" s="305" t="str">
        <f t="shared" ca="1" si="59"/>
        <v/>
      </c>
      <c r="CI46" s="306" t="str">
        <f t="shared" ca="1" si="60"/>
        <v/>
      </c>
      <c r="CK46" s="307">
        <f t="shared" ca="1" si="61"/>
        <v>0</v>
      </c>
      <c r="CL46" s="304">
        <f t="shared" ca="1" si="62"/>
        <v>99999</v>
      </c>
      <c r="CM46" s="160" t="str">
        <f t="shared" ca="1" si="63"/>
        <v/>
      </c>
      <c r="CN46" s="160" t="str">
        <f t="shared" ca="1" si="64"/>
        <v/>
      </c>
      <c r="CO46" s="305">
        <f t="shared" ca="1" si="65"/>
        <v>99999</v>
      </c>
      <c r="CP46" s="305" t="str">
        <f t="shared" ca="1" si="66"/>
        <v/>
      </c>
      <c r="CQ46" s="306" t="str">
        <f t="shared" ca="1" si="67"/>
        <v/>
      </c>
      <c r="CS46" s="307">
        <f t="shared" ca="1" si="68"/>
        <v>0</v>
      </c>
      <c r="CT46" s="304">
        <f t="shared" ca="1" si="69"/>
        <v>99999</v>
      </c>
      <c r="CU46" s="160" t="str">
        <f t="shared" ca="1" si="70"/>
        <v/>
      </c>
      <c r="CV46" s="160" t="str">
        <f t="shared" ca="1" si="71"/>
        <v/>
      </c>
      <c r="CW46" s="305">
        <f t="shared" ca="1" si="72"/>
        <v>99999</v>
      </c>
      <c r="CX46" s="305" t="str">
        <f t="shared" ca="1" si="73"/>
        <v/>
      </c>
      <c r="CY46" s="306" t="str">
        <f t="shared" ca="1" si="74"/>
        <v/>
      </c>
      <c r="DA46" s="307">
        <f t="shared" ca="1" si="75"/>
        <v>0</v>
      </c>
      <c r="DB46" s="304">
        <f t="shared" ca="1" si="76"/>
        <v>99999</v>
      </c>
      <c r="DC46" s="160" t="str">
        <f t="shared" ca="1" si="77"/>
        <v/>
      </c>
      <c r="DD46" s="160" t="str">
        <f t="shared" ca="1" si="78"/>
        <v/>
      </c>
      <c r="DE46" s="305">
        <f t="shared" ca="1" si="79"/>
        <v>99999</v>
      </c>
      <c r="DF46" s="305" t="str">
        <f t="shared" ca="1" si="80"/>
        <v/>
      </c>
      <c r="DG46" s="306" t="str">
        <f t="shared" ca="1" si="81"/>
        <v/>
      </c>
      <c r="DI46" s="307">
        <f t="shared" ca="1" si="82"/>
        <v>0</v>
      </c>
      <c r="DJ46" s="304">
        <f t="shared" ca="1" si="83"/>
        <v>99999</v>
      </c>
      <c r="DK46" s="160" t="str">
        <f t="shared" ca="1" si="84"/>
        <v/>
      </c>
      <c r="DL46" s="160" t="str">
        <f t="shared" ca="1" si="85"/>
        <v/>
      </c>
      <c r="DM46" s="305">
        <f t="shared" ca="1" si="86"/>
        <v>99999</v>
      </c>
      <c r="DN46" s="305" t="str">
        <f t="shared" ca="1" si="87"/>
        <v/>
      </c>
      <c r="DO46" s="306" t="str">
        <f t="shared" ca="1" si="88"/>
        <v/>
      </c>
    </row>
    <row r="47" spans="2:119" ht="17.25" x14ac:dyDescent="0.25">
      <c r="D47" s="129">
        <f t="shared" ca="1" si="3"/>
        <v>2</v>
      </c>
      <c r="E47" s="129" t="str">
        <f t="shared" ca="1" si="4"/>
        <v>0102</v>
      </c>
      <c r="F47" s="129">
        <f ca="1">IF($E47="",0,COUNTIF($E$7:$E47,INDEX($E$139:$E$270,ROW($A41))))</f>
        <v>0</v>
      </c>
      <c r="G47" s="163"/>
      <c r="H47" s="158">
        <v>41</v>
      </c>
      <c r="I47" s="185">
        <f ca="1">IF(OR($Y$3,$H47&gt;Calc!$B$16/2*$D$6),"",$U$6+QUOTIENT(($H47-1),$U$22)*($U$8+$U$10)/1440+SUM($R$7:$R46)/1440)</f>
        <v>0.51388888888888884</v>
      </c>
      <c r="J47" s="187">
        <f ca="1">IF(OR($Y$3,$H47&gt;Calc!$B$16/2*$D$6),"",MOD(($H47-1),$U$22)+1)</f>
        <v>1</v>
      </c>
      <c r="K47" s="46">
        <f ca="1"/>
        <v>1</v>
      </c>
      <c r="L47" s="45" t="s">
        <v>4</v>
      </c>
      <c r="M47" s="47">
        <f ca="1"/>
        <v>2</v>
      </c>
      <c r="N47" s="44" t="str">
        <f t="shared" ca="1" si="90"/>
        <v>1. FC Riedwald</v>
      </c>
      <c r="O47" s="42" t="s">
        <v>4</v>
      </c>
      <c r="P47" s="43" t="str">
        <f t="shared" ca="1" si="91"/>
        <v>FC Barcelona</v>
      </c>
      <c r="Q47" s="611"/>
      <c r="R47" s="607"/>
      <c r="S47" s="178"/>
      <c r="T47" s="179"/>
      <c r="U47" s="179"/>
      <c r="V47" s="179"/>
      <c r="W47" s="179"/>
      <c r="X47" s="160">
        <f t="shared" ca="1" si="11"/>
        <v>0</v>
      </c>
      <c r="Y47" s="307">
        <f t="shared" ca="1" si="89"/>
        <v>0</v>
      </c>
      <c r="Z47" s="304">
        <f t="shared" ca="1" si="5"/>
        <v>0.51388888888888884</v>
      </c>
      <c r="AA47" s="160">
        <f t="shared" ca="1" si="6"/>
        <v>2</v>
      </c>
      <c r="AB47" s="160">
        <f t="shared" ca="1" si="7"/>
        <v>1</v>
      </c>
      <c r="AC47" s="305">
        <f t="shared" ca="1" si="8"/>
        <v>99999</v>
      </c>
      <c r="AD47" s="305" t="str">
        <f t="shared" ca="1" si="9"/>
        <v/>
      </c>
      <c r="AE47" s="306" t="str">
        <f t="shared" ca="1" si="10"/>
        <v/>
      </c>
      <c r="AF47" s="160"/>
      <c r="AG47" s="307">
        <f t="shared" ca="1" si="12"/>
        <v>0</v>
      </c>
      <c r="AH47" s="304">
        <f t="shared" ca="1" si="13"/>
        <v>0.51388888888888884</v>
      </c>
      <c r="AI47" s="160">
        <f t="shared" ca="1" si="14"/>
        <v>1</v>
      </c>
      <c r="AJ47" s="160">
        <f t="shared" ca="1" si="15"/>
        <v>1</v>
      </c>
      <c r="AK47" s="305">
        <f t="shared" ca="1" si="16"/>
        <v>99999</v>
      </c>
      <c r="AL47" s="305" t="str">
        <f t="shared" ca="1" si="17"/>
        <v/>
      </c>
      <c r="AM47" s="306" t="str">
        <f t="shared" ca="1" si="18"/>
        <v/>
      </c>
      <c r="AO47" s="307">
        <f t="shared" ca="1" si="19"/>
        <v>0</v>
      </c>
      <c r="AP47" s="304">
        <f t="shared" ca="1" si="20"/>
        <v>99999</v>
      </c>
      <c r="AQ47" s="160" t="str">
        <f t="shared" ca="1" si="21"/>
        <v/>
      </c>
      <c r="AR47" s="160" t="str">
        <f t="shared" ca="1" si="22"/>
        <v/>
      </c>
      <c r="AS47" s="305">
        <f t="shared" ca="1" si="23"/>
        <v>99999</v>
      </c>
      <c r="AT47" s="305" t="str">
        <f t="shared" ca="1" si="24"/>
        <v/>
      </c>
      <c r="AU47" s="306" t="str">
        <f t="shared" ca="1" si="25"/>
        <v/>
      </c>
      <c r="AV47" s="160"/>
      <c r="AW47" s="307">
        <f t="shared" ca="1" si="26"/>
        <v>0</v>
      </c>
      <c r="AX47" s="304">
        <f t="shared" ca="1" si="27"/>
        <v>99999</v>
      </c>
      <c r="AY47" s="160" t="str">
        <f t="shared" ca="1" si="28"/>
        <v/>
      </c>
      <c r="AZ47" s="160" t="str">
        <f t="shared" ca="1" si="29"/>
        <v/>
      </c>
      <c r="BA47" s="305">
        <f t="shared" ca="1" si="30"/>
        <v>99999</v>
      </c>
      <c r="BB47" s="305" t="str">
        <f t="shared" ca="1" si="31"/>
        <v/>
      </c>
      <c r="BC47" s="306" t="str">
        <f t="shared" ca="1" si="32"/>
        <v/>
      </c>
      <c r="BE47" s="307">
        <f t="shared" ca="1" si="33"/>
        <v>0</v>
      </c>
      <c r="BF47" s="304">
        <f t="shared" ca="1" si="34"/>
        <v>99999</v>
      </c>
      <c r="BG47" s="160" t="str">
        <f t="shared" ca="1" si="35"/>
        <v/>
      </c>
      <c r="BH47" s="160" t="str">
        <f t="shared" ca="1" si="36"/>
        <v/>
      </c>
      <c r="BI47" s="305">
        <f t="shared" ca="1" si="37"/>
        <v>99999</v>
      </c>
      <c r="BJ47" s="305" t="str">
        <f t="shared" ca="1" si="38"/>
        <v/>
      </c>
      <c r="BK47" s="306" t="str">
        <f t="shared" ca="1" si="39"/>
        <v/>
      </c>
      <c r="BL47" s="160"/>
      <c r="BM47" s="307">
        <f t="shared" ca="1" si="40"/>
        <v>0</v>
      </c>
      <c r="BN47" s="304">
        <f t="shared" ca="1" si="41"/>
        <v>99999</v>
      </c>
      <c r="BO47" s="160" t="str">
        <f t="shared" ca="1" si="42"/>
        <v/>
      </c>
      <c r="BP47" s="160" t="str">
        <f t="shared" ca="1" si="43"/>
        <v/>
      </c>
      <c r="BQ47" s="305">
        <f t="shared" ca="1" si="44"/>
        <v>99999</v>
      </c>
      <c r="BR47" s="305" t="str">
        <f t="shared" ca="1" si="45"/>
        <v/>
      </c>
      <c r="BS47" s="306" t="str">
        <f t="shared" ca="1" si="46"/>
        <v/>
      </c>
      <c r="BU47" s="307">
        <f t="shared" ca="1" si="47"/>
        <v>0</v>
      </c>
      <c r="BV47" s="304">
        <f t="shared" ca="1" si="48"/>
        <v>99999</v>
      </c>
      <c r="BW47" s="160" t="str">
        <f t="shared" ca="1" si="49"/>
        <v/>
      </c>
      <c r="BX47" s="160" t="str">
        <f t="shared" ca="1" si="50"/>
        <v/>
      </c>
      <c r="BY47" s="305">
        <f t="shared" ca="1" si="51"/>
        <v>99999</v>
      </c>
      <c r="BZ47" s="305" t="str">
        <f t="shared" ca="1" si="52"/>
        <v/>
      </c>
      <c r="CA47" s="306" t="str">
        <f t="shared" ca="1" si="53"/>
        <v/>
      </c>
      <c r="CB47" s="160"/>
      <c r="CC47" s="307">
        <f t="shared" ca="1" si="54"/>
        <v>0</v>
      </c>
      <c r="CD47" s="304">
        <f t="shared" ca="1" si="55"/>
        <v>99999</v>
      </c>
      <c r="CE47" s="160" t="str">
        <f t="shared" ca="1" si="56"/>
        <v/>
      </c>
      <c r="CF47" s="160" t="str">
        <f t="shared" ca="1" si="57"/>
        <v/>
      </c>
      <c r="CG47" s="305">
        <f t="shared" ca="1" si="58"/>
        <v>99999</v>
      </c>
      <c r="CH47" s="305" t="str">
        <f t="shared" ca="1" si="59"/>
        <v/>
      </c>
      <c r="CI47" s="306" t="str">
        <f t="shared" ca="1" si="60"/>
        <v/>
      </c>
      <c r="CK47" s="307">
        <f t="shared" ca="1" si="61"/>
        <v>0</v>
      </c>
      <c r="CL47" s="304">
        <f t="shared" ca="1" si="62"/>
        <v>99999</v>
      </c>
      <c r="CM47" s="160" t="str">
        <f t="shared" ca="1" si="63"/>
        <v/>
      </c>
      <c r="CN47" s="160" t="str">
        <f t="shared" ca="1" si="64"/>
        <v/>
      </c>
      <c r="CO47" s="305">
        <f t="shared" ca="1" si="65"/>
        <v>99999</v>
      </c>
      <c r="CP47" s="305" t="str">
        <f t="shared" ca="1" si="66"/>
        <v/>
      </c>
      <c r="CQ47" s="306" t="str">
        <f t="shared" ca="1" si="67"/>
        <v/>
      </c>
      <c r="CS47" s="307">
        <f t="shared" ca="1" si="68"/>
        <v>0</v>
      </c>
      <c r="CT47" s="304">
        <f t="shared" ca="1" si="69"/>
        <v>99999</v>
      </c>
      <c r="CU47" s="160" t="str">
        <f t="shared" ca="1" si="70"/>
        <v/>
      </c>
      <c r="CV47" s="160" t="str">
        <f t="shared" ca="1" si="71"/>
        <v/>
      </c>
      <c r="CW47" s="305">
        <f t="shared" ca="1" si="72"/>
        <v>99999</v>
      </c>
      <c r="CX47" s="305" t="str">
        <f t="shared" ca="1" si="73"/>
        <v/>
      </c>
      <c r="CY47" s="306" t="str">
        <f t="shared" ca="1" si="74"/>
        <v/>
      </c>
      <c r="DA47" s="307">
        <f t="shared" ca="1" si="75"/>
        <v>0</v>
      </c>
      <c r="DB47" s="304">
        <f t="shared" ca="1" si="76"/>
        <v>99999</v>
      </c>
      <c r="DC47" s="160" t="str">
        <f t="shared" ca="1" si="77"/>
        <v/>
      </c>
      <c r="DD47" s="160" t="str">
        <f t="shared" ca="1" si="78"/>
        <v/>
      </c>
      <c r="DE47" s="305">
        <f t="shared" ca="1" si="79"/>
        <v>99999</v>
      </c>
      <c r="DF47" s="305" t="str">
        <f t="shared" ca="1" si="80"/>
        <v/>
      </c>
      <c r="DG47" s="306" t="str">
        <f t="shared" ca="1" si="81"/>
        <v/>
      </c>
      <c r="DI47" s="307">
        <f t="shared" ca="1" si="82"/>
        <v>0</v>
      </c>
      <c r="DJ47" s="304">
        <f t="shared" ca="1" si="83"/>
        <v>99999</v>
      </c>
      <c r="DK47" s="160" t="str">
        <f t="shared" ca="1" si="84"/>
        <v/>
      </c>
      <c r="DL47" s="160" t="str">
        <f t="shared" ca="1" si="85"/>
        <v/>
      </c>
      <c r="DM47" s="305">
        <f t="shared" ca="1" si="86"/>
        <v>99999</v>
      </c>
      <c r="DN47" s="305" t="str">
        <f t="shared" ca="1" si="87"/>
        <v/>
      </c>
      <c r="DO47" s="306" t="str">
        <f t="shared" ca="1" si="88"/>
        <v/>
      </c>
    </row>
    <row r="48" spans="2:119" ht="17.25" x14ac:dyDescent="0.25">
      <c r="D48" s="129">
        <f t="shared" ca="1" si="3"/>
        <v>2</v>
      </c>
      <c r="E48" s="129" t="str">
        <f t="shared" ca="1" si="4"/>
        <v>1003</v>
      </c>
      <c r="F48" s="129">
        <f ca="1">IF($E48="",0,COUNTIF($E$7:$E48,INDEX($E$139:$E$270,ROW($A42))))</f>
        <v>0</v>
      </c>
      <c r="G48" s="163"/>
      <c r="H48" s="158">
        <v>42</v>
      </c>
      <c r="I48" s="185">
        <f ca="1">IF(OR($Y$3,$H48&gt;Calc!$B$16/2*$D$6),"",$U$6+QUOTIENT(($H48-1),$U$22)*($U$8+$U$10)/1440+SUM($R$7:$R47)/1440)</f>
        <v>0.51388888888888884</v>
      </c>
      <c r="J48" s="187">
        <f ca="1">IF(OR($Y$3,$H48&gt;Calc!$B$16/2*$D$6),"",MOD(($H48-1),$U$22)+1)</f>
        <v>2</v>
      </c>
      <c r="K48" s="46">
        <f ca="1"/>
        <v>10</v>
      </c>
      <c r="L48" s="45" t="s">
        <v>4</v>
      </c>
      <c r="M48" s="47">
        <f ca="1"/>
        <v>3</v>
      </c>
      <c r="N48" s="44" t="str">
        <f t="shared" ca="1" si="90"/>
        <v>AC Roma</v>
      </c>
      <c r="O48" s="42" t="s">
        <v>4</v>
      </c>
      <c r="P48" s="43" t="str">
        <f t="shared" ca="1" si="91"/>
        <v>Eintracht Frankfurt</v>
      </c>
      <c r="Q48" s="611"/>
      <c r="R48" s="607"/>
      <c r="S48" s="178"/>
      <c r="T48" s="179"/>
      <c r="U48" s="179"/>
      <c r="V48" s="179"/>
      <c r="W48" s="179"/>
      <c r="X48" s="160">
        <f t="shared" ca="1" si="11"/>
        <v>0</v>
      </c>
      <c r="Y48" s="307">
        <f t="shared" ca="1" si="89"/>
        <v>0</v>
      </c>
      <c r="Z48" s="304">
        <f t="shared" ca="1" si="5"/>
        <v>99999</v>
      </c>
      <c r="AA48" s="160" t="str">
        <f t="shared" ca="1" si="6"/>
        <v/>
      </c>
      <c r="AB48" s="160" t="str">
        <f t="shared" ca="1" si="7"/>
        <v/>
      </c>
      <c r="AC48" s="305">
        <f t="shared" ca="1" si="8"/>
        <v>99999</v>
      </c>
      <c r="AD48" s="305" t="str">
        <f t="shared" ca="1" si="9"/>
        <v/>
      </c>
      <c r="AE48" s="306" t="str">
        <f t="shared" ca="1" si="10"/>
        <v/>
      </c>
      <c r="AF48" s="160"/>
      <c r="AG48" s="307">
        <f t="shared" ca="1" si="12"/>
        <v>0</v>
      </c>
      <c r="AH48" s="304">
        <f t="shared" ca="1" si="13"/>
        <v>99999</v>
      </c>
      <c r="AI48" s="160" t="str">
        <f t="shared" ca="1" si="14"/>
        <v/>
      </c>
      <c r="AJ48" s="160" t="str">
        <f t="shared" ca="1" si="15"/>
        <v/>
      </c>
      <c r="AK48" s="305">
        <f t="shared" ca="1" si="16"/>
        <v>99999</v>
      </c>
      <c r="AL48" s="305" t="str">
        <f t="shared" ca="1" si="17"/>
        <v/>
      </c>
      <c r="AM48" s="306" t="str">
        <f t="shared" ca="1" si="18"/>
        <v/>
      </c>
      <c r="AO48" s="307">
        <f t="shared" ca="1" si="19"/>
        <v>0</v>
      </c>
      <c r="AP48" s="304">
        <f t="shared" ca="1" si="20"/>
        <v>0.51388888888888884</v>
      </c>
      <c r="AQ48" s="160">
        <f t="shared" ca="1" si="21"/>
        <v>10</v>
      </c>
      <c r="AR48" s="160">
        <f t="shared" ca="1" si="22"/>
        <v>2</v>
      </c>
      <c r="AS48" s="305">
        <f t="shared" ca="1" si="23"/>
        <v>99999</v>
      </c>
      <c r="AT48" s="305" t="str">
        <f t="shared" ca="1" si="24"/>
        <v/>
      </c>
      <c r="AU48" s="306" t="str">
        <f t="shared" ca="1" si="25"/>
        <v/>
      </c>
      <c r="AV48" s="160"/>
      <c r="AW48" s="307">
        <f t="shared" ca="1" si="26"/>
        <v>0</v>
      </c>
      <c r="AX48" s="304">
        <f t="shared" ca="1" si="27"/>
        <v>99999</v>
      </c>
      <c r="AY48" s="160" t="str">
        <f t="shared" ca="1" si="28"/>
        <v/>
      </c>
      <c r="AZ48" s="160" t="str">
        <f t="shared" ca="1" si="29"/>
        <v/>
      </c>
      <c r="BA48" s="305">
        <f t="shared" ca="1" si="30"/>
        <v>99999</v>
      </c>
      <c r="BB48" s="305" t="str">
        <f t="shared" ca="1" si="31"/>
        <v/>
      </c>
      <c r="BC48" s="306" t="str">
        <f t="shared" ca="1" si="32"/>
        <v/>
      </c>
      <c r="BE48" s="307">
        <f t="shared" ca="1" si="33"/>
        <v>0</v>
      </c>
      <c r="BF48" s="304">
        <f t="shared" ca="1" si="34"/>
        <v>99999</v>
      </c>
      <c r="BG48" s="160" t="str">
        <f t="shared" ca="1" si="35"/>
        <v/>
      </c>
      <c r="BH48" s="160" t="str">
        <f t="shared" ca="1" si="36"/>
        <v/>
      </c>
      <c r="BI48" s="305">
        <f t="shared" ca="1" si="37"/>
        <v>99999</v>
      </c>
      <c r="BJ48" s="305" t="str">
        <f t="shared" ca="1" si="38"/>
        <v/>
      </c>
      <c r="BK48" s="306" t="str">
        <f t="shared" ca="1" si="39"/>
        <v/>
      </c>
      <c r="BL48" s="160"/>
      <c r="BM48" s="307">
        <f t="shared" ca="1" si="40"/>
        <v>0</v>
      </c>
      <c r="BN48" s="304">
        <f t="shared" ca="1" si="41"/>
        <v>99999</v>
      </c>
      <c r="BO48" s="160" t="str">
        <f t="shared" ca="1" si="42"/>
        <v/>
      </c>
      <c r="BP48" s="160" t="str">
        <f t="shared" ca="1" si="43"/>
        <v/>
      </c>
      <c r="BQ48" s="305">
        <f t="shared" ca="1" si="44"/>
        <v>99999</v>
      </c>
      <c r="BR48" s="305" t="str">
        <f t="shared" ca="1" si="45"/>
        <v/>
      </c>
      <c r="BS48" s="306" t="str">
        <f t="shared" ca="1" si="46"/>
        <v/>
      </c>
      <c r="BU48" s="307">
        <f t="shared" ca="1" si="47"/>
        <v>0</v>
      </c>
      <c r="BV48" s="304">
        <f t="shared" ca="1" si="48"/>
        <v>99999</v>
      </c>
      <c r="BW48" s="160" t="str">
        <f t="shared" ca="1" si="49"/>
        <v/>
      </c>
      <c r="BX48" s="160" t="str">
        <f t="shared" ca="1" si="50"/>
        <v/>
      </c>
      <c r="BY48" s="305">
        <f t="shared" ca="1" si="51"/>
        <v>99999</v>
      </c>
      <c r="BZ48" s="305" t="str">
        <f t="shared" ca="1" si="52"/>
        <v/>
      </c>
      <c r="CA48" s="306" t="str">
        <f t="shared" ca="1" si="53"/>
        <v/>
      </c>
      <c r="CB48" s="160"/>
      <c r="CC48" s="307">
        <f t="shared" ca="1" si="54"/>
        <v>0</v>
      </c>
      <c r="CD48" s="304">
        <f t="shared" ca="1" si="55"/>
        <v>99999</v>
      </c>
      <c r="CE48" s="160" t="str">
        <f t="shared" ca="1" si="56"/>
        <v/>
      </c>
      <c r="CF48" s="160" t="str">
        <f t="shared" ca="1" si="57"/>
        <v/>
      </c>
      <c r="CG48" s="305">
        <f t="shared" ca="1" si="58"/>
        <v>99999</v>
      </c>
      <c r="CH48" s="305" t="str">
        <f t="shared" ca="1" si="59"/>
        <v/>
      </c>
      <c r="CI48" s="306" t="str">
        <f t="shared" ca="1" si="60"/>
        <v/>
      </c>
      <c r="CK48" s="307">
        <f t="shared" ca="1" si="61"/>
        <v>0</v>
      </c>
      <c r="CL48" s="304">
        <f t="shared" ca="1" si="62"/>
        <v>99999</v>
      </c>
      <c r="CM48" s="160" t="str">
        <f t="shared" ca="1" si="63"/>
        <v/>
      </c>
      <c r="CN48" s="160" t="str">
        <f t="shared" ca="1" si="64"/>
        <v/>
      </c>
      <c r="CO48" s="305">
        <f t="shared" ca="1" si="65"/>
        <v>99999</v>
      </c>
      <c r="CP48" s="305" t="str">
        <f t="shared" ca="1" si="66"/>
        <v/>
      </c>
      <c r="CQ48" s="306" t="str">
        <f t="shared" ca="1" si="67"/>
        <v/>
      </c>
      <c r="CS48" s="307">
        <f t="shared" ca="1" si="68"/>
        <v>0</v>
      </c>
      <c r="CT48" s="304">
        <f t="shared" ca="1" si="69"/>
        <v>0.51388888888888884</v>
      </c>
      <c r="CU48" s="160">
        <f t="shared" ca="1" si="70"/>
        <v>3</v>
      </c>
      <c r="CV48" s="160">
        <f t="shared" ca="1" si="71"/>
        <v>2</v>
      </c>
      <c r="CW48" s="305">
        <f t="shared" ca="1" si="72"/>
        <v>99999</v>
      </c>
      <c r="CX48" s="305" t="str">
        <f t="shared" ca="1" si="73"/>
        <v/>
      </c>
      <c r="CY48" s="306" t="str">
        <f t="shared" ca="1" si="74"/>
        <v/>
      </c>
      <c r="DA48" s="307">
        <f t="shared" ca="1" si="75"/>
        <v>0</v>
      </c>
      <c r="DB48" s="304">
        <f t="shared" ca="1" si="76"/>
        <v>99999</v>
      </c>
      <c r="DC48" s="160" t="str">
        <f t="shared" ca="1" si="77"/>
        <v/>
      </c>
      <c r="DD48" s="160" t="str">
        <f t="shared" ca="1" si="78"/>
        <v/>
      </c>
      <c r="DE48" s="305">
        <f t="shared" ca="1" si="79"/>
        <v>99999</v>
      </c>
      <c r="DF48" s="305" t="str">
        <f t="shared" ca="1" si="80"/>
        <v/>
      </c>
      <c r="DG48" s="306" t="str">
        <f t="shared" ca="1" si="81"/>
        <v/>
      </c>
      <c r="DI48" s="307">
        <f t="shared" ca="1" si="82"/>
        <v>0</v>
      </c>
      <c r="DJ48" s="304">
        <f t="shared" ca="1" si="83"/>
        <v>99999</v>
      </c>
      <c r="DK48" s="160" t="str">
        <f t="shared" ca="1" si="84"/>
        <v/>
      </c>
      <c r="DL48" s="160" t="str">
        <f t="shared" ca="1" si="85"/>
        <v/>
      </c>
      <c r="DM48" s="305">
        <f t="shared" ca="1" si="86"/>
        <v>99999</v>
      </c>
      <c r="DN48" s="305" t="str">
        <f t="shared" ca="1" si="87"/>
        <v/>
      </c>
      <c r="DO48" s="306" t="str">
        <f t="shared" ca="1" si="88"/>
        <v/>
      </c>
    </row>
    <row r="49" spans="4:119" ht="17.25" x14ac:dyDescent="0.25">
      <c r="D49" s="129">
        <f t="shared" ca="1" si="3"/>
        <v>2</v>
      </c>
      <c r="E49" s="129" t="str">
        <f t="shared" ca="1" si="4"/>
        <v>0409</v>
      </c>
      <c r="F49" s="129">
        <f ca="1">IF($E49="",0,COUNTIF($E$7:$E49,INDEX($E$139:$E$270,ROW($A43))))</f>
        <v>0</v>
      </c>
      <c r="G49" s="163"/>
      <c r="H49" s="158">
        <v>43</v>
      </c>
      <c r="I49" s="185">
        <f ca="1">IF(OR($Y$3,$H49&gt;Calc!$B$16/2*$D$6),"",$U$6+QUOTIENT(($H49-1),$U$22)*($U$8+$U$10)/1440+SUM($R$7:$R48)/1440)</f>
        <v>0.51388888888888884</v>
      </c>
      <c r="J49" s="187">
        <f ca="1">IF(OR($Y$3,$H49&gt;Calc!$B$16/2*$D$6),"",MOD(($H49-1),$U$22)+1)</f>
        <v>3</v>
      </c>
      <c r="K49" s="46">
        <f ca="1"/>
        <v>4</v>
      </c>
      <c r="L49" s="45" t="s">
        <v>4</v>
      </c>
      <c r="M49" s="47">
        <f ca="1"/>
        <v>9</v>
      </c>
      <c r="N49" s="44" t="str">
        <f t="shared" ca="1" si="90"/>
        <v>Maibach 1822 eV</v>
      </c>
      <c r="O49" s="42" t="s">
        <v>4</v>
      </c>
      <c r="P49" s="43" t="str">
        <f t="shared" ca="1" si="91"/>
        <v>Raslo Winners</v>
      </c>
      <c r="Q49" s="611"/>
      <c r="R49" s="607"/>
      <c r="S49" s="178"/>
      <c r="T49" s="179"/>
      <c r="U49" s="179"/>
      <c r="V49" s="179"/>
      <c r="W49" s="179"/>
      <c r="X49" s="160">
        <f t="shared" ca="1" si="11"/>
        <v>0</v>
      </c>
      <c r="Y49" s="307">
        <f t="shared" ca="1" si="89"/>
        <v>0</v>
      </c>
      <c r="Z49" s="304">
        <f t="shared" ca="1" si="5"/>
        <v>99999</v>
      </c>
      <c r="AA49" s="160" t="str">
        <f t="shared" ca="1" si="6"/>
        <v/>
      </c>
      <c r="AB49" s="160" t="str">
        <f t="shared" ca="1" si="7"/>
        <v/>
      </c>
      <c r="AC49" s="305">
        <f t="shared" ca="1" si="8"/>
        <v>99999</v>
      </c>
      <c r="AD49" s="305" t="str">
        <f t="shared" ca="1" si="9"/>
        <v/>
      </c>
      <c r="AE49" s="306" t="str">
        <f t="shared" ca="1" si="10"/>
        <v/>
      </c>
      <c r="AF49" s="160"/>
      <c r="AG49" s="307">
        <f t="shared" ca="1" si="12"/>
        <v>0</v>
      </c>
      <c r="AH49" s="304">
        <f t="shared" ca="1" si="13"/>
        <v>99999</v>
      </c>
      <c r="AI49" s="160" t="str">
        <f t="shared" ca="1" si="14"/>
        <v/>
      </c>
      <c r="AJ49" s="160" t="str">
        <f t="shared" ca="1" si="15"/>
        <v/>
      </c>
      <c r="AK49" s="305">
        <f t="shared" ca="1" si="16"/>
        <v>99999</v>
      </c>
      <c r="AL49" s="305" t="str">
        <f t="shared" ca="1" si="17"/>
        <v/>
      </c>
      <c r="AM49" s="306" t="str">
        <f t="shared" ca="1" si="18"/>
        <v/>
      </c>
      <c r="AO49" s="307">
        <f t="shared" ca="1" si="19"/>
        <v>0</v>
      </c>
      <c r="AP49" s="304">
        <f t="shared" ca="1" si="20"/>
        <v>99999</v>
      </c>
      <c r="AQ49" s="160" t="str">
        <f t="shared" ca="1" si="21"/>
        <v/>
      </c>
      <c r="AR49" s="160" t="str">
        <f t="shared" ca="1" si="22"/>
        <v/>
      </c>
      <c r="AS49" s="305">
        <f t="shared" ca="1" si="23"/>
        <v>99999</v>
      </c>
      <c r="AT49" s="305" t="str">
        <f t="shared" ca="1" si="24"/>
        <v/>
      </c>
      <c r="AU49" s="306" t="str">
        <f t="shared" ca="1" si="25"/>
        <v/>
      </c>
      <c r="AV49" s="160"/>
      <c r="AW49" s="307">
        <f t="shared" ca="1" si="26"/>
        <v>0</v>
      </c>
      <c r="AX49" s="304">
        <f t="shared" ca="1" si="27"/>
        <v>0.51388888888888884</v>
      </c>
      <c r="AY49" s="160">
        <f t="shared" ca="1" si="28"/>
        <v>9</v>
      </c>
      <c r="AZ49" s="160">
        <f t="shared" ca="1" si="29"/>
        <v>3</v>
      </c>
      <c r="BA49" s="305">
        <f t="shared" ca="1" si="30"/>
        <v>99999</v>
      </c>
      <c r="BB49" s="305" t="str">
        <f t="shared" ca="1" si="31"/>
        <v/>
      </c>
      <c r="BC49" s="306" t="str">
        <f t="shared" ca="1" si="32"/>
        <v/>
      </c>
      <c r="BE49" s="307">
        <f t="shared" ca="1" si="33"/>
        <v>0</v>
      </c>
      <c r="BF49" s="304">
        <f t="shared" ca="1" si="34"/>
        <v>99999</v>
      </c>
      <c r="BG49" s="160" t="str">
        <f t="shared" ca="1" si="35"/>
        <v/>
      </c>
      <c r="BH49" s="160" t="str">
        <f t="shared" ca="1" si="36"/>
        <v/>
      </c>
      <c r="BI49" s="305">
        <f t="shared" ca="1" si="37"/>
        <v>99999</v>
      </c>
      <c r="BJ49" s="305" t="str">
        <f t="shared" ca="1" si="38"/>
        <v/>
      </c>
      <c r="BK49" s="306" t="str">
        <f t="shared" ca="1" si="39"/>
        <v/>
      </c>
      <c r="BL49" s="160"/>
      <c r="BM49" s="307">
        <f t="shared" ca="1" si="40"/>
        <v>0</v>
      </c>
      <c r="BN49" s="304">
        <f t="shared" ca="1" si="41"/>
        <v>99999</v>
      </c>
      <c r="BO49" s="160" t="str">
        <f t="shared" ca="1" si="42"/>
        <v/>
      </c>
      <c r="BP49" s="160" t="str">
        <f t="shared" ca="1" si="43"/>
        <v/>
      </c>
      <c r="BQ49" s="305">
        <f t="shared" ca="1" si="44"/>
        <v>99999</v>
      </c>
      <c r="BR49" s="305" t="str">
        <f t="shared" ca="1" si="45"/>
        <v/>
      </c>
      <c r="BS49" s="306" t="str">
        <f t="shared" ca="1" si="46"/>
        <v/>
      </c>
      <c r="BU49" s="307">
        <f t="shared" ca="1" si="47"/>
        <v>0</v>
      </c>
      <c r="BV49" s="304">
        <f t="shared" ca="1" si="48"/>
        <v>99999</v>
      </c>
      <c r="BW49" s="160" t="str">
        <f t="shared" ca="1" si="49"/>
        <v/>
      </c>
      <c r="BX49" s="160" t="str">
        <f t="shared" ca="1" si="50"/>
        <v/>
      </c>
      <c r="BY49" s="305">
        <f t="shared" ca="1" si="51"/>
        <v>99999</v>
      </c>
      <c r="BZ49" s="305" t="str">
        <f t="shared" ca="1" si="52"/>
        <v/>
      </c>
      <c r="CA49" s="306" t="str">
        <f t="shared" ca="1" si="53"/>
        <v/>
      </c>
      <c r="CB49" s="160"/>
      <c r="CC49" s="307">
        <f t="shared" ca="1" si="54"/>
        <v>0</v>
      </c>
      <c r="CD49" s="304">
        <f t="shared" ca="1" si="55"/>
        <v>99999</v>
      </c>
      <c r="CE49" s="160" t="str">
        <f t="shared" ca="1" si="56"/>
        <v/>
      </c>
      <c r="CF49" s="160" t="str">
        <f t="shared" ca="1" si="57"/>
        <v/>
      </c>
      <c r="CG49" s="305">
        <f t="shared" ca="1" si="58"/>
        <v>99999</v>
      </c>
      <c r="CH49" s="305" t="str">
        <f t="shared" ca="1" si="59"/>
        <v/>
      </c>
      <c r="CI49" s="306" t="str">
        <f t="shared" ca="1" si="60"/>
        <v/>
      </c>
      <c r="CK49" s="307">
        <f t="shared" ca="1" si="61"/>
        <v>0</v>
      </c>
      <c r="CL49" s="304">
        <f t="shared" ca="1" si="62"/>
        <v>0.51388888888888884</v>
      </c>
      <c r="CM49" s="160">
        <f t="shared" ca="1" si="63"/>
        <v>4</v>
      </c>
      <c r="CN49" s="160">
        <f t="shared" ca="1" si="64"/>
        <v>3</v>
      </c>
      <c r="CO49" s="305">
        <f t="shared" ca="1" si="65"/>
        <v>99999</v>
      </c>
      <c r="CP49" s="305" t="str">
        <f t="shared" ca="1" si="66"/>
        <v/>
      </c>
      <c r="CQ49" s="306" t="str">
        <f t="shared" ca="1" si="67"/>
        <v/>
      </c>
      <c r="CS49" s="307">
        <f t="shared" ca="1" si="68"/>
        <v>0</v>
      </c>
      <c r="CT49" s="304">
        <f t="shared" ca="1" si="69"/>
        <v>99999</v>
      </c>
      <c r="CU49" s="160" t="str">
        <f t="shared" ca="1" si="70"/>
        <v/>
      </c>
      <c r="CV49" s="160" t="str">
        <f t="shared" ca="1" si="71"/>
        <v/>
      </c>
      <c r="CW49" s="305">
        <f t="shared" ca="1" si="72"/>
        <v>99999</v>
      </c>
      <c r="CX49" s="305" t="str">
        <f t="shared" ca="1" si="73"/>
        <v/>
      </c>
      <c r="CY49" s="306" t="str">
        <f t="shared" ca="1" si="74"/>
        <v/>
      </c>
      <c r="DA49" s="307">
        <f t="shared" ca="1" si="75"/>
        <v>0</v>
      </c>
      <c r="DB49" s="304">
        <f t="shared" ca="1" si="76"/>
        <v>99999</v>
      </c>
      <c r="DC49" s="160" t="str">
        <f t="shared" ca="1" si="77"/>
        <v/>
      </c>
      <c r="DD49" s="160" t="str">
        <f t="shared" ca="1" si="78"/>
        <v/>
      </c>
      <c r="DE49" s="305">
        <f t="shared" ca="1" si="79"/>
        <v>99999</v>
      </c>
      <c r="DF49" s="305" t="str">
        <f t="shared" ca="1" si="80"/>
        <v/>
      </c>
      <c r="DG49" s="306" t="str">
        <f t="shared" ca="1" si="81"/>
        <v/>
      </c>
      <c r="DI49" s="307">
        <f t="shared" ca="1" si="82"/>
        <v>0</v>
      </c>
      <c r="DJ49" s="304">
        <f t="shared" ca="1" si="83"/>
        <v>99999</v>
      </c>
      <c r="DK49" s="160" t="str">
        <f t="shared" ca="1" si="84"/>
        <v/>
      </c>
      <c r="DL49" s="160" t="str">
        <f t="shared" ca="1" si="85"/>
        <v/>
      </c>
      <c r="DM49" s="305">
        <f t="shared" ca="1" si="86"/>
        <v>99999</v>
      </c>
      <c r="DN49" s="305" t="str">
        <f t="shared" ca="1" si="87"/>
        <v/>
      </c>
      <c r="DO49" s="306" t="str">
        <f t="shared" ca="1" si="88"/>
        <v/>
      </c>
    </row>
    <row r="50" spans="4:119" ht="17.25" x14ac:dyDescent="0.25">
      <c r="D50" s="129">
        <f t="shared" ca="1" si="3"/>
        <v>2</v>
      </c>
      <c r="E50" s="129" t="str">
        <f t="shared" ca="1" si="4"/>
        <v>0805</v>
      </c>
      <c r="F50" s="129">
        <f ca="1">IF($E50="",0,COUNTIF($E$7:$E50,INDEX($E$139:$E$270,ROW($A44))))</f>
        <v>0</v>
      </c>
      <c r="G50" s="163"/>
      <c r="H50" s="158">
        <v>44</v>
      </c>
      <c r="I50" s="185">
        <f ca="1">IF(OR($Y$3,$H50&gt;Calc!$B$16/2*$D$6),"",$U$6+QUOTIENT(($H50-1),$U$22)*($U$8+$U$10)/1440+SUM($R$7:$R49)/1440)</f>
        <v>0.51388888888888884</v>
      </c>
      <c r="J50" s="187">
        <f ca="1">IF(OR($Y$3,$H50&gt;Calc!$B$16/2*$D$6),"",MOD(($H50-1),$U$22)+1)</f>
        <v>4</v>
      </c>
      <c r="K50" s="46">
        <f ca="1"/>
        <v>8</v>
      </c>
      <c r="L50" s="45" t="s">
        <v>4</v>
      </c>
      <c r="M50" s="47">
        <f ca="1"/>
        <v>5</v>
      </c>
      <c r="N50" s="44" t="str">
        <f t="shared" ca="1" si="90"/>
        <v>Fun Kickers Oes</v>
      </c>
      <c r="O50" s="42" t="s">
        <v>4</v>
      </c>
      <c r="P50" s="43" t="str">
        <f t="shared" ca="1" si="91"/>
        <v>VFB Essenheim</v>
      </c>
      <c r="Q50" s="611"/>
      <c r="R50" s="607"/>
      <c r="S50" s="178"/>
      <c r="T50" s="180"/>
      <c r="U50" s="180"/>
      <c r="V50" s="180"/>
      <c r="W50" s="180"/>
      <c r="X50" s="160">
        <f t="shared" ca="1" si="11"/>
        <v>0</v>
      </c>
      <c r="Y50" s="307">
        <f t="shared" ca="1" si="89"/>
        <v>0</v>
      </c>
      <c r="Z50" s="304">
        <f t="shared" ca="1" si="5"/>
        <v>99999</v>
      </c>
      <c r="AA50" s="160" t="str">
        <f t="shared" ca="1" si="6"/>
        <v/>
      </c>
      <c r="AB50" s="160" t="str">
        <f t="shared" ca="1" si="7"/>
        <v/>
      </c>
      <c r="AC50" s="305">
        <f t="shared" ca="1" si="8"/>
        <v>99999</v>
      </c>
      <c r="AD50" s="305" t="str">
        <f t="shared" ca="1" si="9"/>
        <v/>
      </c>
      <c r="AE50" s="306" t="str">
        <f t="shared" ca="1" si="10"/>
        <v/>
      </c>
      <c r="AF50" s="160"/>
      <c r="AG50" s="307">
        <f t="shared" ca="1" si="12"/>
        <v>0</v>
      </c>
      <c r="AH50" s="304">
        <f t="shared" ca="1" si="13"/>
        <v>99999</v>
      </c>
      <c r="AI50" s="160" t="str">
        <f t="shared" ca="1" si="14"/>
        <v/>
      </c>
      <c r="AJ50" s="160" t="str">
        <f t="shared" ca="1" si="15"/>
        <v/>
      </c>
      <c r="AK50" s="305">
        <f t="shared" ca="1" si="16"/>
        <v>99999</v>
      </c>
      <c r="AL50" s="305" t="str">
        <f t="shared" ca="1" si="17"/>
        <v/>
      </c>
      <c r="AM50" s="306" t="str">
        <f t="shared" ca="1" si="18"/>
        <v/>
      </c>
      <c r="AO50" s="307">
        <f t="shared" ca="1" si="19"/>
        <v>0</v>
      </c>
      <c r="AP50" s="304">
        <f t="shared" ca="1" si="20"/>
        <v>99999</v>
      </c>
      <c r="AQ50" s="160" t="str">
        <f t="shared" ca="1" si="21"/>
        <v/>
      </c>
      <c r="AR50" s="160" t="str">
        <f t="shared" ca="1" si="22"/>
        <v/>
      </c>
      <c r="AS50" s="305">
        <f t="shared" ca="1" si="23"/>
        <v>99999</v>
      </c>
      <c r="AT50" s="305" t="str">
        <f t="shared" ca="1" si="24"/>
        <v/>
      </c>
      <c r="AU50" s="306" t="str">
        <f t="shared" ca="1" si="25"/>
        <v/>
      </c>
      <c r="AV50" s="160"/>
      <c r="AW50" s="307">
        <f t="shared" ca="1" si="26"/>
        <v>0</v>
      </c>
      <c r="AX50" s="304">
        <f t="shared" ca="1" si="27"/>
        <v>99999</v>
      </c>
      <c r="AY50" s="160" t="str">
        <f t="shared" ca="1" si="28"/>
        <v/>
      </c>
      <c r="AZ50" s="160" t="str">
        <f t="shared" ca="1" si="29"/>
        <v/>
      </c>
      <c r="BA50" s="305">
        <f t="shared" ca="1" si="30"/>
        <v>99999</v>
      </c>
      <c r="BB50" s="305" t="str">
        <f t="shared" ca="1" si="31"/>
        <v/>
      </c>
      <c r="BC50" s="306" t="str">
        <f t="shared" ca="1" si="32"/>
        <v/>
      </c>
      <c r="BE50" s="307">
        <f t="shared" ca="1" si="33"/>
        <v>0</v>
      </c>
      <c r="BF50" s="304">
        <f t="shared" ca="1" si="34"/>
        <v>0.51388888888888884</v>
      </c>
      <c r="BG50" s="160">
        <f t="shared" ca="1" si="35"/>
        <v>8</v>
      </c>
      <c r="BH50" s="160">
        <f t="shared" ca="1" si="36"/>
        <v>4</v>
      </c>
      <c r="BI50" s="305">
        <f t="shared" ca="1" si="37"/>
        <v>99999</v>
      </c>
      <c r="BJ50" s="305" t="str">
        <f t="shared" ca="1" si="38"/>
        <v/>
      </c>
      <c r="BK50" s="306" t="str">
        <f t="shared" ca="1" si="39"/>
        <v/>
      </c>
      <c r="BL50" s="160"/>
      <c r="BM50" s="307">
        <f t="shared" ca="1" si="40"/>
        <v>0</v>
      </c>
      <c r="BN50" s="304">
        <f t="shared" ca="1" si="41"/>
        <v>99999</v>
      </c>
      <c r="BO50" s="160" t="str">
        <f t="shared" ca="1" si="42"/>
        <v/>
      </c>
      <c r="BP50" s="160" t="str">
        <f t="shared" ca="1" si="43"/>
        <v/>
      </c>
      <c r="BQ50" s="305">
        <f t="shared" ca="1" si="44"/>
        <v>99999</v>
      </c>
      <c r="BR50" s="305" t="str">
        <f t="shared" ca="1" si="45"/>
        <v/>
      </c>
      <c r="BS50" s="306" t="str">
        <f t="shared" ca="1" si="46"/>
        <v/>
      </c>
      <c r="BU50" s="307">
        <f t="shared" ca="1" si="47"/>
        <v>0</v>
      </c>
      <c r="BV50" s="304">
        <f t="shared" ca="1" si="48"/>
        <v>99999</v>
      </c>
      <c r="BW50" s="160" t="str">
        <f t="shared" ca="1" si="49"/>
        <v/>
      </c>
      <c r="BX50" s="160" t="str">
        <f t="shared" ca="1" si="50"/>
        <v/>
      </c>
      <c r="BY50" s="305">
        <f t="shared" ca="1" si="51"/>
        <v>99999</v>
      </c>
      <c r="BZ50" s="305" t="str">
        <f t="shared" ca="1" si="52"/>
        <v/>
      </c>
      <c r="CA50" s="306" t="str">
        <f t="shared" ca="1" si="53"/>
        <v/>
      </c>
      <c r="CB50" s="160"/>
      <c r="CC50" s="307">
        <f t="shared" ca="1" si="54"/>
        <v>0</v>
      </c>
      <c r="CD50" s="304">
        <f t="shared" ca="1" si="55"/>
        <v>0.51388888888888884</v>
      </c>
      <c r="CE50" s="160">
        <f t="shared" ca="1" si="56"/>
        <v>5</v>
      </c>
      <c r="CF50" s="160">
        <f t="shared" ca="1" si="57"/>
        <v>4</v>
      </c>
      <c r="CG50" s="305">
        <f t="shared" ca="1" si="58"/>
        <v>99999</v>
      </c>
      <c r="CH50" s="305" t="str">
        <f t="shared" ca="1" si="59"/>
        <v/>
      </c>
      <c r="CI50" s="306" t="str">
        <f t="shared" ca="1" si="60"/>
        <v/>
      </c>
      <c r="CK50" s="307">
        <f t="shared" ca="1" si="61"/>
        <v>0</v>
      </c>
      <c r="CL50" s="304">
        <f t="shared" ca="1" si="62"/>
        <v>99999</v>
      </c>
      <c r="CM50" s="160" t="str">
        <f t="shared" ca="1" si="63"/>
        <v/>
      </c>
      <c r="CN50" s="160" t="str">
        <f t="shared" ca="1" si="64"/>
        <v/>
      </c>
      <c r="CO50" s="305">
        <f t="shared" ca="1" si="65"/>
        <v>99999</v>
      </c>
      <c r="CP50" s="305" t="str">
        <f t="shared" ca="1" si="66"/>
        <v/>
      </c>
      <c r="CQ50" s="306" t="str">
        <f t="shared" ca="1" si="67"/>
        <v/>
      </c>
      <c r="CS50" s="307">
        <f t="shared" ca="1" si="68"/>
        <v>0</v>
      </c>
      <c r="CT50" s="304">
        <f t="shared" ca="1" si="69"/>
        <v>99999</v>
      </c>
      <c r="CU50" s="160" t="str">
        <f t="shared" ca="1" si="70"/>
        <v/>
      </c>
      <c r="CV50" s="160" t="str">
        <f t="shared" ca="1" si="71"/>
        <v/>
      </c>
      <c r="CW50" s="305">
        <f t="shared" ca="1" si="72"/>
        <v>99999</v>
      </c>
      <c r="CX50" s="305" t="str">
        <f t="shared" ca="1" si="73"/>
        <v/>
      </c>
      <c r="CY50" s="306" t="str">
        <f t="shared" ca="1" si="74"/>
        <v/>
      </c>
      <c r="DA50" s="307">
        <f t="shared" ca="1" si="75"/>
        <v>0</v>
      </c>
      <c r="DB50" s="304">
        <f t="shared" ca="1" si="76"/>
        <v>99999</v>
      </c>
      <c r="DC50" s="160" t="str">
        <f t="shared" ca="1" si="77"/>
        <v/>
      </c>
      <c r="DD50" s="160" t="str">
        <f t="shared" ca="1" si="78"/>
        <v/>
      </c>
      <c r="DE50" s="305">
        <f t="shared" ca="1" si="79"/>
        <v>99999</v>
      </c>
      <c r="DF50" s="305" t="str">
        <f t="shared" ca="1" si="80"/>
        <v/>
      </c>
      <c r="DG50" s="306" t="str">
        <f t="shared" ca="1" si="81"/>
        <v/>
      </c>
      <c r="DI50" s="307">
        <f t="shared" ca="1" si="82"/>
        <v>0</v>
      </c>
      <c r="DJ50" s="304">
        <f t="shared" ca="1" si="83"/>
        <v>99999</v>
      </c>
      <c r="DK50" s="160" t="str">
        <f t="shared" ca="1" si="84"/>
        <v/>
      </c>
      <c r="DL50" s="160" t="str">
        <f t="shared" ca="1" si="85"/>
        <v/>
      </c>
      <c r="DM50" s="305">
        <f t="shared" ca="1" si="86"/>
        <v>99999</v>
      </c>
      <c r="DN50" s="305" t="str">
        <f t="shared" ca="1" si="87"/>
        <v/>
      </c>
      <c r="DO50" s="306" t="str">
        <f t="shared" ca="1" si="88"/>
        <v/>
      </c>
    </row>
    <row r="51" spans="4:119" ht="17.25" x14ac:dyDescent="0.2">
      <c r="D51" s="129">
        <f t="shared" ca="1" si="3"/>
        <v>2</v>
      </c>
      <c r="E51" s="129" t="str">
        <f t="shared" ca="1" si="4"/>
        <v>0607</v>
      </c>
      <c r="F51" s="129">
        <f ca="1">IF($E51="",0,COUNTIF($E$7:$E51,INDEX($E$139:$E$270,ROW($A45))))</f>
        <v>0</v>
      </c>
      <c r="G51" s="163"/>
      <c r="H51" s="158">
        <v>45</v>
      </c>
      <c r="I51" s="185">
        <f ca="1">IF(OR($Y$3,$H51&gt;Calc!$B$16/2*$D$6),"",$U$6+QUOTIENT(($H51-1),$U$22)*($U$8+$U$10)/1440+SUM($R$7:$R50)/1440)</f>
        <v>0.51388888888888884</v>
      </c>
      <c r="J51" s="187">
        <f ca="1">IF(OR($Y$3,$H51&gt;Calc!$B$16/2*$D$6),"",MOD(($H51-1),$U$22)+1)</f>
        <v>5</v>
      </c>
      <c r="K51" s="46">
        <f ca="1"/>
        <v>6</v>
      </c>
      <c r="L51" s="45" t="s">
        <v>4</v>
      </c>
      <c r="M51" s="47">
        <f ca="1"/>
        <v>7</v>
      </c>
      <c r="N51" s="44" t="str">
        <f t="shared" ca="1" si="90"/>
        <v>Inter Mailand</v>
      </c>
      <c r="O51" s="42" t="s">
        <v>4</v>
      </c>
      <c r="P51" s="43" t="str">
        <f t="shared" ca="1" si="91"/>
        <v>SSV Wildbach</v>
      </c>
      <c r="Q51" s="611"/>
      <c r="R51" s="607"/>
      <c r="S51" s="178"/>
      <c r="T51" s="181"/>
      <c r="U51" s="181"/>
      <c r="V51" s="181"/>
      <c r="W51" s="181"/>
      <c r="X51" s="160">
        <f t="shared" ca="1" si="11"/>
        <v>0</v>
      </c>
      <c r="Y51" s="307">
        <f t="shared" ca="1" si="89"/>
        <v>0</v>
      </c>
      <c r="Z51" s="304">
        <f t="shared" ca="1" si="5"/>
        <v>99999</v>
      </c>
      <c r="AA51" s="160" t="str">
        <f t="shared" ca="1" si="6"/>
        <v/>
      </c>
      <c r="AB51" s="160" t="str">
        <f t="shared" ca="1" si="7"/>
        <v/>
      </c>
      <c r="AC51" s="305">
        <f t="shared" ca="1" si="8"/>
        <v>99999</v>
      </c>
      <c r="AD51" s="305" t="str">
        <f t="shared" ca="1" si="9"/>
        <v/>
      </c>
      <c r="AE51" s="306" t="str">
        <f t="shared" ca="1" si="10"/>
        <v/>
      </c>
      <c r="AF51" s="160"/>
      <c r="AG51" s="307">
        <f t="shared" ca="1" si="12"/>
        <v>0</v>
      </c>
      <c r="AH51" s="304">
        <f t="shared" ca="1" si="13"/>
        <v>99999</v>
      </c>
      <c r="AI51" s="160" t="str">
        <f t="shared" ca="1" si="14"/>
        <v/>
      </c>
      <c r="AJ51" s="160" t="str">
        <f t="shared" ca="1" si="15"/>
        <v/>
      </c>
      <c r="AK51" s="305">
        <f t="shared" ca="1" si="16"/>
        <v>99999</v>
      </c>
      <c r="AL51" s="305" t="str">
        <f t="shared" ca="1" si="17"/>
        <v/>
      </c>
      <c r="AM51" s="306" t="str">
        <f t="shared" ca="1" si="18"/>
        <v/>
      </c>
      <c r="AO51" s="307">
        <f t="shared" ca="1" si="19"/>
        <v>0</v>
      </c>
      <c r="AP51" s="304">
        <f t="shared" ca="1" si="20"/>
        <v>99999</v>
      </c>
      <c r="AQ51" s="160" t="str">
        <f t="shared" ca="1" si="21"/>
        <v/>
      </c>
      <c r="AR51" s="160" t="str">
        <f t="shared" ca="1" si="22"/>
        <v/>
      </c>
      <c r="AS51" s="305">
        <f t="shared" ca="1" si="23"/>
        <v>99999</v>
      </c>
      <c r="AT51" s="305" t="str">
        <f t="shared" ca="1" si="24"/>
        <v/>
      </c>
      <c r="AU51" s="306" t="str">
        <f t="shared" ca="1" si="25"/>
        <v/>
      </c>
      <c r="AV51" s="160"/>
      <c r="AW51" s="307">
        <f t="shared" ca="1" si="26"/>
        <v>0</v>
      </c>
      <c r="AX51" s="304">
        <f t="shared" ca="1" si="27"/>
        <v>99999</v>
      </c>
      <c r="AY51" s="160" t="str">
        <f t="shared" ca="1" si="28"/>
        <v/>
      </c>
      <c r="AZ51" s="160" t="str">
        <f t="shared" ca="1" si="29"/>
        <v/>
      </c>
      <c r="BA51" s="305">
        <f t="shared" ca="1" si="30"/>
        <v>99999</v>
      </c>
      <c r="BB51" s="305" t="str">
        <f t="shared" ca="1" si="31"/>
        <v/>
      </c>
      <c r="BC51" s="306" t="str">
        <f t="shared" ca="1" si="32"/>
        <v/>
      </c>
      <c r="BE51" s="307">
        <f t="shared" ca="1" si="33"/>
        <v>0</v>
      </c>
      <c r="BF51" s="304">
        <f t="shared" ca="1" si="34"/>
        <v>99999</v>
      </c>
      <c r="BG51" s="160" t="str">
        <f t="shared" ca="1" si="35"/>
        <v/>
      </c>
      <c r="BH51" s="160" t="str">
        <f t="shared" ca="1" si="36"/>
        <v/>
      </c>
      <c r="BI51" s="305">
        <f t="shared" ca="1" si="37"/>
        <v>99999</v>
      </c>
      <c r="BJ51" s="305" t="str">
        <f t="shared" ca="1" si="38"/>
        <v/>
      </c>
      <c r="BK51" s="306" t="str">
        <f t="shared" ca="1" si="39"/>
        <v/>
      </c>
      <c r="BL51" s="160"/>
      <c r="BM51" s="307">
        <f t="shared" ca="1" si="40"/>
        <v>0</v>
      </c>
      <c r="BN51" s="304">
        <f t="shared" ca="1" si="41"/>
        <v>0.51388888888888884</v>
      </c>
      <c r="BO51" s="160">
        <f t="shared" ca="1" si="42"/>
        <v>7</v>
      </c>
      <c r="BP51" s="160">
        <f t="shared" ca="1" si="43"/>
        <v>5</v>
      </c>
      <c r="BQ51" s="305">
        <f t="shared" ca="1" si="44"/>
        <v>99999</v>
      </c>
      <c r="BR51" s="305" t="str">
        <f t="shared" ca="1" si="45"/>
        <v/>
      </c>
      <c r="BS51" s="306" t="str">
        <f t="shared" ca="1" si="46"/>
        <v/>
      </c>
      <c r="BU51" s="307">
        <f t="shared" ca="1" si="47"/>
        <v>0</v>
      </c>
      <c r="BV51" s="304">
        <f t="shared" ca="1" si="48"/>
        <v>0.51388888888888884</v>
      </c>
      <c r="BW51" s="160">
        <f t="shared" ca="1" si="49"/>
        <v>6</v>
      </c>
      <c r="BX51" s="160">
        <f t="shared" ca="1" si="50"/>
        <v>5</v>
      </c>
      <c r="BY51" s="305">
        <f t="shared" ca="1" si="51"/>
        <v>99999</v>
      </c>
      <c r="BZ51" s="305" t="str">
        <f t="shared" ca="1" si="52"/>
        <v/>
      </c>
      <c r="CA51" s="306" t="str">
        <f t="shared" ca="1" si="53"/>
        <v/>
      </c>
      <c r="CB51" s="160"/>
      <c r="CC51" s="307">
        <f t="shared" ca="1" si="54"/>
        <v>0</v>
      </c>
      <c r="CD51" s="304">
        <f t="shared" ca="1" si="55"/>
        <v>99999</v>
      </c>
      <c r="CE51" s="160" t="str">
        <f t="shared" ca="1" si="56"/>
        <v/>
      </c>
      <c r="CF51" s="160" t="str">
        <f t="shared" ca="1" si="57"/>
        <v/>
      </c>
      <c r="CG51" s="305">
        <f t="shared" ca="1" si="58"/>
        <v>99999</v>
      </c>
      <c r="CH51" s="305" t="str">
        <f t="shared" ca="1" si="59"/>
        <v/>
      </c>
      <c r="CI51" s="306" t="str">
        <f t="shared" ca="1" si="60"/>
        <v/>
      </c>
      <c r="CK51" s="307">
        <f t="shared" ca="1" si="61"/>
        <v>0</v>
      </c>
      <c r="CL51" s="304">
        <f t="shared" ca="1" si="62"/>
        <v>99999</v>
      </c>
      <c r="CM51" s="160" t="str">
        <f t="shared" ca="1" si="63"/>
        <v/>
      </c>
      <c r="CN51" s="160" t="str">
        <f t="shared" ca="1" si="64"/>
        <v/>
      </c>
      <c r="CO51" s="305">
        <f t="shared" ca="1" si="65"/>
        <v>99999</v>
      </c>
      <c r="CP51" s="305" t="str">
        <f t="shared" ca="1" si="66"/>
        <v/>
      </c>
      <c r="CQ51" s="306" t="str">
        <f t="shared" ca="1" si="67"/>
        <v/>
      </c>
      <c r="CS51" s="307">
        <f t="shared" ca="1" si="68"/>
        <v>0</v>
      </c>
      <c r="CT51" s="304">
        <f t="shared" ca="1" si="69"/>
        <v>99999</v>
      </c>
      <c r="CU51" s="160" t="str">
        <f t="shared" ca="1" si="70"/>
        <v/>
      </c>
      <c r="CV51" s="160" t="str">
        <f t="shared" ca="1" si="71"/>
        <v/>
      </c>
      <c r="CW51" s="305">
        <f t="shared" ca="1" si="72"/>
        <v>99999</v>
      </c>
      <c r="CX51" s="305" t="str">
        <f t="shared" ca="1" si="73"/>
        <v/>
      </c>
      <c r="CY51" s="306" t="str">
        <f t="shared" ca="1" si="74"/>
        <v/>
      </c>
      <c r="DA51" s="307">
        <f t="shared" ca="1" si="75"/>
        <v>0</v>
      </c>
      <c r="DB51" s="304">
        <f t="shared" ca="1" si="76"/>
        <v>99999</v>
      </c>
      <c r="DC51" s="160" t="str">
        <f t="shared" ca="1" si="77"/>
        <v/>
      </c>
      <c r="DD51" s="160" t="str">
        <f t="shared" ca="1" si="78"/>
        <v/>
      </c>
      <c r="DE51" s="305">
        <f t="shared" ca="1" si="79"/>
        <v>99999</v>
      </c>
      <c r="DF51" s="305" t="str">
        <f t="shared" ca="1" si="80"/>
        <v/>
      </c>
      <c r="DG51" s="306" t="str">
        <f t="shared" ca="1" si="81"/>
        <v/>
      </c>
      <c r="DI51" s="307">
        <f t="shared" ca="1" si="82"/>
        <v>0</v>
      </c>
      <c r="DJ51" s="304">
        <f t="shared" ca="1" si="83"/>
        <v>99999</v>
      </c>
      <c r="DK51" s="160" t="str">
        <f t="shared" ca="1" si="84"/>
        <v/>
      </c>
      <c r="DL51" s="160" t="str">
        <f t="shared" ca="1" si="85"/>
        <v/>
      </c>
      <c r="DM51" s="305">
        <f t="shared" ca="1" si="86"/>
        <v>99999</v>
      </c>
      <c r="DN51" s="305" t="str">
        <f t="shared" ca="1" si="87"/>
        <v/>
      </c>
      <c r="DO51" s="306" t="str">
        <f t="shared" ca="1" si="88"/>
        <v/>
      </c>
    </row>
    <row r="52" spans="4:119" ht="17.25" x14ac:dyDescent="0.2">
      <c r="D52" s="129">
        <f t="shared" ca="1" si="3"/>
        <v>2</v>
      </c>
      <c r="E52" s="129" t="str">
        <f t="shared" ca="1" si="4"/>
        <v>1001</v>
      </c>
      <c r="F52" s="129">
        <f ca="1">IF($E52="",0,COUNTIF($E$7:$E52,INDEX($E$139:$E$270,ROW($A46))))</f>
        <v>1</v>
      </c>
      <c r="G52" s="163"/>
      <c r="H52" s="158">
        <v>46</v>
      </c>
      <c r="I52" s="185">
        <f ca="1">IF(OR($Y$3,$H52&gt;Calc!$B$16/2*$D$6),"",$U$6+QUOTIENT(($H52-1),$U$22)*($U$8+$U$10)/1440+SUM($R$7:$R51)/1440)</f>
        <v>0.53125</v>
      </c>
      <c r="J52" s="187">
        <f ca="1">IF(OR($Y$3,$H52&gt;Calc!$B$16/2*$D$6),"",MOD(($H52-1),$U$22)+1)</f>
        <v>1</v>
      </c>
      <c r="K52" s="46">
        <f ca="1"/>
        <v>10</v>
      </c>
      <c r="L52" s="45" t="s">
        <v>4</v>
      </c>
      <c r="M52" s="47">
        <f ca="1"/>
        <v>1</v>
      </c>
      <c r="N52" s="44" t="str">
        <f t="shared" ca="1" si="90"/>
        <v>AC Roma</v>
      </c>
      <c r="O52" s="42" t="s">
        <v>4</v>
      </c>
      <c r="P52" s="43" t="str">
        <f t="shared" ca="1" si="91"/>
        <v>1. FC Riedwald</v>
      </c>
      <c r="Q52" s="611"/>
      <c r="R52" s="607"/>
      <c r="S52" s="178"/>
      <c r="T52" s="182"/>
      <c r="U52" s="182"/>
      <c r="V52" s="182"/>
      <c r="W52" s="182"/>
      <c r="X52" s="160">
        <f t="shared" ca="1" si="11"/>
        <v>0</v>
      </c>
      <c r="Y52" s="307">
        <f t="shared" ca="1" si="89"/>
        <v>0</v>
      </c>
      <c r="Z52" s="304">
        <f t="shared" ca="1" si="5"/>
        <v>0.53125</v>
      </c>
      <c r="AA52" s="160">
        <f t="shared" ca="1" si="6"/>
        <v>10</v>
      </c>
      <c r="AB52" s="160">
        <f t="shared" ca="1" si="7"/>
        <v>1</v>
      </c>
      <c r="AC52" s="305">
        <f t="shared" ca="1" si="8"/>
        <v>99999</v>
      </c>
      <c r="AD52" s="305" t="str">
        <f t="shared" ca="1" si="9"/>
        <v/>
      </c>
      <c r="AE52" s="306" t="str">
        <f t="shared" ca="1" si="10"/>
        <v/>
      </c>
      <c r="AF52" s="160"/>
      <c r="AG52" s="307">
        <f t="shared" ca="1" si="12"/>
        <v>0</v>
      </c>
      <c r="AH52" s="304">
        <f t="shared" ca="1" si="13"/>
        <v>99999</v>
      </c>
      <c r="AI52" s="160" t="str">
        <f t="shared" ca="1" si="14"/>
        <v/>
      </c>
      <c r="AJ52" s="160" t="str">
        <f t="shared" ca="1" si="15"/>
        <v/>
      </c>
      <c r="AK52" s="305">
        <f t="shared" ca="1" si="16"/>
        <v>99999</v>
      </c>
      <c r="AL52" s="305" t="str">
        <f t="shared" ca="1" si="17"/>
        <v/>
      </c>
      <c r="AM52" s="306" t="str">
        <f t="shared" ca="1" si="18"/>
        <v/>
      </c>
      <c r="AO52" s="307">
        <f t="shared" ca="1" si="19"/>
        <v>0</v>
      </c>
      <c r="AP52" s="304">
        <f t="shared" ca="1" si="20"/>
        <v>99999</v>
      </c>
      <c r="AQ52" s="160" t="str">
        <f t="shared" ca="1" si="21"/>
        <v/>
      </c>
      <c r="AR52" s="160" t="str">
        <f t="shared" ca="1" si="22"/>
        <v/>
      </c>
      <c r="AS52" s="305">
        <f t="shared" ca="1" si="23"/>
        <v>99999</v>
      </c>
      <c r="AT52" s="305" t="str">
        <f t="shared" ca="1" si="24"/>
        <v/>
      </c>
      <c r="AU52" s="306" t="str">
        <f t="shared" ca="1" si="25"/>
        <v/>
      </c>
      <c r="AV52" s="160"/>
      <c r="AW52" s="307">
        <f t="shared" ca="1" si="26"/>
        <v>0</v>
      </c>
      <c r="AX52" s="304">
        <f t="shared" ca="1" si="27"/>
        <v>99999</v>
      </c>
      <c r="AY52" s="160" t="str">
        <f t="shared" ca="1" si="28"/>
        <v/>
      </c>
      <c r="AZ52" s="160" t="str">
        <f t="shared" ca="1" si="29"/>
        <v/>
      </c>
      <c r="BA52" s="305">
        <f t="shared" ca="1" si="30"/>
        <v>99999</v>
      </c>
      <c r="BB52" s="305" t="str">
        <f t="shared" ca="1" si="31"/>
        <v/>
      </c>
      <c r="BC52" s="306" t="str">
        <f t="shared" ca="1" si="32"/>
        <v/>
      </c>
      <c r="BE52" s="307">
        <f t="shared" ca="1" si="33"/>
        <v>0</v>
      </c>
      <c r="BF52" s="304">
        <f t="shared" ca="1" si="34"/>
        <v>99999</v>
      </c>
      <c r="BG52" s="160" t="str">
        <f t="shared" ca="1" si="35"/>
        <v/>
      </c>
      <c r="BH52" s="160" t="str">
        <f t="shared" ca="1" si="36"/>
        <v/>
      </c>
      <c r="BI52" s="305">
        <f t="shared" ca="1" si="37"/>
        <v>99999</v>
      </c>
      <c r="BJ52" s="305" t="str">
        <f t="shared" ca="1" si="38"/>
        <v/>
      </c>
      <c r="BK52" s="306" t="str">
        <f t="shared" ca="1" si="39"/>
        <v/>
      </c>
      <c r="BL52" s="160"/>
      <c r="BM52" s="307">
        <f t="shared" ca="1" si="40"/>
        <v>0</v>
      </c>
      <c r="BN52" s="304">
        <f t="shared" ca="1" si="41"/>
        <v>99999</v>
      </c>
      <c r="BO52" s="160" t="str">
        <f t="shared" ca="1" si="42"/>
        <v/>
      </c>
      <c r="BP52" s="160" t="str">
        <f t="shared" ca="1" si="43"/>
        <v/>
      </c>
      <c r="BQ52" s="305">
        <f t="shared" ca="1" si="44"/>
        <v>99999</v>
      </c>
      <c r="BR52" s="305" t="str">
        <f t="shared" ca="1" si="45"/>
        <v/>
      </c>
      <c r="BS52" s="306" t="str">
        <f t="shared" ca="1" si="46"/>
        <v/>
      </c>
      <c r="BU52" s="307">
        <f t="shared" ca="1" si="47"/>
        <v>0</v>
      </c>
      <c r="BV52" s="304">
        <f t="shared" ca="1" si="48"/>
        <v>99999</v>
      </c>
      <c r="BW52" s="160" t="str">
        <f t="shared" ca="1" si="49"/>
        <v/>
      </c>
      <c r="BX52" s="160" t="str">
        <f t="shared" ca="1" si="50"/>
        <v/>
      </c>
      <c r="BY52" s="305">
        <f t="shared" ca="1" si="51"/>
        <v>99999</v>
      </c>
      <c r="BZ52" s="305" t="str">
        <f t="shared" ca="1" si="52"/>
        <v/>
      </c>
      <c r="CA52" s="306" t="str">
        <f t="shared" ca="1" si="53"/>
        <v/>
      </c>
      <c r="CB52" s="160"/>
      <c r="CC52" s="307">
        <f t="shared" ca="1" si="54"/>
        <v>0</v>
      </c>
      <c r="CD52" s="304">
        <f t="shared" ca="1" si="55"/>
        <v>99999</v>
      </c>
      <c r="CE52" s="160" t="str">
        <f t="shared" ca="1" si="56"/>
        <v/>
      </c>
      <c r="CF52" s="160" t="str">
        <f t="shared" ca="1" si="57"/>
        <v/>
      </c>
      <c r="CG52" s="305">
        <f t="shared" ca="1" si="58"/>
        <v>99999</v>
      </c>
      <c r="CH52" s="305" t="str">
        <f t="shared" ca="1" si="59"/>
        <v/>
      </c>
      <c r="CI52" s="306" t="str">
        <f t="shared" ca="1" si="60"/>
        <v/>
      </c>
      <c r="CK52" s="307">
        <f t="shared" ca="1" si="61"/>
        <v>0</v>
      </c>
      <c r="CL52" s="304">
        <f t="shared" ca="1" si="62"/>
        <v>99999</v>
      </c>
      <c r="CM52" s="160" t="str">
        <f t="shared" ca="1" si="63"/>
        <v/>
      </c>
      <c r="CN52" s="160" t="str">
        <f t="shared" ca="1" si="64"/>
        <v/>
      </c>
      <c r="CO52" s="305">
        <f t="shared" ca="1" si="65"/>
        <v>99999</v>
      </c>
      <c r="CP52" s="305" t="str">
        <f t="shared" ca="1" si="66"/>
        <v/>
      </c>
      <c r="CQ52" s="306" t="str">
        <f t="shared" ca="1" si="67"/>
        <v/>
      </c>
      <c r="CS52" s="307">
        <f t="shared" ca="1" si="68"/>
        <v>0</v>
      </c>
      <c r="CT52" s="304">
        <f t="shared" ca="1" si="69"/>
        <v>0.53125</v>
      </c>
      <c r="CU52" s="160">
        <f t="shared" ca="1" si="70"/>
        <v>1</v>
      </c>
      <c r="CV52" s="160">
        <f t="shared" ca="1" si="71"/>
        <v>1</v>
      </c>
      <c r="CW52" s="305">
        <f t="shared" ca="1" si="72"/>
        <v>99999</v>
      </c>
      <c r="CX52" s="305" t="str">
        <f t="shared" ca="1" si="73"/>
        <v/>
      </c>
      <c r="CY52" s="306" t="str">
        <f t="shared" ca="1" si="74"/>
        <v/>
      </c>
      <c r="DA52" s="307">
        <f t="shared" ca="1" si="75"/>
        <v>0</v>
      </c>
      <c r="DB52" s="304">
        <f t="shared" ca="1" si="76"/>
        <v>99999</v>
      </c>
      <c r="DC52" s="160" t="str">
        <f t="shared" ca="1" si="77"/>
        <v/>
      </c>
      <c r="DD52" s="160" t="str">
        <f t="shared" ca="1" si="78"/>
        <v/>
      </c>
      <c r="DE52" s="305">
        <f t="shared" ca="1" si="79"/>
        <v>99999</v>
      </c>
      <c r="DF52" s="305" t="str">
        <f t="shared" ca="1" si="80"/>
        <v/>
      </c>
      <c r="DG52" s="306" t="str">
        <f t="shared" ca="1" si="81"/>
        <v/>
      </c>
      <c r="DI52" s="307">
        <f t="shared" ca="1" si="82"/>
        <v>0</v>
      </c>
      <c r="DJ52" s="304">
        <f t="shared" ca="1" si="83"/>
        <v>99999</v>
      </c>
      <c r="DK52" s="160" t="str">
        <f t="shared" ca="1" si="84"/>
        <v/>
      </c>
      <c r="DL52" s="160" t="str">
        <f t="shared" ca="1" si="85"/>
        <v/>
      </c>
      <c r="DM52" s="305">
        <f t="shared" ca="1" si="86"/>
        <v>99999</v>
      </c>
      <c r="DN52" s="305" t="str">
        <f t="shared" ca="1" si="87"/>
        <v/>
      </c>
      <c r="DO52" s="306" t="str">
        <f t="shared" ca="1" si="88"/>
        <v/>
      </c>
    </row>
    <row r="53" spans="4:119" ht="17.25" x14ac:dyDescent="0.25">
      <c r="D53" s="129">
        <f t="shared" ca="1" si="3"/>
        <v>2</v>
      </c>
      <c r="E53" s="129" t="str">
        <f t="shared" ca="1" si="4"/>
        <v>0209</v>
      </c>
      <c r="F53" s="129">
        <f ca="1">IF($E53="",0,COUNTIF($E$7:$E53,INDEX($E$139:$E$270,ROW($A47))))</f>
        <v>1</v>
      </c>
      <c r="G53" s="163"/>
      <c r="H53" s="158">
        <v>47</v>
      </c>
      <c r="I53" s="185">
        <f ca="1">IF(OR($Y$3,$H53&gt;Calc!$B$16/2*$D$6),"",$U$6+QUOTIENT(($H53-1),$U$22)*($U$8+$U$10)/1440+SUM($R$7:$R52)/1440)</f>
        <v>0.53125</v>
      </c>
      <c r="J53" s="187">
        <f ca="1">IF(OR($Y$3,$H53&gt;Calc!$B$16/2*$D$6),"",MOD(($H53-1),$U$22)+1)</f>
        <v>2</v>
      </c>
      <c r="K53" s="46">
        <f ca="1"/>
        <v>2</v>
      </c>
      <c r="L53" s="45" t="s">
        <v>4</v>
      </c>
      <c r="M53" s="47">
        <f ca="1"/>
        <v>9</v>
      </c>
      <c r="N53" s="44" t="str">
        <f t="shared" ca="1" si="90"/>
        <v>FC Barcelona</v>
      </c>
      <c r="O53" s="42" t="s">
        <v>4</v>
      </c>
      <c r="P53" s="43" t="str">
        <f t="shared" ca="1" si="91"/>
        <v>Raslo Winners</v>
      </c>
      <c r="Q53" s="611"/>
      <c r="R53" s="607"/>
      <c r="S53" s="178"/>
      <c r="T53" s="180"/>
      <c r="U53" s="180"/>
      <c r="V53" s="180"/>
      <c r="W53" s="180"/>
      <c r="X53" s="160">
        <f t="shared" ca="1" si="11"/>
        <v>0</v>
      </c>
      <c r="Y53" s="307">
        <f t="shared" ca="1" si="89"/>
        <v>0</v>
      </c>
      <c r="Z53" s="304">
        <f t="shared" ca="1" si="5"/>
        <v>99999</v>
      </c>
      <c r="AA53" s="160" t="str">
        <f t="shared" ca="1" si="6"/>
        <v/>
      </c>
      <c r="AB53" s="160" t="str">
        <f t="shared" ca="1" si="7"/>
        <v/>
      </c>
      <c r="AC53" s="305">
        <f t="shared" ca="1" si="8"/>
        <v>99999</v>
      </c>
      <c r="AD53" s="305" t="str">
        <f t="shared" ca="1" si="9"/>
        <v/>
      </c>
      <c r="AE53" s="306" t="str">
        <f t="shared" ca="1" si="10"/>
        <v/>
      </c>
      <c r="AF53" s="160"/>
      <c r="AG53" s="307">
        <f t="shared" ca="1" si="12"/>
        <v>0</v>
      </c>
      <c r="AH53" s="304">
        <f t="shared" ca="1" si="13"/>
        <v>0.53125</v>
      </c>
      <c r="AI53" s="160">
        <f t="shared" ca="1" si="14"/>
        <v>9</v>
      </c>
      <c r="AJ53" s="160">
        <f t="shared" ca="1" si="15"/>
        <v>2</v>
      </c>
      <c r="AK53" s="305">
        <f t="shared" ca="1" si="16"/>
        <v>99999</v>
      </c>
      <c r="AL53" s="305" t="str">
        <f t="shared" ca="1" si="17"/>
        <v/>
      </c>
      <c r="AM53" s="306" t="str">
        <f t="shared" ca="1" si="18"/>
        <v/>
      </c>
      <c r="AO53" s="307">
        <f t="shared" ca="1" si="19"/>
        <v>0</v>
      </c>
      <c r="AP53" s="304">
        <f t="shared" ca="1" si="20"/>
        <v>99999</v>
      </c>
      <c r="AQ53" s="160" t="str">
        <f t="shared" ca="1" si="21"/>
        <v/>
      </c>
      <c r="AR53" s="160" t="str">
        <f t="shared" ca="1" si="22"/>
        <v/>
      </c>
      <c r="AS53" s="305">
        <f t="shared" ca="1" si="23"/>
        <v>99999</v>
      </c>
      <c r="AT53" s="305" t="str">
        <f t="shared" ca="1" si="24"/>
        <v/>
      </c>
      <c r="AU53" s="306" t="str">
        <f t="shared" ca="1" si="25"/>
        <v/>
      </c>
      <c r="AV53" s="160"/>
      <c r="AW53" s="307">
        <f t="shared" ca="1" si="26"/>
        <v>0</v>
      </c>
      <c r="AX53" s="304">
        <f t="shared" ca="1" si="27"/>
        <v>99999</v>
      </c>
      <c r="AY53" s="160" t="str">
        <f t="shared" ca="1" si="28"/>
        <v/>
      </c>
      <c r="AZ53" s="160" t="str">
        <f t="shared" ca="1" si="29"/>
        <v/>
      </c>
      <c r="BA53" s="305">
        <f t="shared" ca="1" si="30"/>
        <v>99999</v>
      </c>
      <c r="BB53" s="305" t="str">
        <f t="shared" ca="1" si="31"/>
        <v/>
      </c>
      <c r="BC53" s="306" t="str">
        <f t="shared" ca="1" si="32"/>
        <v/>
      </c>
      <c r="BE53" s="307">
        <f t="shared" ca="1" si="33"/>
        <v>0</v>
      </c>
      <c r="BF53" s="304">
        <f t="shared" ca="1" si="34"/>
        <v>99999</v>
      </c>
      <c r="BG53" s="160" t="str">
        <f t="shared" ca="1" si="35"/>
        <v/>
      </c>
      <c r="BH53" s="160" t="str">
        <f t="shared" ca="1" si="36"/>
        <v/>
      </c>
      <c r="BI53" s="305">
        <f t="shared" ca="1" si="37"/>
        <v>99999</v>
      </c>
      <c r="BJ53" s="305" t="str">
        <f t="shared" ca="1" si="38"/>
        <v/>
      </c>
      <c r="BK53" s="306" t="str">
        <f t="shared" ca="1" si="39"/>
        <v/>
      </c>
      <c r="BL53" s="160"/>
      <c r="BM53" s="307">
        <f t="shared" ca="1" si="40"/>
        <v>0</v>
      </c>
      <c r="BN53" s="304">
        <f t="shared" ca="1" si="41"/>
        <v>99999</v>
      </c>
      <c r="BO53" s="160" t="str">
        <f t="shared" ca="1" si="42"/>
        <v/>
      </c>
      <c r="BP53" s="160" t="str">
        <f t="shared" ca="1" si="43"/>
        <v/>
      </c>
      <c r="BQ53" s="305">
        <f t="shared" ca="1" si="44"/>
        <v>99999</v>
      </c>
      <c r="BR53" s="305" t="str">
        <f t="shared" ca="1" si="45"/>
        <v/>
      </c>
      <c r="BS53" s="306" t="str">
        <f t="shared" ca="1" si="46"/>
        <v/>
      </c>
      <c r="BU53" s="307">
        <f t="shared" ca="1" si="47"/>
        <v>0</v>
      </c>
      <c r="BV53" s="304">
        <f t="shared" ca="1" si="48"/>
        <v>99999</v>
      </c>
      <c r="BW53" s="160" t="str">
        <f t="shared" ca="1" si="49"/>
        <v/>
      </c>
      <c r="BX53" s="160" t="str">
        <f t="shared" ca="1" si="50"/>
        <v/>
      </c>
      <c r="BY53" s="305">
        <f t="shared" ca="1" si="51"/>
        <v>99999</v>
      </c>
      <c r="BZ53" s="305" t="str">
        <f t="shared" ca="1" si="52"/>
        <v/>
      </c>
      <c r="CA53" s="306" t="str">
        <f t="shared" ca="1" si="53"/>
        <v/>
      </c>
      <c r="CB53" s="160"/>
      <c r="CC53" s="307">
        <f t="shared" ca="1" si="54"/>
        <v>0</v>
      </c>
      <c r="CD53" s="304">
        <f t="shared" ca="1" si="55"/>
        <v>99999</v>
      </c>
      <c r="CE53" s="160" t="str">
        <f t="shared" ca="1" si="56"/>
        <v/>
      </c>
      <c r="CF53" s="160" t="str">
        <f t="shared" ca="1" si="57"/>
        <v/>
      </c>
      <c r="CG53" s="305">
        <f t="shared" ca="1" si="58"/>
        <v>99999</v>
      </c>
      <c r="CH53" s="305" t="str">
        <f t="shared" ca="1" si="59"/>
        <v/>
      </c>
      <c r="CI53" s="306" t="str">
        <f t="shared" ca="1" si="60"/>
        <v/>
      </c>
      <c r="CK53" s="307">
        <f t="shared" ca="1" si="61"/>
        <v>0</v>
      </c>
      <c r="CL53" s="304">
        <f t="shared" ca="1" si="62"/>
        <v>0.53125</v>
      </c>
      <c r="CM53" s="160">
        <f t="shared" ca="1" si="63"/>
        <v>2</v>
      </c>
      <c r="CN53" s="160">
        <f t="shared" ca="1" si="64"/>
        <v>2</v>
      </c>
      <c r="CO53" s="305">
        <f t="shared" ca="1" si="65"/>
        <v>99999</v>
      </c>
      <c r="CP53" s="305" t="str">
        <f t="shared" ca="1" si="66"/>
        <v/>
      </c>
      <c r="CQ53" s="306" t="str">
        <f t="shared" ca="1" si="67"/>
        <v/>
      </c>
      <c r="CS53" s="307">
        <f t="shared" ca="1" si="68"/>
        <v>0</v>
      </c>
      <c r="CT53" s="304">
        <f t="shared" ca="1" si="69"/>
        <v>99999</v>
      </c>
      <c r="CU53" s="160" t="str">
        <f t="shared" ca="1" si="70"/>
        <v/>
      </c>
      <c r="CV53" s="160" t="str">
        <f t="shared" ca="1" si="71"/>
        <v/>
      </c>
      <c r="CW53" s="305">
        <f t="shared" ca="1" si="72"/>
        <v>99999</v>
      </c>
      <c r="CX53" s="305" t="str">
        <f t="shared" ca="1" si="73"/>
        <v/>
      </c>
      <c r="CY53" s="306" t="str">
        <f t="shared" ca="1" si="74"/>
        <v/>
      </c>
      <c r="DA53" s="307">
        <f t="shared" ca="1" si="75"/>
        <v>0</v>
      </c>
      <c r="DB53" s="304">
        <f t="shared" ca="1" si="76"/>
        <v>99999</v>
      </c>
      <c r="DC53" s="160" t="str">
        <f t="shared" ca="1" si="77"/>
        <v/>
      </c>
      <c r="DD53" s="160" t="str">
        <f t="shared" ca="1" si="78"/>
        <v/>
      </c>
      <c r="DE53" s="305">
        <f t="shared" ca="1" si="79"/>
        <v>99999</v>
      </c>
      <c r="DF53" s="305" t="str">
        <f t="shared" ca="1" si="80"/>
        <v/>
      </c>
      <c r="DG53" s="306" t="str">
        <f t="shared" ca="1" si="81"/>
        <v/>
      </c>
      <c r="DI53" s="307">
        <f t="shared" ca="1" si="82"/>
        <v>0</v>
      </c>
      <c r="DJ53" s="304">
        <f t="shared" ca="1" si="83"/>
        <v>99999</v>
      </c>
      <c r="DK53" s="160" t="str">
        <f t="shared" ca="1" si="84"/>
        <v/>
      </c>
      <c r="DL53" s="160" t="str">
        <f t="shared" ca="1" si="85"/>
        <v/>
      </c>
      <c r="DM53" s="305">
        <f t="shared" ca="1" si="86"/>
        <v>99999</v>
      </c>
      <c r="DN53" s="305" t="str">
        <f t="shared" ca="1" si="87"/>
        <v/>
      </c>
      <c r="DO53" s="306" t="str">
        <f t="shared" ca="1" si="88"/>
        <v/>
      </c>
    </row>
    <row r="54" spans="4:119" ht="17.25" x14ac:dyDescent="0.25">
      <c r="D54" s="129">
        <f t="shared" ca="1" si="3"/>
        <v>2</v>
      </c>
      <c r="E54" s="129" t="str">
        <f t="shared" ca="1" si="4"/>
        <v>0803</v>
      </c>
      <c r="F54" s="129">
        <f ca="1">IF($E54="",0,COUNTIF($E$7:$E54,INDEX($E$139:$E$270,ROW($A48))))</f>
        <v>1</v>
      </c>
      <c r="G54" s="163"/>
      <c r="H54" s="158">
        <v>48</v>
      </c>
      <c r="I54" s="185">
        <f ca="1">IF(OR($Y$3,$H54&gt;Calc!$B$16/2*$D$6),"",$U$6+QUOTIENT(($H54-1),$U$22)*($U$8+$U$10)/1440+SUM($R$7:$R53)/1440)</f>
        <v>0.53125</v>
      </c>
      <c r="J54" s="187">
        <f ca="1">IF(OR($Y$3,$H54&gt;Calc!$B$16/2*$D$6),"",MOD(($H54-1),$U$22)+1)</f>
        <v>3</v>
      </c>
      <c r="K54" s="46">
        <f ca="1"/>
        <v>8</v>
      </c>
      <c r="L54" s="45" t="s">
        <v>4</v>
      </c>
      <c r="M54" s="47">
        <f ca="1"/>
        <v>3</v>
      </c>
      <c r="N54" s="44" t="str">
        <f t="shared" ca="1" si="90"/>
        <v>Fun Kickers Oes</v>
      </c>
      <c r="O54" s="42" t="s">
        <v>4</v>
      </c>
      <c r="P54" s="43" t="str">
        <f t="shared" ca="1" si="91"/>
        <v>Eintracht Frankfurt</v>
      </c>
      <c r="Q54" s="611"/>
      <c r="R54" s="607"/>
      <c r="S54" s="178"/>
      <c r="T54" s="180"/>
      <c r="U54" s="180"/>
      <c r="V54" s="180"/>
      <c r="W54" s="180"/>
      <c r="X54" s="160">
        <f t="shared" ca="1" si="11"/>
        <v>0</v>
      </c>
      <c r="Y54" s="307">
        <f t="shared" ca="1" si="89"/>
        <v>0</v>
      </c>
      <c r="Z54" s="304">
        <f t="shared" ca="1" si="5"/>
        <v>99999</v>
      </c>
      <c r="AA54" s="160" t="str">
        <f t="shared" ca="1" si="6"/>
        <v/>
      </c>
      <c r="AB54" s="160" t="str">
        <f t="shared" ca="1" si="7"/>
        <v/>
      </c>
      <c r="AC54" s="305">
        <f t="shared" ca="1" si="8"/>
        <v>99999</v>
      </c>
      <c r="AD54" s="305" t="str">
        <f t="shared" ca="1" si="9"/>
        <v/>
      </c>
      <c r="AE54" s="306" t="str">
        <f t="shared" ca="1" si="10"/>
        <v/>
      </c>
      <c r="AF54" s="160"/>
      <c r="AG54" s="307">
        <f t="shared" ca="1" si="12"/>
        <v>0</v>
      </c>
      <c r="AH54" s="304">
        <f t="shared" ca="1" si="13"/>
        <v>99999</v>
      </c>
      <c r="AI54" s="160" t="str">
        <f t="shared" ca="1" si="14"/>
        <v/>
      </c>
      <c r="AJ54" s="160" t="str">
        <f t="shared" ca="1" si="15"/>
        <v/>
      </c>
      <c r="AK54" s="305">
        <f t="shared" ca="1" si="16"/>
        <v>99999</v>
      </c>
      <c r="AL54" s="305" t="str">
        <f t="shared" ca="1" si="17"/>
        <v/>
      </c>
      <c r="AM54" s="306" t="str">
        <f t="shared" ca="1" si="18"/>
        <v/>
      </c>
      <c r="AO54" s="307">
        <f t="shared" ca="1" si="19"/>
        <v>0</v>
      </c>
      <c r="AP54" s="304">
        <f t="shared" ca="1" si="20"/>
        <v>0.53125</v>
      </c>
      <c r="AQ54" s="160">
        <f t="shared" ca="1" si="21"/>
        <v>8</v>
      </c>
      <c r="AR54" s="160">
        <f t="shared" ca="1" si="22"/>
        <v>3</v>
      </c>
      <c r="AS54" s="305">
        <f t="shared" ca="1" si="23"/>
        <v>99999</v>
      </c>
      <c r="AT54" s="305" t="str">
        <f t="shared" ca="1" si="24"/>
        <v/>
      </c>
      <c r="AU54" s="306" t="str">
        <f t="shared" ca="1" si="25"/>
        <v/>
      </c>
      <c r="AV54" s="160"/>
      <c r="AW54" s="307">
        <f t="shared" ca="1" si="26"/>
        <v>0</v>
      </c>
      <c r="AX54" s="304">
        <f t="shared" ca="1" si="27"/>
        <v>99999</v>
      </c>
      <c r="AY54" s="160" t="str">
        <f t="shared" ca="1" si="28"/>
        <v/>
      </c>
      <c r="AZ54" s="160" t="str">
        <f t="shared" ca="1" si="29"/>
        <v/>
      </c>
      <c r="BA54" s="305">
        <f t="shared" ca="1" si="30"/>
        <v>99999</v>
      </c>
      <c r="BB54" s="305" t="str">
        <f t="shared" ca="1" si="31"/>
        <v/>
      </c>
      <c r="BC54" s="306" t="str">
        <f t="shared" ca="1" si="32"/>
        <v/>
      </c>
      <c r="BE54" s="307">
        <f t="shared" ca="1" si="33"/>
        <v>0</v>
      </c>
      <c r="BF54" s="304">
        <f t="shared" ca="1" si="34"/>
        <v>99999</v>
      </c>
      <c r="BG54" s="160" t="str">
        <f t="shared" ca="1" si="35"/>
        <v/>
      </c>
      <c r="BH54" s="160" t="str">
        <f t="shared" ca="1" si="36"/>
        <v/>
      </c>
      <c r="BI54" s="305">
        <f t="shared" ca="1" si="37"/>
        <v>99999</v>
      </c>
      <c r="BJ54" s="305" t="str">
        <f t="shared" ca="1" si="38"/>
        <v/>
      </c>
      <c r="BK54" s="306" t="str">
        <f t="shared" ca="1" si="39"/>
        <v/>
      </c>
      <c r="BL54" s="160"/>
      <c r="BM54" s="307">
        <f t="shared" ca="1" si="40"/>
        <v>0</v>
      </c>
      <c r="BN54" s="304">
        <f t="shared" ca="1" si="41"/>
        <v>99999</v>
      </c>
      <c r="BO54" s="160" t="str">
        <f t="shared" ca="1" si="42"/>
        <v/>
      </c>
      <c r="BP54" s="160" t="str">
        <f t="shared" ca="1" si="43"/>
        <v/>
      </c>
      <c r="BQ54" s="305">
        <f t="shared" ca="1" si="44"/>
        <v>99999</v>
      </c>
      <c r="BR54" s="305" t="str">
        <f t="shared" ca="1" si="45"/>
        <v/>
      </c>
      <c r="BS54" s="306" t="str">
        <f t="shared" ca="1" si="46"/>
        <v/>
      </c>
      <c r="BU54" s="307">
        <f t="shared" ca="1" si="47"/>
        <v>0</v>
      </c>
      <c r="BV54" s="304">
        <f t="shared" ca="1" si="48"/>
        <v>99999</v>
      </c>
      <c r="BW54" s="160" t="str">
        <f t="shared" ca="1" si="49"/>
        <v/>
      </c>
      <c r="BX54" s="160" t="str">
        <f t="shared" ca="1" si="50"/>
        <v/>
      </c>
      <c r="BY54" s="305">
        <f t="shared" ca="1" si="51"/>
        <v>99999</v>
      </c>
      <c r="BZ54" s="305" t="str">
        <f t="shared" ca="1" si="52"/>
        <v/>
      </c>
      <c r="CA54" s="306" t="str">
        <f t="shared" ca="1" si="53"/>
        <v/>
      </c>
      <c r="CB54" s="160"/>
      <c r="CC54" s="307">
        <f t="shared" ca="1" si="54"/>
        <v>0</v>
      </c>
      <c r="CD54" s="304">
        <f t="shared" ca="1" si="55"/>
        <v>0.53125</v>
      </c>
      <c r="CE54" s="160">
        <f t="shared" ca="1" si="56"/>
        <v>3</v>
      </c>
      <c r="CF54" s="160">
        <f t="shared" ca="1" si="57"/>
        <v>3</v>
      </c>
      <c r="CG54" s="305">
        <f t="shared" ca="1" si="58"/>
        <v>99999</v>
      </c>
      <c r="CH54" s="305" t="str">
        <f t="shared" ca="1" si="59"/>
        <v/>
      </c>
      <c r="CI54" s="306" t="str">
        <f t="shared" ca="1" si="60"/>
        <v/>
      </c>
      <c r="CK54" s="307">
        <f t="shared" ca="1" si="61"/>
        <v>0</v>
      </c>
      <c r="CL54" s="304">
        <f t="shared" ca="1" si="62"/>
        <v>99999</v>
      </c>
      <c r="CM54" s="160" t="str">
        <f t="shared" ca="1" si="63"/>
        <v/>
      </c>
      <c r="CN54" s="160" t="str">
        <f t="shared" ca="1" si="64"/>
        <v/>
      </c>
      <c r="CO54" s="305">
        <f t="shared" ca="1" si="65"/>
        <v>99999</v>
      </c>
      <c r="CP54" s="305" t="str">
        <f t="shared" ca="1" si="66"/>
        <v/>
      </c>
      <c r="CQ54" s="306" t="str">
        <f t="shared" ca="1" si="67"/>
        <v/>
      </c>
      <c r="CS54" s="307">
        <f t="shared" ca="1" si="68"/>
        <v>0</v>
      </c>
      <c r="CT54" s="304">
        <f t="shared" ca="1" si="69"/>
        <v>99999</v>
      </c>
      <c r="CU54" s="160" t="str">
        <f t="shared" ca="1" si="70"/>
        <v/>
      </c>
      <c r="CV54" s="160" t="str">
        <f t="shared" ca="1" si="71"/>
        <v/>
      </c>
      <c r="CW54" s="305">
        <f t="shared" ca="1" si="72"/>
        <v>99999</v>
      </c>
      <c r="CX54" s="305" t="str">
        <f t="shared" ca="1" si="73"/>
        <v/>
      </c>
      <c r="CY54" s="306" t="str">
        <f t="shared" ca="1" si="74"/>
        <v/>
      </c>
      <c r="DA54" s="307">
        <f t="shared" ca="1" si="75"/>
        <v>0</v>
      </c>
      <c r="DB54" s="304">
        <f t="shared" ca="1" si="76"/>
        <v>99999</v>
      </c>
      <c r="DC54" s="160" t="str">
        <f t="shared" ca="1" si="77"/>
        <v/>
      </c>
      <c r="DD54" s="160" t="str">
        <f t="shared" ca="1" si="78"/>
        <v/>
      </c>
      <c r="DE54" s="305">
        <f t="shared" ca="1" si="79"/>
        <v>99999</v>
      </c>
      <c r="DF54" s="305" t="str">
        <f t="shared" ca="1" si="80"/>
        <v/>
      </c>
      <c r="DG54" s="306" t="str">
        <f t="shared" ca="1" si="81"/>
        <v/>
      </c>
      <c r="DI54" s="307">
        <f t="shared" ca="1" si="82"/>
        <v>0</v>
      </c>
      <c r="DJ54" s="304">
        <f t="shared" ca="1" si="83"/>
        <v>99999</v>
      </c>
      <c r="DK54" s="160" t="str">
        <f t="shared" ca="1" si="84"/>
        <v/>
      </c>
      <c r="DL54" s="160" t="str">
        <f t="shared" ca="1" si="85"/>
        <v/>
      </c>
      <c r="DM54" s="305">
        <f t="shared" ca="1" si="86"/>
        <v>99999</v>
      </c>
      <c r="DN54" s="305" t="str">
        <f t="shared" ca="1" si="87"/>
        <v/>
      </c>
      <c r="DO54" s="306" t="str">
        <f t="shared" ca="1" si="88"/>
        <v/>
      </c>
    </row>
    <row r="55" spans="4:119" ht="17.25" x14ac:dyDescent="0.25">
      <c r="D55" s="129">
        <f t="shared" ca="1" si="3"/>
        <v>2</v>
      </c>
      <c r="E55" s="129" t="str">
        <f t="shared" ca="1" si="4"/>
        <v>0407</v>
      </c>
      <c r="F55" s="129">
        <f ca="1">IF($E55="",0,COUNTIF($E$7:$E55,INDEX($E$139:$E$270,ROW($A49))))</f>
        <v>1</v>
      </c>
      <c r="G55" s="163"/>
      <c r="H55" s="158">
        <v>49</v>
      </c>
      <c r="I55" s="185">
        <f ca="1">IF(OR($Y$3,$H55&gt;Calc!$B$16/2*$D$6),"",$U$6+QUOTIENT(($H55-1),$U$22)*($U$8+$U$10)/1440+SUM($R$7:$R54)/1440)</f>
        <v>0.53125</v>
      </c>
      <c r="J55" s="187">
        <f ca="1">IF(OR($Y$3,$H55&gt;Calc!$B$16/2*$D$6),"",MOD(($H55-1),$U$22)+1)</f>
        <v>4</v>
      </c>
      <c r="K55" s="46">
        <f ca="1"/>
        <v>4</v>
      </c>
      <c r="L55" s="45" t="s">
        <v>4</v>
      </c>
      <c r="M55" s="47">
        <f ca="1"/>
        <v>7</v>
      </c>
      <c r="N55" s="44" t="str">
        <f t="shared" ca="1" si="90"/>
        <v>Maibach 1822 eV</v>
      </c>
      <c r="O55" s="42" t="s">
        <v>4</v>
      </c>
      <c r="P55" s="43" t="str">
        <f t="shared" ca="1" si="91"/>
        <v>SSV Wildbach</v>
      </c>
      <c r="Q55" s="611"/>
      <c r="R55" s="607"/>
      <c r="S55" s="178"/>
      <c r="T55" s="180"/>
      <c r="U55" s="180"/>
      <c r="V55" s="180"/>
      <c r="W55" s="180"/>
      <c r="X55" s="160">
        <f t="shared" ca="1" si="11"/>
        <v>0</v>
      </c>
      <c r="Y55" s="307">
        <f t="shared" ca="1" si="89"/>
        <v>0</v>
      </c>
      <c r="Z55" s="304">
        <f t="shared" ca="1" si="5"/>
        <v>99999</v>
      </c>
      <c r="AA55" s="160" t="str">
        <f t="shared" ca="1" si="6"/>
        <v/>
      </c>
      <c r="AB55" s="160" t="str">
        <f t="shared" ca="1" si="7"/>
        <v/>
      </c>
      <c r="AC55" s="305">
        <f t="shared" ca="1" si="8"/>
        <v>99999</v>
      </c>
      <c r="AD55" s="305" t="str">
        <f t="shared" ca="1" si="9"/>
        <v/>
      </c>
      <c r="AE55" s="306" t="str">
        <f t="shared" ca="1" si="10"/>
        <v/>
      </c>
      <c r="AF55" s="160"/>
      <c r="AG55" s="307">
        <f t="shared" ca="1" si="12"/>
        <v>0</v>
      </c>
      <c r="AH55" s="304">
        <f t="shared" ca="1" si="13"/>
        <v>99999</v>
      </c>
      <c r="AI55" s="160" t="str">
        <f t="shared" ca="1" si="14"/>
        <v/>
      </c>
      <c r="AJ55" s="160" t="str">
        <f t="shared" ca="1" si="15"/>
        <v/>
      </c>
      <c r="AK55" s="305">
        <f t="shared" ca="1" si="16"/>
        <v>99999</v>
      </c>
      <c r="AL55" s="305" t="str">
        <f t="shared" ca="1" si="17"/>
        <v/>
      </c>
      <c r="AM55" s="306" t="str">
        <f t="shared" ca="1" si="18"/>
        <v/>
      </c>
      <c r="AO55" s="307">
        <f t="shared" ca="1" si="19"/>
        <v>0</v>
      </c>
      <c r="AP55" s="304">
        <f t="shared" ca="1" si="20"/>
        <v>99999</v>
      </c>
      <c r="AQ55" s="160" t="str">
        <f t="shared" ca="1" si="21"/>
        <v/>
      </c>
      <c r="AR55" s="160" t="str">
        <f t="shared" ca="1" si="22"/>
        <v/>
      </c>
      <c r="AS55" s="305">
        <f t="shared" ca="1" si="23"/>
        <v>99999</v>
      </c>
      <c r="AT55" s="305" t="str">
        <f t="shared" ca="1" si="24"/>
        <v/>
      </c>
      <c r="AU55" s="306" t="str">
        <f t="shared" ca="1" si="25"/>
        <v/>
      </c>
      <c r="AV55" s="160"/>
      <c r="AW55" s="307">
        <f t="shared" ca="1" si="26"/>
        <v>0</v>
      </c>
      <c r="AX55" s="304">
        <f t="shared" ca="1" si="27"/>
        <v>0.53125</v>
      </c>
      <c r="AY55" s="160">
        <f t="shared" ca="1" si="28"/>
        <v>7</v>
      </c>
      <c r="AZ55" s="160">
        <f t="shared" ca="1" si="29"/>
        <v>4</v>
      </c>
      <c r="BA55" s="305">
        <f t="shared" ca="1" si="30"/>
        <v>99999</v>
      </c>
      <c r="BB55" s="305" t="str">
        <f t="shared" ca="1" si="31"/>
        <v/>
      </c>
      <c r="BC55" s="306" t="str">
        <f t="shared" ca="1" si="32"/>
        <v/>
      </c>
      <c r="BE55" s="307">
        <f t="shared" ca="1" si="33"/>
        <v>0</v>
      </c>
      <c r="BF55" s="304">
        <f t="shared" ca="1" si="34"/>
        <v>99999</v>
      </c>
      <c r="BG55" s="160" t="str">
        <f t="shared" ca="1" si="35"/>
        <v/>
      </c>
      <c r="BH55" s="160" t="str">
        <f t="shared" ca="1" si="36"/>
        <v/>
      </c>
      <c r="BI55" s="305">
        <f t="shared" ca="1" si="37"/>
        <v>99999</v>
      </c>
      <c r="BJ55" s="305" t="str">
        <f t="shared" ca="1" si="38"/>
        <v/>
      </c>
      <c r="BK55" s="306" t="str">
        <f t="shared" ca="1" si="39"/>
        <v/>
      </c>
      <c r="BL55" s="160"/>
      <c r="BM55" s="307">
        <f t="shared" ca="1" si="40"/>
        <v>0</v>
      </c>
      <c r="BN55" s="304">
        <f t="shared" ca="1" si="41"/>
        <v>99999</v>
      </c>
      <c r="BO55" s="160" t="str">
        <f t="shared" ca="1" si="42"/>
        <v/>
      </c>
      <c r="BP55" s="160" t="str">
        <f t="shared" ca="1" si="43"/>
        <v/>
      </c>
      <c r="BQ55" s="305">
        <f t="shared" ca="1" si="44"/>
        <v>99999</v>
      </c>
      <c r="BR55" s="305" t="str">
        <f t="shared" ca="1" si="45"/>
        <v/>
      </c>
      <c r="BS55" s="306" t="str">
        <f t="shared" ca="1" si="46"/>
        <v/>
      </c>
      <c r="BU55" s="307">
        <f t="shared" ca="1" si="47"/>
        <v>0</v>
      </c>
      <c r="BV55" s="304">
        <f t="shared" ca="1" si="48"/>
        <v>0.53125</v>
      </c>
      <c r="BW55" s="160">
        <f t="shared" ca="1" si="49"/>
        <v>4</v>
      </c>
      <c r="BX55" s="160">
        <f t="shared" ca="1" si="50"/>
        <v>4</v>
      </c>
      <c r="BY55" s="305">
        <f t="shared" ca="1" si="51"/>
        <v>99999</v>
      </c>
      <c r="BZ55" s="305" t="str">
        <f t="shared" ca="1" si="52"/>
        <v/>
      </c>
      <c r="CA55" s="306" t="str">
        <f t="shared" ca="1" si="53"/>
        <v/>
      </c>
      <c r="CB55" s="160"/>
      <c r="CC55" s="307">
        <f t="shared" ca="1" si="54"/>
        <v>0</v>
      </c>
      <c r="CD55" s="304">
        <f t="shared" ca="1" si="55"/>
        <v>99999</v>
      </c>
      <c r="CE55" s="160" t="str">
        <f t="shared" ca="1" si="56"/>
        <v/>
      </c>
      <c r="CF55" s="160" t="str">
        <f t="shared" ca="1" si="57"/>
        <v/>
      </c>
      <c r="CG55" s="305">
        <f t="shared" ca="1" si="58"/>
        <v>99999</v>
      </c>
      <c r="CH55" s="305" t="str">
        <f t="shared" ca="1" si="59"/>
        <v/>
      </c>
      <c r="CI55" s="306" t="str">
        <f t="shared" ca="1" si="60"/>
        <v/>
      </c>
      <c r="CK55" s="307">
        <f t="shared" ca="1" si="61"/>
        <v>0</v>
      </c>
      <c r="CL55" s="304">
        <f t="shared" ca="1" si="62"/>
        <v>99999</v>
      </c>
      <c r="CM55" s="160" t="str">
        <f t="shared" ca="1" si="63"/>
        <v/>
      </c>
      <c r="CN55" s="160" t="str">
        <f t="shared" ca="1" si="64"/>
        <v/>
      </c>
      <c r="CO55" s="305">
        <f t="shared" ca="1" si="65"/>
        <v>99999</v>
      </c>
      <c r="CP55" s="305" t="str">
        <f t="shared" ca="1" si="66"/>
        <v/>
      </c>
      <c r="CQ55" s="306" t="str">
        <f t="shared" ca="1" si="67"/>
        <v/>
      </c>
      <c r="CS55" s="307">
        <f t="shared" ca="1" si="68"/>
        <v>0</v>
      </c>
      <c r="CT55" s="304">
        <f t="shared" ca="1" si="69"/>
        <v>99999</v>
      </c>
      <c r="CU55" s="160" t="str">
        <f t="shared" ca="1" si="70"/>
        <v/>
      </c>
      <c r="CV55" s="160" t="str">
        <f t="shared" ca="1" si="71"/>
        <v/>
      </c>
      <c r="CW55" s="305">
        <f t="shared" ca="1" si="72"/>
        <v>99999</v>
      </c>
      <c r="CX55" s="305" t="str">
        <f t="shared" ca="1" si="73"/>
        <v/>
      </c>
      <c r="CY55" s="306" t="str">
        <f t="shared" ca="1" si="74"/>
        <v/>
      </c>
      <c r="DA55" s="307">
        <f t="shared" ca="1" si="75"/>
        <v>0</v>
      </c>
      <c r="DB55" s="304">
        <f t="shared" ca="1" si="76"/>
        <v>99999</v>
      </c>
      <c r="DC55" s="160" t="str">
        <f t="shared" ca="1" si="77"/>
        <v/>
      </c>
      <c r="DD55" s="160" t="str">
        <f t="shared" ca="1" si="78"/>
        <v/>
      </c>
      <c r="DE55" s="305">
        <f t="shared" ca="1" si="79"/>
        <v>99999</v>
      </c>
      <c r="DF55" s="305" t="str">
        <f t="shared" ca="1" si="80"/>
        <v/>
      </c>
      <c r="DG55" s="306" t="str">
        <f t="shared" ca="1" si="81"/>
        <v/>
      </c>
      <c r="DI55" s="307">
        <f t="shared" ca="1" si="82"/>
        <v>0</v>
      </c>
      <c r="DJ55" s="304">
        <f t="shared" ca="1" si="83"/>
        <v>99999</v>
      </c>
      <c r="DK55" s="160" t="str">
        <f t="shared" ca="1" si="84"/>
        <v/>
      </c>
      <c r="DL55" s="160" t="str">
        <f t="shared" ca="1" si="85"/>
        <v/>
      </c>
      <c r="DM55" s="305">
        <f t="shared" ca="1" si="86"/>
        <v>99999</v>
      </c>
      <c r="DN55" s="305" t="str">
        <f t="shared" ca="1" si="87"/>
        <v/>
      </c>
      <c r="DO55" s="306" t="str">
        <f t="shared" ca="1" si="88"/>
        <v/>
      </c>
    </row>
    <row r="56" spans="4:119" ht="17.25" x14ac:dyDescent="0.2">
      <c r="D56" s="129">
        <f t="shared" ca="1" si="3"/>
        <v>2</v>
      </c>
      <c r="E56" s="129" t="str">
        <f t="shared" ca="1" si="4"/>
        <v>0605</v>
      </c>
      <c r="F56" s="129">
        <f ca="1">IF($E56="",0,COUNTIF($E$7:$E56,INDEX($E$139:$E$270,ROW($A50))))</f>
        <v>1</v>
      </c>
      <c r="G56" s="163"/>
      <c r="H56" s="158">
        <v>50</v>
      </c>
      <c r="I56" s="185">
        <f ca="1">IF(OR($Y$3,$H56&gt;Calc!$B$16/2*$D$6),"",$U$6+QUOTIENT(($H56-1),$U$22)*($U$8+$U$10)/1440+SUM($R$7:$R55)/1440)</f>
        <v>0.53125</v>
      </c>
      <c r="J56" s="187">
        <f ca="1">IF(OR($Y$3,$H56&gt;Calc!$B$16/2*$D$6),"",MOD(($H56-1),$U$22)+1)</f>
        <v>5</v>
      </c>
      <c r="K56" s="46">
        <f ca="1"/>
        <v>6</v>
      </c>
      <c r="L56" s="45" t="s">
        <v>4</v>
      </c>
      <c r="M56" s="47">
        <f ca="1"/>
        <v>5</v>
      </c>
      <c r="N56" s="44" t="str">
        <f t="shared" ca="1" si="90"/>
        <v>Inter Mailand</v>
      </c>
      <c r="O56" s="42" t="s">
        <v>4</v>
      </c>
      <c r="P56" s="43" t="str">
        <f t="shared" ca="1" si="91"/>
        <v>VFB Essenheim</v>
      </c>
      <c r="Q56" s="611"/>
      <c r="R56" s="607"/>
      <c r="S56" s="178"/>
      <c r="T56" s="181"/>
      <c r="U56" s="181"/>
      <c r="V56" s="181"/>
      <c r="W56" s="181"/>
      <c r="X56" s="160">
        <f t="shared" ca="1" si="11"/>
        <v>0</v>
      </c>
      <c r="Y56" s="307">
        <f t="shared" ca="1" si="89"/>
        <v>0</v>
      </c>
      <c r="Z56" s="304">
        <f t="shared" ca="1" si="5"/>
        <v>99999</v>
      </c>
      <c r="AA56" s="160" t="str">
        <f t="shared" ca="1" si="6"/>
        <v/>
      </c>
      <c r="AB56" s="160" t="str">
        <f t="shared" ca="1" si="7"/>
        <v/>
      </c>
      <c r="AC56" s="305">
        <f t="shared" ca="1" si="8"/>
        <v>99999</v>
      </c>
      <c r="AD56" s="305" t="str">
        <f t="shared" ca="1" si="9"/>
        <v/>
      </c>
      <c r="AE56" s="306" t="str">
        <f t="shared" ca="1" si="10"/>
        <v/>
      </c>
      <c r="AF56" s="160"/>
      <c r="AG56" s="307">
        <f t="shared" ca="1" si="12"/>
        <v>0</v>
      </c>
      <c r="AH56" s="304">
        <f t="shared" ca="1" si="13"/>
        <v>99999</v>
      </c>
      <c r="AI56" s="160" t="str">
        <f t="shared" ca="1" si="14"/>
        <v/>
      </c>
      <c r="AJ56" s="160" t="str">
        <f t="shared" ca="1" si="15"/>
        <v/>
      </c>
      <c r="AK56" s="305">
        <f t="shared" ca="1" si="16"/>
        <v>99999</v>
      </c>
      <c r="AL56" s="305" t="str">
        <f t="shared" ca="1" si="17"/>
        <v/>
      </c>
      <c r="AM56" s="306" t="str">
        <f t="shared" ca="1" si="18"/>
        <v/>
      </c>
      <c r="AO56" s="307">
        <f t="shared" ca="1" si="19"/>
        <v>0</v>
      </c>
      <c r="AP56" s="304">
        <f t="shared" ca="1" si="20"/>
        <v>99999</v>
      </c>
      <c r="AQ56" s="160" t="str">
        <f t="shared" ca="1" si="21"/>
        <v/>
      </c>
      <c r="AR56" s="160" t="str">
        <f t="shared" ca="1" si="22"/>
        <v/>
      </c>
      <c r="AS56" s="305">
        <f t="shared" ca="1" si="23"/>
        <v>99999</v>
      </c>
      <c r="AT56" s="305" t="str">
        <f t="shared" ca="1" si="24"/>
        <v/>
      </c>
      <c r="AU56" s="306" t="str">
        <f t="shared" ca="1" si="25"/>
        <v/>
      </c>
      <c r="AV56" s="160"/>
      <c r="AW56" s="307">
        <f t="shared" ca="1" si="26"/>
        <v>0</v>
      </c>
      <c r="AX56" s="304">
        <f t="shared" ca="1" si="27"/>
        <v>99999</v>
      </c>
      <c r="AY56" s="160" t="str">
        <f t="shared" ca="1" si="28"/>
        <v/>
      </c>
      <c r="AZ56" s="160" t="str">
        <f t="shared" ca="1" si="29"/>
        <v/>
      </c>
      <c r="BA56" s="305">
        <f t="shared" ca="1" si="30"/>
        <v>99999</v>
      </c>
      <c r="BB56" s="305" t="str">
        <f t="shared" ca="1" si="31"/>
        <v/>
      </c>
      <c r="BC56" s="306" t="str">
        <f t="shared" ca="1" si="32"/>
        <v/>
      </c>
      <c r="BE56" s="307">
        <f t="shared" ca="1" si="33"/>
        <v>0</v>
      </c>
      <c r="BF56" s="304">
        <f t="shared" ca="1" si="34"/>
        <v>0.53125</v>
      </c>
      <c r="BG56" s="160">
        <f t="shared" ca="1" si="35"/>
        <v>6</v>
      </c>
      <c r="BH56" s="160">
        <f t="shared" ca="1" si="36"/>
        <v>5</v>
      </c>
      <c r="BI56" s="305">
        <f t="shared" ca="1" si="37"/>
        <v>99999</v>
      </c>
      <c r="BJ56" s="305" t="str">
        <f t="shared" ca="1" si="38"/>
        <v/>
      </c>
      <c r="BK56" s="306" t="str">
        <f t="shared" ca="1" si="39"/>
        <v/>
      </c>
      <c r="BL56" s="160"/>
      <c r="BM56" s="307">
        <f t="shared" ca="1" si="40"/>
        <v>0</v>
      </c>
      <c r="BN56" s="304">
        <f t="shared" ca="1" si="41"/>
        <v>0.53125</v>
      </c>
      <c r="BO56" s="160">
        <f t="shared" ca="1" si="42"/>
        <v>5</v>
      </c>
      <c r="BP56" s="160">
        <f t="shared" ca="1" si="43"/>
        <v>5</v>
      </c>
      <c r="BQ56" s="305">
        <f t="shared" ca="1" si="44"/>
        <v>99999</v>
      </c>
      <c r="BR56" s="305" t="str">
        <f t="shared" ca="1" si="45"/>
        <v/>
      </c>
      <c r="BS56" s="306" t="str">
        <f t="shared" ca="1" si="46"/>
        <v/>
      </c>
      <c r="BU56" s="307">
        <f t="shared" ca="1" si="47"/>
        <v>0</v>
      </c>
      <c r="BV56" s="304">
        <f t="shared" ca="1" si="48"/>
        <v>99999</v>
      </c>
      <c r="BW56" s="160" t="str">
        <f t="shared" ca="1" si="49"/>
        <v/>
      </c>
      <c r="BX56" s="160" t="str">
        <f t="shared" ca="1" si="50"/>
        <v/>
      </c>
      <c r="BY56" s="305">
        <f t="shared" ca="1" si="51"/>
        <v>99999</v>
      </c>
      <c r="BZ56" s="305" t="str">
        <f t="shared" ca="1" si="52"/>
        <v/>
      </c>
      <c r="CA56" s="306" t="str">
        <f t="shared" ca="1" si="53"/>
        <v/>
      </c>
      <c r="CB56" s="160"/>
      <c r="CC56" s="307">
        <f t="shared" ca="1" si="54"/>
        <v>0</v>
      </c>
      <c r="CD56" s="304">
        <f t="shared" ca="1" si="55"/>
        <v>99999</v>
      </c>
      <c r="CE56" s="160" t="str">
        <f t="shared" ca="1" si="56"/>
        <v/>
      </c>
      <c r="CF56" s="160" t="str">
        <f t="shared" ca="1" si="57"/>
        <v/>
      </c>
      <c r="CG56" s="305">
        <f t="shared" ca="1" si="58"/>
        <v>99999</v>
      </c>
      <c r="CH56" s="305" t="str">
        <f t="shared" ca="1" si="59"/>
        <v/>
      </c>
      <c r="CI56" s="306" t="str">
        <f t="shared" ca="1" si="60"/>
        <v/>
      </c>
      <c r="CK56" s="307">
        <f t="shared" ca="1" si="61"/>
        <v>0</v>
      </c>
      <c r="CL56" s="304">
        <f t="shared" ca="1" si="62"/>
        <v>99999</v>
      </c>
      <c r="CM56" s="160" t="str">
        <f t="shared" ca="1" si="63"/>
        <v/>
      </c>
      <c r="CN56" s="160" t="str">
        <f t="shared" ca="1" si="64"/>
        <v/>
      </c>
      <c r="CO56" s="305">
        <f t="shared" ca="1" si="65"/>
        <v>99999</v>
      </c>
      <c r="CP56" s="305" t="str">
        <f t="shared" ca="1" si="66"/>
        <v/>
      </c>
      <c r="CQ56" s="306" t="str">
        <f t="shared" ca="1" si="67"/>
        <v/>
      </c>
      <c r="CS56" s="307">
        <f t="shared" ca="1" si="68"/>
        <v>0</v>
      </c>
      <c r="CT56" s="304">
        <f t="shared" ca="1" si="69"/>
        <v>99999</v>
      </c>
      <c r="CU56" s="160" t="str">
        <f t="shared" ca="1" si="70"/>
        <v/>
      </c>
      <c r="CV56" s="160" t="str">
        <f t="shared" ca="1" si="71"/>
        <v/>
      </c>
      <c r="CW56" s="305">
        <f t="shared" ca="1" si="72"/>
        <v>99999</v>
      </c>
      <c r="CX56" s="305" t="str">
        <f t="shared" ca="1" si="73"/>
        <v/>
      </c>
      <c r="CY56" s="306" t="str">
        <f t="shared" ca="1" si="74"/>
        <v/>
      </c>
      <c r="DA56" s="307">
        <f t="shared" ca="1" si="75"/>
        <v>0</v>
      </c>
      <c r="DB56" s="304">
        <f t="shared" ca="1" si="76"/>
        <v>99999</v>
      </c>
      <c r="DC56" s="160" t="str">
        <f t="shared" ca="1" si="77"/>
        <v/>
      </c>
      <c r="DD56" s="160" t="str">
        <f t="shared" ca="1" si="78"/>
        <v/>
      </c>
      <c r="DE56" s="305">
        <f t="shared" ca="1" si="79"/>
        <v>99999</v>
      </c>
      <c r="DF56" s="305" t="str">
        <f t="shared" ca="1" si="80"/>
        <v/>
      </c>
      <c r="DG56" s="306" t="str">
        <f t="shared" ca="1" si="81"/>
        <v/>
      </c>
      <c r="DI56" s="307">
        <f t="shared" ca="1" si="82"/>
        <v>0</v>
      </c>
      <c r="DJ56" s="304">
        <f t="shared" ca="1" si="83"/>
        <v>99999</v>
      </c>
      <c r="DK56" s="160" t="str">
        <f t="shared" ca="1" si="84"/>
        <v/>
      </c>
      <c r="DL56" s="160" t="str">
        <f t="shared" ca="1" si="85"/>
        <v/>
      </c>
      <c r="DM56" s="305">
        <f t="shared" ca="1" si="86"/>
        <v>99999</v>
      </c>
      <c r="DN56" s="305" t="str">
        <f t="shared" ca="1" si="87"/>
        <v/>
      </c>
      <c r="DO56" s="306" t="str">
        <f t="shared" ca="1" si="88"/>
        <v/>
      </c>
    </row>
    <row r="57" spans="4:119" ht="17.25" x14ac:dyDescent="0.2">
      <c r="D57" s="129">
        <f t="shared" ca="1" si="3"/>
        <v>2</v>
      </c>
      <c r="E57" s="129" t="str">
        <f t="shared" ca="1" si="4"/>
        <v>0109</v>
      </c>
      <c r="F57" s="129">
        <f ca="1">IF($E57="",0,COUNTIF($E$7:$E57,INDEX($E$139:$E$270,ROW($A51))))</f>
        <v>1</v>
      </c>
      <c r="G57" s="163"/>
      <c r="H57" s="158">
        <v>51</v>
      </c>
      <c r="I57" s="185">
        <f ca="1">IF(OR($Y$3,$H57&gt;Calc!$B$16/2*$D$6),"",$U$6+QUOTIENT(($H57-1),$U$22)*($U$8+$U$10)/1440+SUM($R$7:$R56)/1440)</f>
        <v>0.54861111111111116</v>
      </c>
      <c r="J57" s="187">
        <f ca="1">IF(OR($Y$3,$H57&gt;Calc!$B$16/2*$D$6),"",MOD(($H57-1),$U$22)+1)</f>
        <v>1</v>
      </c>
      <c r="K57" s="46">
        <f ca="1"/>
        <v>1</v>
      </c>
      <c r="L57" s="45" t="s">
        <v>4</v>
      </c>
      <c r="M57" s="47">
        <f ca="1"/>
        <v>9</v>
      </c>
      <c r="N57" s="44" t="str">
        <f t="shared" ca="1" si="90"/>
        <v>1. FC Riedwald</v>
      </c>
      <c r="O57" s="42" t="s">
        <v>4</v>
      </c>
      <c r="P57" s="43" t="str">
        <f t="shared" ca="1" si="91"/>
        <v>Raslo Winners</v>
      </c>
      <c r="Q57" s="611"/>
      <c r="R57" s="607"/>
      <c r="S57" s="178"/>
      <c r="T57" s="182"/>
      <c r="U57" s="182"/>
      <c r="V57" s="182"/>
      <c r="W57" s="182"/>
      <c r="X57" s="160">
        <f t="shared" ca="1" si="11"/>
        <v>0</v>
      </c>
      <c r="Y57" s="307">
        <f t="shared" ca="1" si="89"/>
        <v>0</v>
      </c>
      <c r="Z57" s="304">
        <f t="shared" ca="1" si="5"/>
        <v>0.54861111111111116</v>
      </c>
      <c r="AA57" s="160">
        <f t="shared" ca="1" si="6"/>
        <v>9</v>
      </c>
      <c r="AB57" s="160">
        <f t="shared" ca="1" si="7"/>
        <v>1</v>
      </c>
      <c r="AC57" s="305">
        <f t="shared" ca="1" si="8"/>
        <v>99999</v>
      </c>
      <c r="AD57" s="305" t="str">
        <f t="shared" ca="1" si="9"/>
        <v/>
      </c>
      <c r="AE57" s="306" t="str">
        <f t="shared" ca="1" si="10"/>
        <v/>
      </c>
      <c r="AF57" s="160"/>
      <c r="AG57" s="307">
        <f t="shared" ca="1" si="12"/>
        <v>0</v>
      </c>
      <c r="AH57" s="304">
        <f t="shared" ca="1" si="13"/>
        <v>99999</v>
      </c>
      <c r="AI57" s="160" t="str">
        <f t="shared" ca="1" si="14"/>
        <v/>
      </c>
      <c r="AJ57" s="160" t="str">
        <f t="shared" ca="1" si="15"/>
        <v/>
      </c>
      <c r="AK57" s="305">
        <f t="shared" ca="1" si="16"/>
        <v>99999</v>
      </c>
      <c r="AL57" s="305" t="str">
        <f t="shared" ca="1" si="17"/>
        <v/>
      </c>
      <c r="AM57" s="306" t="str">
        <f t="shared" ca="1" si="18"/>
        <v/>
      </c>
      <c r="AO57" s="307">
        <f t="shared" ca="1" si="19"/>
        <v>0</v>
      </c>
      <c r="AP57" s="304">
        <f t="shared" ca="1" si="20"/>
        <v>99999</v>
      </c>
      <c r="AQ57" s="160" t="str">
        <f t="shared" ca="1" si="21"/>
        <v/>
      </c>
      <c r="AR57" s="160" t="str">
        <f t="shared" ca="1" si="22"/>
        <v/>
      </c>
      <c r="AS57" s="305">
        <f t="shared" ca="1" si="23"/>
        <v>99999</v>
      </c>
      <c r="AT57" s="305" t="str">
        <f t="shared" ca="1" si="24"/>
        <v/>
      </c>
      <c r="AU57" s="306" t="str">
        <f t="shared" ca="1" si="25"/>
        <v/>
      </c>
      <c r="AV57" s="160"/>
      <c r="AW57" s="307">
        <f t="shared" ca="1" si="26"/>
        <v>0</v>
      </c>
      <c r="AX57" s="304">
        <f t="shared" ca="1" si="27"/>
        <v>99999</v>
      </c>
      <c r="AY57" s="160" t="str">
        <f t="shared" ca="1" si="28"/>
        <v/>
      </c>
      <c r="AZ57" s="160" t="str">
        <f t="shared" ca="1" si="29"/>
        <v/>
      </c>
      <c r="BA57" s="305">
        <f t="shared" ca="1" si="30"/>
        <v>99999</v>
      </c>
      <c r="BB57" s="305" t="str">
        <f t="shared" ca="1" si="31"/>
        <v/>
      </c>
      <c r="BC57" s="306" t="str">
        <f t="shared" ca="1" si="32"/>
        <v/>
      </c>
      <c r="BE57" s="307">
        <f t="shared" ca="1" si="33"/>
        <v>0</v>
      </c>
      <c r="BF57" s="304">
        <f t="shared" ca="1" si="34"/>
        <v>99999</v>
      </c>
      <c r="BG57" s="160" t="str">
        <f t="shared" ca="1" si="35"/>
        <v/>
      </c>
      <c r="BH57" s="160" t="str">
        <f t="shared" ca="1" si="36"/>
        <v/>
      </c>
      <c r="BI57" s="305">
        <f t="shared" ca="1" si="37"/>
        <v>99999</v>
      </c>
      <c r="BJ57" s="305" t="str">
        <f t="shared" ca="1" si="38"/>
        <v/>
      </c>
      <c r="BK57" s="306" t="str">
        <f t="shared" ca="1" si="39"/>
        <v/>
      </c>
      <c r="BL57" s="160"/>
      <c r="BM57" s="307">
        <f t="shared" ca="1" si="40"/>
        <v>0</v>
      </c>
      <c r="BN57" s="304">
        <f t="shared" ca="1" si="41"/>
        <v>99999</v>
      </c>
      <c r="BO57" s="160" t="str">
        <f t="shared" ca="1" si="42"/>
        <v/>
      </c>
      <c r="BP57" s="160" t="str">
        <f t="shared" ca="1" si="43"/>
        <v/>
      </c>
      <c r="BQ57" s="305">
        <f t="shared" ca="1" si="44"/>
        <v>99999</v>
      </c>
      <c r="BR57" s="305" t="str">
        <f t="shared" ca="1" si="45"/>
        <v/>
      </c>
      <c r="BS57" s="306" t="str">
        <f t="shared" ca="1" si="46"/>
        <v/>
      </c>
      <c r="BU57" s="307">
        <f t="shared" ca="1" si="47"/>
        <v>0</v>
      </c>
      <c r="BV57" s="304">
        <f t="shared" ca="1" si="48"/>
        <v>99999</v>
      </c>
      <c r="BW57" s="160" t="str">
        <f t="shared" ca="1" si="49"/>
        <v/>
      </c>
      <c r="BX57" s="160" t="str">
        <f t="shared" ca="1" si="50"/>
        <v/>
      </c>
      <c r="BY57" s="305">
        <f t="shared" ca="1" si="51"/>
        <v>99999</v>
      </c>
      <c r="BZ57" s="305" t="str">
        <f t="shared" ca="1" si="52"/>
        <v/>
      </c>
      <c r="CA57" s="306" t="str">
        <f t="shared" ca="1" si="53"/>
        <v/>
      </c>
      <c r="CB57" s="160"/>
      <c r="CC57" s="307">
        <f t="shared" ca="1" si="54"/>
        <v>0</v>
      </c>
      <c r="CD57" s="304">
        <f t="shared" ca="1" si="55"/>
        <v>99999</v>
      </c>
      <c r="CE57" s="160" t="str">
        <f t="shared" ca="1" si="56"/>
        <v/>
      </c>
      <c r="CF57" s="160" t="str">
        <f t="shared" ca="1" si="57"/>
        <v/>
      </c>
      <c r="CG57" s="305">
        <f t="shared" ca="1" si="58"/>
        <v>99999</v>
      </c>
      <c r="CH57" s="305" t="str">
        <f t="shared" ca="1" si="59"/>
        <v/>
      </c>
      <c r="CI57" s="306" t="str">
        <f t="shared" ca="1" si="60"/>
        <v/>
      </c>
      <c r="CK57" s="307">
        <f t="shared" ca="1" si="61"/>
        <v>0</v>
      </c>
      <c r="CL57" s="304">
        <f t="shared" ca="1" si="62"/>
        <v>0.54861111111111116</v>
      </c>
      <c r="CM57" s="160">
        <f t="shared" ca="1" si="63"/>
        <v>1</v>
      </c>
      <c r="CN57" s="160">
        <f t="shared" ca="1" si="64"/>
        <v>1</v>
      </c>
      <c r="CO57" s="305">
        <f t="shared" ca="1" si="65"/>
        <v>99999</v>
      </c>
      <c r="CP57" s="305" t="str">
        <f t="shared" ca="1" si="66"/>
        <v/>
      </c>
      <c r="CQ57" s="306" t="str">
        <f t="shared" ca="1" si="67"/>
        <v/>
      </c>
      <c r="CS57" s="307">
        <f t="shared" ca="1" si="68"/>
        <v>0</v>
      </c>
      <c r="CT57" s="304">
        <f t="shared" ca="1" si="69"/>
        <v>99999</v>
      </c>
      <c r="CU57" s="160" t="str">
        <f t="shared" ca="1" si="70"/>
        <v/>
      </c>
      <c r="CV57" s="160" t="str">
        <f t="shared" ca="1" si="71"/>
        <v/>
      </c>
      <c r="CW57" s="305">
        <f t="shared" ca="1" si="72"/>
        <v>99999</v>
      </c>
      <c r="CX57" s="305" t="str">
        <f t="shared" ca="1" si="73"/>
        <v/>
      </c>
      <c r="CY57" s="306" t="str">
        <f t="shared" ca="1" si="74"/>
        <v/>
      </c>
      <c r="DA57" s="307">
        <f t="shared" ca="1" si="75"/>
        <v>0</v>
      </c>
      <c r="DB57" s="304">
        <f t="shared" ca="1" si="76"/>
        <v>99999</v>
      </c>
      <c r="DC57" s="160" t="str">
        <f t="shared" ca="1" si="77"/>
        <v/>
      </c>
      <c r="DD57" s="160" t="str">
        <f t="shared" ca="1" si="78"/>
        <v/>
      </c>
      <c r="DE57" s="305">
        <f t="shared" ca="1" si="79"/>
        <v>99999</v>
      </c>
      <c r="DF57" s="305" t="str">
        <f t="shared" ca="1" si="80"/>
        <v/>
      </c>
      <c r="DG57" s="306" t="str">
        <f t="shared" ca="1" si="81"/>
        <v/>
      </c>
      <c r="DI57" s="307">
        <f t="shared" ca="1" si="82"/>
        <v>0</v>
      </c>
      <c r="DJ57" s="304">
        <f t="shared" ca="1" si="83"/>
        <v>99999</v>
      </c>
      <c r="DK57" s="160" t="str">
        <f t="shared" ca="1" si="84"/>
        <v/>
      </c>
      <c r="DL57" s="160" t="str">
        <f t="shared" ca="1" si="85"/>
        <v/>
      </c>
      <c r="DM57" s="305">
        <f t="shared" ca="1" si="86"/>
        <v>99999</v>
      </c>
      <c r="DN57" s="305" t="str">
        <f t="shared" ca="1" si="87"/>
        <v/>
      </c>
      <c r="DO57" s="306" t="str">
        <f t="shared" ca="1" si="88"/>
        <v/>
      </c>
    </row>
    <row r="58" spans="4:119" ht="17.25" x14ac:dyDescent="0.25">
      <c r="D58" s="129">
        <f t="shared" ca="1" si="3"/>
        <v>2</v>
      </c>
      <c r="E58" s="129" t="str">
        <f t="shared" ca="1" si="4"/>
        <v>1008</v>
      </c>
      <c r="F58" s="129">
        <f ca="1">IF($E58="",0,COUNTIF($E$7:$E58,INDEX($E$139:$E$270,ROW($A52))))</f>
        <v>1</v>
      </c>
      <c r="G58" s="163"/>
      <c r="H58" s="158">
        <v>52</v>
      </c>
      <c r="I58" s="185">
        <f ca="1">IF(OR($Y$3,$H58&gt;Calc!$B$16/2*$D$6),"",$U$6+QUOTIENT(($H58-1),$U$22)*($U$8+$U$10)/1440+SUM($R$7:$R57)/1440)</f>
        <v>0.54861111111111116</v>
      </c>
      <c r="J58" s="187">
        <f ca="1">IF(OR($Y$3,$H58&gt;Calc!$B$16/2*$D$6),"",MOD(($H58-1),$U$22)+1)</f>
        <v>2</v>
      </c>
      <c r="K58" s="46">
        <f ca="1"/>
        <v>10</v>
      </c>
      <c r="L58" s="45" t="s">
        <v>4</v>
      </c>
      <c r="M58" s="47">
        <f ca="1"/>
        <v>8</v>
      </c>
      <c r="N58" s="44" t="str">
        <f t="shared" ca="1" si="90"/>
        <v>AC Roma</v>
      </c>
      <c r="O58" s="42" t="s">
        <v>4</v>
      </c>
      <c r="P58" s="43" t="str">
        <f t="shared" ca="1" si="91"/>
        <v>Fun Kickers Oes</v>
      </c>
      <c r="Q58" s="611"/>
      <c r="R58" s="607"/>
      <c r="S58" s="178"/>
      <c r="T58" s="180"/>
      <c r="U58" s="180"/>
      <c r="V58" s="180"/>
      <c r="W58" s="180"/>
      <c r="X58" s="160">
        <f t="shared" ca="1" si="11"/>
        <v>0</v>
      </c>
      <c r="Y58" s="307">
        <f t="shared" ca="1" si="89"/>
        <v>0</v>
      </c>
      <c r="Z58" s="304">
        <f t="shared" ca="1" si="5"/>
        <v>99999</v>
      </c>
      <c r="AA58" s="160" t="str">
        <f t="shared" ca="1" si="6"/>
        <v/>
      </c>
      <c r="AB58" s="160" t="str">
        <f t="shared" ca="1" si="7"/>
        <v/>
      </c>
      <c r="AC58" s="305">
        <f t="shared" ca="1" si="8"/>
        <v>99999</v>
      </c>
      <c r="AD58" s="305" t="str">
        <f t="shared" ca="1" si="9"/>
        <v/>
      </c>
      <c r="AE58" s="306" t="str">
        <f t="shared" ca="1" si="10"/>
        <v/>
      </c>
      <c r="AF58" s="160"/>
      <c r="AG58" s="307">
        <f t="shared" ca="1" si="12"/>
        <v>0</v>
      </c>
      <c r="AH58" s="304">
        <f t="shared" ca="1" si="13"/>
        <v>99999</v>
      </c>
      <c r="AI58" s="160" t="str">
        <f t="shared" ca="1" si="14"/>
        <v/>
      </c>
      <c r="AJ58" s="160" t="str">
        <f t="shared" ca="1" si="15"/>
        <v/>
      </c>
      <c r="AK58" s="305">
        <f t="shared" ca="1" si="16"/>
        <v>99999</v>
      </c>
      <c r="AL58" s="305" t="str">
        <f t="shared" ca="1" si="17"/>
        <v/>
      </c>
      <c r="AM58" s="306" t="str">
        <f t="shared" ca="1" si="18"/>
        <v/>
      </c>
      <c r="AO58" s="307">
        <f t="shared" ca="1" si="19"/>
        <v>0</v>
      </c>
      <c r="AP58" s="304">
        <f t="shared" ca="1" si="20"/>
        <v>99999</v>
      </c>
      <c r="AQ58" s="160" t="str">
        <f t="shared" ca="1" si="21"/>
        <v/>
      </c>
      <c r="AR58" s="160" t="str">
        <f t="shared" ca="1" si="22"/>
        <v/>
      </c>
      <c r="AS58" s="305">
        <f t="shared" ca="1" si="23"/>
        <v>99999</v>
      </c>
      <c r="AT58" s="305" t="str">
        <f t="shared" ca="1" si="24"/>
        <v/>
      </c>
      <c r="AU58" s="306" t="str">
        <f t="shared" ca="1" si="25"/>
        <v/>
      </c>
      <c r="AV58" s="160"/>
      <c r="AW58" s="307">
        <f t="shared" ca="1" si="26"/>
        <v>0</v>
      </c>
      <c r="AX58" s="304">
        <f t="shared" ca="1" si="27"/>
        <v>99999</v>
      </c>
      <c r="AY58" s="160" t="str">
        <f t="shared" ca="1" si="28"/>
        <v/>
      </c>
      <c r="AZ58" s="160" t="str">
        <f t="shared" ca="1" si="29"/>
        <v/>
      </c>
      <c r="BA58" s="305">
        <f t="shared" ca="1" si="30"/>
        <v>99999</v>
      </c>
      <c r="BB58" s="305" t="str">
        <f t="shared" ca="1" si="31"/>
        <v/>
      </c>
      <c r="BC58" s="306" t="str">
        <f t="shared" ca="1" si="32"/>
        <v/>
      </c>
      <c r="BE58" s="307">
        <f t="shared" ca="1" si="33"/>
        <v>0</v>
      </c>
      <c r="BF58" s="304">
        <f t="shared" ca="1" si="34"/>
        <v>99999</v>
      </c>
      <c r="BG58" s="160" t="str">
        <f t="shared" ca="1" si="35"/>
        <v/>
      </c>
      <c r="BH58" s="160" t="str">
        <f t="shared" ca="1" si="36"/>
        <v/>
      </c>
      <c r="BI58" s="305">
        <f t="shared" ca="1" si="37"/>
        <v>99999</v>
      </c>
      <c r="BJ58" s="305" t="str">
        <f t="shared" ca="1" si="38"/>
        <v/>
      </c>
      <c r="BK58" s="306" t="str">
        <f t="shared" ca="1" si="39"/>
        <v/>
      </c>
      <c r="BL58" s="160"/>
      <c r="BM58" s="307">
        <f t="shared" ca="1" si="40"/>
        <v>0</v>
      </c>
      <c r="BN58" s="304">
        <f t="shared" ca="1" si="41"/>
        <v>99999</v>
      </c>
      <c r="BO58" s="160" t="str">
        <f t="shared" ca="1" si="42"/>
        <v/>
      </c>
      <c r="BP58" s="160" t="str">
        <f t="shared" ca="1" si="43"/>
        <v/>
      </c>
      <c r="BQ58" s="305">
        <f t="shared" ca="1" si="44"/>
        <v>99999</v>
      </c>
      <c r="BR58" s="305" t="str">
        <f t="shared" ca="1" si="45"/>
        <v/>
      </c>
      <c r="BS58" s="306" t="str">
        <f t="shared" ca="1" si="46"/>
        <v/>
      </c>
      <c r="BU58" s="307">
        <f t="shared" ca="1" si="47"/>
        <v>0</v>
      </c>
      <c r="BV58" s="304">
        <f t="shared" ca="1" si="48"/>
        <v>99999</v>
      </c>
      <c r="BW58" s="160" t="str">
        <f t="shared" ca="1" si="49"/>
        <v/>
      </c>
      <c r="BX58" s="160" t="str">
        <f t="shared" ca="1" si="50"/>
        <v/>
      </c>
      <c r="BY58" s="305">
        <f t="shared" ca="1" si="51"/>
        <v>99999</v>
      </c>
      <c r="BZ58" s="305" t="str">
        <f t="shared" ca="1" si="52"/>
        <v/>
      </c>
      <c r="CA58" s="306" t="str">
        <f t="shared" ca="1" si="53"/>
        <v/>
      </c>
      <c r="CB58" s="160"/>
      <c r="CC58" s="307">
        <f t="shared" ca="1" si="54"/>
        <v>0</v>
      </c>
      <c r="CD58" s="304">
        <f t="shared" ca="1" si="55"/>
        <v>0.54861111111111116</v>
      </c>
      <c r="CE58" s="160">
        <f t="shared" ca="1" si="56"/>
        <v>10</v>
      </c>
      <c r="CF58" s="160">
        <f t="shared" ca="1" si="57"/>
        <v>2</v>
      </c>
      <c r="CG58" s="305">
        <f t="shared" ca="1" si="58"/>
        <v>99999</v>
      </c>
      <c r="CH58" s="305" t="str">
        <f t="shared" ca="1" si="59"/>
        <v/>
      </c>
      <c r="CI58" s="306" t="str">
        <f t="shared" ca="1" si="60"/>
        <v/>
      </c>
      <c r="CK58" s="307">
        <f t="shared" ca="1" si="61"/>
        <v>0</v>
      </c>
      <c r="CL58" s="304">
        <f t="shared" ca="1" si="62"/>
        <v>99999</v>
      </c>
      <c r="CM58" s="160" t="str">
        <f t="shared" ca="1" si="63"/>
        <v/>
      </c>
      <c r="CN58" s="160" t="str">
        <f t="shared" ca="1" si="64"/>
        <v/>
      </c>
      <c r="CO58" s="305">
        <f t="shared" ca="1" si="65"/>
        <v>99999</v>
      </c>
      <c r="CP58" s="305" t="str">
        <f t="shared" ca="1" si="66"/>
        <v/>
      </c>
      <c r="CQ58" s="306" t="str">
        <f t="shared" ca="1" si="67"/>
        <v/>
      </c>
      <c r="CS58" s="307">
        <f t="shared" ca="1" si="68"/>
        <v>0</v>
      </c>
      <c r="CT58" s="304">
        <f t="shared" ca="1" si="69"/>
        <v>0.54861111111111116</v>
      </c>
      <c r="CU58" s="160">
        <f t="shared" ca="1" si="70"/>
        <v>8</v>
      </c>
      <c r="CV58" s="160">
        <f t="shared" ca="1" si="71"/>
        <v>2</v>
      </c>
      <c r="CW58" s="305">
        <f t="shared" ca="1" si="72"/>
        <v>99999</v>
      </c>
      <c r="CX58" s="305" t="str">
        <f t="shared" ca="1" si="73"/>
        <v/>
      </c>
      <c r="CY58" s="306" t="str">
        <f t="shared" ca="1" si="74"/>
        <v/>
      </c>
      <c r="DA58" s="307">
        <f t="shared" ca="1" si="75"/>
        <v>0</v>
      </c>
      <c r="DB58" s="304">
        <f t="shared" ca="1" si="76"/>
        <v>99999</v>
      </c>
      <c r="DC58" s="160" t="str">
        <f t="shared" ca="1" si="77"/>
        <v/>
      </c>
      <c r="DD58" s="160" t="str">
        <f t="shared" ca="1" si="78"/>
        <v/>
      </c>
      <c r="DE58" s="305">
        <f t="shared" ca="1" si="79"/>
        <v>99999</v>
      </c>
      <c r="DF58" s="305" t="str">
        <f t="shared" ca="1" si="80"/>
        <v/>
      </c>
      <c r="DG58" s="306" t="str">
        <f t="shared" ca="1" si="81"/>
        <v/>
      </c>
      <c r="DI58" s="307">
        <f t="shared" ca="1" si="82"/>
        <v>0</v>
      </c>
      <c r="DJ58" s="304">
        <f t="shared" ca="1" si="83"/>
        <v>99999</v>
      </c>
      <c r="DK58" s="160" t="str">
        <f t="shared" ca="1" si="84"/>
        <v/>
      </c>
      <c r="DL58" s="160" t="str">
        <f t="shared" ca="1" si="85"/>
        <v/>
      </c>
      <c r="DM58" s="305">
        <f t="shared" ca="1" si="86"/>
        <v>99999</v>
      </c>
      <c r="DN58" s="305" t="str">
        <f t="shared" ca="1" si="87"/>
        <v/>
      </c>
      <c r="DO58" s="306" t="str">
        <f t="shared" ca="1" si="88"/>
        <v/>
      </c>
    </row>
    <row r="59" spans="4:119" ht="17.25" x14ac:dyDescent="0.25">
      <c r="D59" s="129">
        <f t="shared" ca="1" si="3"/>
        <v>2</v>
      </c>
      <c r="E59" s="129" t="str">
        <f t="shared" ca="1" si="4"/>
        <v>0702</v>
      </c>
      <c r="F59" s="129">
        <f ca="1">IF($E59="",0,COUNTIF($E$7:$E59,INDEX($E$139:$E$270,ROW($A53))))</f>
        <v>1</v>
      </c>
      <c r="G59" s="163"/>
      <c r="H59" s="158">
        <v>53</v>
      </c>
      <c r="I59" s="185">
        <f ca="1">IF(OR($Y$3,$H59&gt;Calc!$B$16/2*$D$6),"",$U$6+QUOTIENT(($H59-1),$U$22)*($U$8+$U$10)/1440+SUM($R$7:$R58)/1440)</f>
        <v>0.54861111111111116</v>
      </c>
      <c r="J59" s="187">
        <f ca="1">IF(OR($Y$3,$H59&gt;Calc!$B$16/2*$D$6),"",MOD(($H59-1),$U$22)+1)</f>
        <v>3</v>
      </c>
      <c r="K59" s="46">
        <f ca="1"/>
        <v>7</v>
      </c>
      <c r="L59" s="45" t="s">
        <v>4</v>
      </c>
      <c r="M59" s="47">
        <f ca="1"/>
        <v>2</v>
      </c>
      <c r="N59" s="44" t="str">
        <f t="shared" ca="1" si="90"/>
        <v>SSV Wildbach</v>
      </c>
      <c r="O59" s="42" t="s">
        <v>4</v>
      </c>
      <c r="P59" s="43" t="str">
        <f t="shared" ca="1" si="91"/>
        <v>FC Barcelona</v>
      </c>
      <c r="Q59" s="611"/>
      <c r="R59" s="607"/>
      <c r="S59" s="178"/>
      <c r="T59" s="156"/>
      <c r="U59" s="157"/>
      <c r="V59" s="180"/>
      <c r="W59" s="180"/>
      <c r="X59" s="160">
        <f t="shared" ca="1" si="11"/>
        <v>0</v>
      </c>
      <c r="Y59" s="307">
        <f t="shared" ca="1" si="89"/>
        <v>0</v>
      </c>
      <c r="Z59" s="304">
        <f t="shared" ca="1" si="5"/>
        <v>99999</v>
      </c>
      <c r="AA59" s="160" t="str">
        <f t="shared" ca="1" si="6"/>
        <v/>
      </c>
      <c r="AB59" s="160" t="str">
        <f t="shared" ca="1" si="7"/>
        <v/>
      </c>
      <c r="AC59" s="305">
        <f t="shared" ca="1" si="8"/>
        <v>99999</v>
      </c>
      <c r="AD59" s="305" t="str">
        <f t="shared" ca="1" si="9"/>
        <v/>
      </c>
      <c r="AE59" s="306" t="str">
        <f t="shared" ca="1" si="10"/>
        <v/>
      </c>
      <c r="AF59" s="160"/>
      <c r="AG59" s="307">
        <f t="shared" ca="1" si="12"/>
        <v>0</v>
      </c>
      <c r="AH59" s="304">
        <f t="shared" ca="1" si="13"/>
        <v>0.54861111111111116</v>
      </c>
      <c r="AI59" s="160">
        <f t="shared" ca="1" si="14"/>
        <v>7</v>
      </c>
      <c r="AJ59" s="160">
        <f t="shared" ca="1" si="15"/>
        <v>3</v>
      </c>
      <c r="AK59" s="305">
        <f t="shared" ca="1" si="16"/>
        <v>99999</v>
      </c>
      <c r="AL59" s="305" t="str">
        <f t="shared" ca="1" si="17"/>
        <v/>
      </c>
      <c r="AM59" s="306" t="str">
        <f t="shared" ca="1" si="18"/>
        <v/>
      </c>
      <c r="AO59" s="307">
        <f t="shared" ca="1" si="19"/>
        <v>0</v>
      </c>
      <c r="AP59" s="304">
        <f t="shared" ca="1" si="20"/>
        <v>99999</v>
      </c>
      <c r="AQ59" s="160" t="str">
        <f t="shared" ca="1" si="21"/>
        <v/>
      </c>
      <c r="AR59" s="160" t="str">
        <f t="shared" ca="1" si="22"/>
        <v/>
      </c>
      <c r="AS59" s="305">
        <f t="shared" ca="1" si="23"/>
        <v>99999</v>
      </c>
      <c r="AT59" s="305" t="str">
        <f t="shared" ca="1" si="24"/>
        <v/>
      </c>
      <c r="AU59" s="306" t="str">
        <f t="shared" ca="1" si="25"/>
        <v/>
      </c>
      <c r="AV59" s="160"/>
      <c r="AW59" s="307">
        <f t="shared" ca="1" si="26"/>
        <v>0</v>
      </c>
      <c r="AX59" s="304">
        <f t="shared" ca="1" si="27"/>
        <v>99999</v>
      </c>
      <c r="AY59" s="160" t="str">
        <f t="shared" ca="1" si="28"/>
        <v/>
      </c>
      <c r="AZ59" s="160" t="str">
        <f t="shared" ca="1" si="29"/>
        <v/>
      </c>
      <c r="BA59" s="305">
        <f t="shared" ca="1" si="30"/>
        <v>99999</v>
      </c>
      <c r="BB59" s="305" t="str">
        <f t="shared" ca="1" si="31"/>
        <v/>
      </c>
      <c r="BC59" s="306" t="str">
        <f t="shared" ca="1" si="32"/>
        <v/>
      </c>
      <c r="BE59" s="307">
        <f t="shared" ca="1" si="33"/>
        <v>0</v>
      </c>
      <c r="BF59" s="304">
        <f t="shared" ca="1" si="34"/>
        <v>99999</v>
      </c>
      <c r="BG59" s="160" t="str">
        <f t="shared" ca="1" si="35"/>
        <v/>
      </c>
      <c r="BH59" s="160" t="str">
        <f t="shared" ca="1" si="36"/>
        <v/>
      </c>
      <c r="BI59" s="305">
        <f t="shared" ca="1" si="37"/>
        <v>99999</v>
      </c>
      <c r="BJ59" s="305" t="str">
        <f t="shared" ca="1" si="38"/>
        <v/>
      </c>
      <c r="BK59" s="306" t="str">
        <f t="shared" ca="1" si="39"/>
        <v/>
      </c>
      <c r="BL59" s="160"/>
      <c r="BM59" s="307">
        <f t="shared" ca="1" si="40"/>
        <v>0</v>
      </c>
      <c r="BN59" s="304">
        <f t="shared" ca="1" si="41"/>
        <v>99999</v>
      </c>
      <c r="BO59" s="160" t="str">
        <f t="shared" ca="1" si="42"/>
        <v/>
      </c>
      <c r="BP59" s="160" t="str">
        <f t="shared" ca="1" si="43"/>
        <v/>
      </c>
      <c r="BQ59" s="305">
        <f t="shared" ca="1" si="44"/>
        <v>99999</v>
      </c>
      <c r="BR59" s="305" t="str">
        <f t="shared" ca="1" si="45"/>
        <v/>
      </c>
      <c r="BS59" s="306" t="str">
        <f t="shared" ca="1" si="46"/>
        <v/>
      </c>
      <c r="BU59" s="307">
        <f t="shared" ca="1" si="47"/>
        <v>0</v>
      </c>
      <c r="BV59" s="304">
        <f t="shared" ca="1" si="48"/>
        <v>0.54861111111111116</v>
      </c>
      <c r="BW59" s="160">
        <f t="shared" ca="1" si="49"/>
        <v>2</v>
      </c>
      <c r="BX59" s="160">
        <f t="shared" ca="1" si="50"/>
        <v>3</v>
      </c>
      <c r="BY59" s="305">
        <f t="shared" ca="1" si="51"/>
        <v>99999</v>
      </c>
      <c r="BZ59" s="305" t="str">
        <f t="shared" ca="1" si="52"/>
        <v/>
      </c>
      <c r="CA59" s="306" t="str">
        <f t="shared" ca="1" si="53"/>
        <v/>
      </c>
      <c r="CB59" s="160"/>
      <c r="CC59" s="307">
        <f t="shared" ca="1" si="54"/>
        <v>0</v>
      </c>
      <c r="CD59" s="304">
        <f t="shared" ca="1" si="55"/>
        <v>99999</v>
      </c>
      <c r="CE59" s="160" t="str">
        <f t="shared" ca="1" si="56"/>
        <v/>
      </c>
      <c r="CF59" s="160" t="str">
        <f t="shared" ca="1" si="57"/>
        <v/>
      </c>
      <c r="CG59" s="305">
        <f t="shared" ca="1" si="58"/>
        <v>99999</v>
      </c>
      <c r="CH59" s="305" t="str">
        <f t="shared" ca="1" si="59"/>
        <v/>
      </c>
      <c r="CI59" s="306" t="str">
        <f t="shared" ca="1" si="60"/>
        <v/>
      </c>
      <c r="CK59" s="307">
        <f t="shared" ca="1" si="61"/>
        <v>0</v>
      </c>
      <c r="CL59" s="304">
        <f t="shared" ca="1" si="62"/>
        <v>99999</v>
      </c>
      <c r="CM59" s="160" t="str">
        <f t="shared" ca="1" si="63"/>
        <v/>
      </c>
      <c r="CN59" s="160" t="str">
        <f t="shared" ca="1" si="64"/>
        <v/>
      </c>
      <c r="CO59" s="305">
        <f t="shared" ca="1" si="65"/>
        <v>99999</v>
      </c>
      <c r="CP59" s="305" t="str">
        <f t="shared" ca="1" si="66"/>
        <v/>
      </c>
      <c r="CQ59" s="306" t="str">
        <f t="shared" ca="1" si="67"/>
        <v/>
      </c>
      <c r="CS59" s="307">
        <f t="shared" ca="1" si="68"/>
        <v>0</v>
      </c>
      <c r="CT59" s="304">
        <f t="shared" ca="1" si="69"/>
        <v>99999</v>
      </c>
      <c r="CU59" s="160" t="str">
        <f t="shared" ca="1" si="70"/>
        <v/>
      </c>
      <c r="CV59" s="160" t="str">
        <f t="shared" ca="1" si="71"/>
        <v/>
      </c>
      <c r="CW59" s="305">
        <f t="shared" ca="1" si="72"/>
        <v>99999</v>
      </c>
      <c r="CX59" s="305" t="str">
        <f t="shared" ca="1" si="73"/>
        <v/>
      </c>
      <c r="CY59" s="306" t="str">
        <f t="shared" ca="1" si="74"/>
        <v/>
      </c>
      <c r="DA59" s="307">
        <f t="shared" ca="1" si="75"/>
        <v>0</v>
      </c>
      <c r="DB59" s="304">
        <f t="shared" ca="1" si="76"/>
        <v>99999</v>
      </c>
      <c r="DC59" s="160" t="str">
        <f t="shared" ca="1" si="77"/>
        <v/>
      </c>
      <c r="DD59" s="160" t="str">
        <f t="shared" ca="1" si="78"/>
        <v/>
      </c>
      <c r="DE59" s="305">
        <f t="shared" ca="1" si="79"/>
        <v>99999</v>
      </c>
      <c r="DF59" s="305" t="str">
        <f t="shared" ca="1" si="80"/>
        <v/>
      </c>
      <c r="DG59" s="306" t="str">
        <f t="shared" ca="1" si="81"/>
        <v/>
      </c>
      <c r="DI59" s="307">
        <f t="shared" ca="1" si="82"/>
        <v>0</v>
      </c>
      <c r="DJ59" s="304">
        <f t="shared" ca="1" si="83"/>
        <v>99999</v>
      </c>
      <c r="DK59" s="160" t="str">
        <f t="shared" ca="1" si="84"/>
        <v/>
      </c>
      <c r="DL59" s="160" t="str">
        <f t="shared" ca="1" si="85"/>
        <v/>
      </c>
      <c r="DM59" s="305">
        <f t="shared" ca="1" si="86"/>
        <v>99999</v>
      </c>
      <c r="DN59" s="305" t="str">
        <f t="shared" ca="1" si="87"/>
        <v/>
      </c>
      <c r="DO59" s="306" t="str">
        <f t="shared" ca="1" si="88"/>
        <v/>
      </c>
    </row>
    <row r="60" spans="4:119" ht="17.25" x14ac:dyDescent="0.25">
      <c r="D60" s="129">
        <f t="shared" ca="1" si="3"/>
        <v>2</v>
      </c>
      <c r="E60" s="129" t="str">
        <f t="shared" ca="1" si="4"/>
        <v>0306</v>
      </c>
      <c r="F60" s="129">
        <f ca="1">IF($E60="",0,COUNTIF($E$7:$E60,INDEX($E$139:$E$270,ROW($A54))))</f>
        <v>1</v>
      </c>
      <c r="G60" s="163"/>
      <c r="H60" s="158">
        <v>54</v>
      </c>
      <c r="I60" s="185">
        <f ca="1">IF(OR($Y$3,$H60&gt;Calc!$B$16/2*$D$6),"",$U$6+QUOTIENT(($H60-1),$U$22)*($U$8+$U$10)/1440+SUM($R$7:$R59)/1440)</f>
        <v>0.54861111111111116</v>
      </c>
      <c r="J60" s="187">
        <f ca="1">IF(OR($Y$3,$H60&gt;Calc!$B$16/2*$D$6),"",MOD(($H60-1),$U$22)+1)</f>
        <v>4</v>
      </c>
      <c r="K60" s="46">
        <f ca="1"/>
        <v>3</v>
      </c>
      <c r="L60" s="45" t="s">
        <v>4</v>
      </c>
      <c r="M60" s="47">
        <f ca="1"/>
        <v>6</v>
      </c>
      <c r="N60" s="44" t="str">
        <f t="shared" ca="1" si="90"/>
        <v>Eintracht Frankfurt</v>
      </c>
      <c r="O60" s="42" t="s">
        <v>4</v>
      </c>
      <c r="P60" s="43" t="str">
        <f t="shared" ca="1" si="91"/>
        <v>Inter Mailand</v>
      </c>
      <c r="Q60" s="611"/>
      <c r="R60" s="607"/>
      <c r="S60" s="178"/>
      <c r="T60" s="156"/>
      <c r="U60" s="157"/>
      <c r="V60" s="180"/>
      <c r="W60" s="180"/>
      <c r="X60" s="160">
        <f t="shared" ca="1" si="11"/>
        <v>0</v>
      </c>
      <c r="Y60" s="307">
        <f t="shared" ca="1" si="89"/>
        <v>0</v>
      </c>
      <c r="Z60" s="304">
        <f t="shared" ca="1" si="5"/>
        <v>99999</v>
      </c>
      <c r="AA60" s="160" t="str">
        <f t="shared" ca="1" si="6"/>
        <v/>
      </c>
      <c r="AB60" s="160" t="str">
        <f t="shared" ca="1" si="7"/>
        <v/>
      </c>
      <c r="AC60" s="305">
        <f t="shared" ca="1" si="8"/>
        <v>99999</v>
      </c>
      <c r="AD60" s="305" t="str">
        <f t="shared" ca="1" si="9"/>
        <v/>
      </c>
      <c r="AE60" s="306" t="str">
        <f t="shared" ca="1" si="10"/>
        <v/>
      </c>
      <c r="AF60" s="160"/>
      <c r="AG60" s="307">
        <f t="shared" ca="1" si="12"/>
        <v>0</v>
      </c>
      <c r="AH60" s="304">
        <f t="shared" ca="1" si="13"/>
        <v>99999</v>
      </c>
      <c r="AI60" s="160" t="str">
        <f t="shared" ca="1" si="14"/>
        <v/>
      </c>
      <c r="AJ60" s="160" t="str">
        <f t="shared" ca="1" si="15"/>
        <v/>
      </c>
      <c r="AK60" s="305">
        <f t="shared" ca="1" si="16"/>
        <v>99999</v>
      </c>
      <c r="AL60" s="305" t="str">
        <f t="shared" ca="1" si="17"/>
        <v/>
      </c>
      <c r="AM60" s="306" t="str">
        <f t="shared" ca="1" si="18"/>
        <v/>
      </c>
      <c r="AO60" s="307">
        <f t="shared" ca="1" si="19"/>
        <v>0</v>
      </c>
      <c r="AP60" s="304">
        <f t="shared" ca="1" si="20"/>
        <v>0.54861111111111116</v>
      </c>
      <c r="AQ60" s="160">
        <f t="shared" ca="1" si="21"/>
        <v>6</v>
      </c>
      <c r="AR60" s="160">
        <f t="shared" ca="1" si="22"/>
        <v>4</v>
      </c>
      <c r="AS60" s="305">
        <f t="shared" ca="1" si="23"/>
        <v>99999</v>
      </c>
      <c r="AT60" s="305" t="str">
        <f t="shared" ca="1" si="24"/>
        <v/>
      </c>
      <c r="AU60" s="306" t="str">
        <f t="shared" ca="1" si="25"/>
        <v/>
      </c>
      <c r="AV60" s="160"/>
      <c r="AW60" s="307">
        <f t="shared" ca="1" si="26"/>
        <v>0</v>
      </c>
      <c r="AX60" s="304">
        <f t="shared" ca="1" si="27"/>
        <v>99999</v>
      </c>
      <c r="AY60" s="160" t="str">
        <f t="shared" ca="1" si="28"/>
        <v/>
      </c>
      <c r="AZ60" s="160" t="str">
        <f t="shared" ca="1" si="29"/>
        <v/>
      </c>
      <c r="BA60" s="305">
        <f t="shared" ca="1" si="30"/>
        <v>99999</v>
      </c>
      <c r="BB60" s="305" t="str">
        <f t="shared" ca="1" si="31"/>
        <v/>
      </c>
      <c r="BC60" s="306" t="str">
        <f t="shared" ca="1" si="32"/>
        <v/>
      </c>
      <c r="BE60" s="307">
        <f t="shared" ca="1" si="33"/>
        <v>0</v>
      </c>
      <c r="BF60" s="304">
        <f t="shared" ca="1" si="34"/>
        <v>99999</v>
      </c>
      <c r="BG60" s="160" t="str">
        <f t="shared" ca="1" si="35"/>
        <v/>
      </c>
      <c r="BH60" s="160" t="str">
        <f t="shared" ca="1" si="36"/>
        <v/>
      </c>
      <c r="BI60" s="305">
        <f t="shared" ca="1" si="37"/>
        <v>99999</v>
      </c>
      <c r="BJ60" s="305" t="str">
        <f t="shared" ca="1" si="38"/>
        <v/>
      </c>
      <c r="BK60" s="306" t="str">
        <f t="shared" ca="1" si="39"/>
        <v/>
      </c>
      <c r="BL60" s="160"/>
      <c r="BM60" s="307">
        <f t="shared" ca="1" si="40"/>
        <v>0</v>
      </c>
      <c r="BN60" s="304">
        <f t="shared" ca="1" si="41"/>
        <v>0.54861111111111116</v>
      </c>
      <c r="BO60" s="160">
        <f t="shared" ca="1" si="42"/>
        <v>3</v>
      </c>
      <c r="BP60" s="160">
        <f t="shared" ca="1" si="43"/>
        <v>4</v>
      </c>
      <c r="BQ60" s="305">
        <f t="shared" ca="1" si="44"/>
        <v>99999</v>
      </c>
      <c r="BR60" s="305" t="str">
        <f t="shared" ca="1" si="45"/>
        <v/>
      </c>
      <c r="BS60" s="306" t="str">
        <f t="shared" ca="1" si="46"/>
        <v/>
      </c>
      <c r="BU60" s="307">
        <f t="shared" ca="1" si="47"/>
        <v>0</v>
      </c>
      <c r="BV60" s="304">
        <f t="shared" ca="1" si="48"/>
        <v>99999</v>
      </c>
      <c r="BW60" s="160" t="str">
        <f t="shared" ca="1" si="49"/>
        <v/>
      </c>
      <c r="BX60" s="160" t="str">
        <f t="shared" ca="1" si="50"/>
        <v/>
      </c>
      <c r="BY60" s="305">
        <f t="shared" ca="1" si="51"/>
        <v>99999</v>
      </c>
      <c r="BZ60" s="305" t="str">
        <f t="shared" ca="1" si="52"/>
        <v/>
      </c>
      <c r="CA60" s="306" t="str">
        <f t="shared" ca="1" si="53"/>
        <v/>
      </c>
      <c r="CB60" s="160"/>
      <c r="CC60" s="307">
        <f t="shared" ca="1" si="54"/>
        <v>0</v>
      </c>
      <c r="CD60" s="304">
        <f t="shared" ca="1" si="55"/>
        <v>99999</v>
      </c>
      <c r="CE60" s="160" t="str">
        <f t="shared" ca="1" si="56"/>
        <v/>
      </c>
      <c r="CF60" s="160" t="str">
        <f t="shared" ca="1" si="57"/>
        <v/>
      </c>
      <c r="CG60" s="305">
        <f t="shared" ca="1" si="58"/>
        <v>99999</v>
      </c>
      <c r="CH60" s="305" t="str">
        <f t="shared" ca="1" si="59"/>
        <v/>
      </c>
      <c r="CI60" s="306" t="str">
        <f t="shared" ca="1" si="60"/>
        <v/>
      </c>
      <c r="CK60" s="307">
        <f t="shared" ca="1" si="61"/>
        <v>0</v>
      </c>
      <c r="CL60" s="304">
        <f t="shared" ca="1" si="62"/>
        <v>99999</v>
      </c>
      <c r="CM60" s="160" t="str">
        <f t="shared" ca="1" si="63"/>
        <v/>
      </c>
      <c r="CN60" s="160" t="str">
        <f t="shared" ca="1" si="64"/>
        <v/>
      </c>
      <c r="CO60" s="305">
        <f t="shared" ca="1" si="65"/>
        <v>99999</v>
      </c>
      <c r="CP60" s="305" t="str">
        <f t="shared" ca="1" si="66"/>
        <v/>
      </c>
      <c r="CQ60" s="306" t="str">
        <f t="shared" ca="1" si="67"/>
        <v/>
      </c>
      <c r="CS60" s="307">
        <f t="shared" ca="1" si="68"/>
        <v>0</v>
      </c>
      <c r="CT60" s="304">
        <f t="shared" ca="1" si="69"/>
        <v>99999</v>
      </c>
      <c r="CU60" s="160" t="str">
        <f t="shared" ca="1" si="70"/>
        <v/>
      </c>
      <c r="CV60" s="160" t="str">
        <f t="shared" ca="1" si="71"/>
        <v/>
      </c>
      <c r="CW60" s="305">
        <f t="shared" ca="1" si="72"/>
        <v>99999</v>
      </c>
      <c r="CX60" s="305" t="str">
        <f t="shared" ca="1" si="73"/>
        <v/>
      </c>
      <c r="CY60" s="306" t="str">
        <f t="shared" ca="1" si="74"/>
        <v/>
      </c>
      <c r="DA60" s="307">
        <f t="shared" ca="1" si="75"/>
        <v>0</v>
      </c>
      <c r="DB60" s="304">
        <f t="shared" ca="1" si="76"/>
        <v>99999</v>
      </c>
      <c r="DC60" s="160" t="str">
        <f t="shared" ca="1" si="77"/>
        <v/>
      </c>
      <c r="DD60" s="160" t="str">
        <f t="shared" ca="1" si="78"/>
        <v/>
      </c>
      <c r="DE60" s="305">
        <f t="shared" ca="1" si="79"/>
        <v>99999</v>
      </c>
      <c r="DF60" s="305" t="str">
        <f t="shared" ca="1" si="80"/>
        <v/>
      </c>
      <c r="DG60" s="306" t="str">
        <f t="shared" ca="1" si="81"/>
        <v/>
      </c>
      <c r="DI60" s="307">
        <f t="shared" ca="1" si="82"/>
        <v>0</v>
      </c>
      <c r="DJ60" s="304">
        <f t="shared" ca="1" si="83"/>
        <v>99999</v>
      </c>
      <c r="DK60" s="160" t="str">
        <f t="shared" ca="1" si="84"/>
        <v/>
      </c>
      <c r="DL60" s="160" t="str">
        <f t="shared" ca="1" si="85"/>
        <v/>
      </c>
      <c r="DM60" s="305">
        <f t="shared" ca="1" si="86"/>
        <v>99999</v>
      </c>
      <c r="DN60" s="305" t="str">
        <f t="shared" ca="1" si="87"/>
        <v/>
      </c>
      <c r="DO60" s="306" t="str">
        <f t="shared" ca="1" si="88"/>
        <v/>
      </c>
    </row>
    <row r="61" spans="4:119" ht="17.25" x14ac:dyDescent="0.25">
      <c r="D61" s="129">
        <f t="shared" ca="1" si="3"/>
        <v>2</v>
      </c>
      <c r="E61" s="129" t="str">
        <f t="shared" ca="1" si="4"/>
        <v>0504</v>
      </c>
      <c r="F61" s="129">
        <f ca="1">IF($E61="",0,COUNTIF($E$7:$E61,INDEX($E$139:$E$270,ROW($A55))))</f>
        <v>1</v>
      </c>
      <c r="G61" s="163"/>
      <c r="H61" s="158">
        <v>55</v>
      </c>
      <c r="I61" s="185">
        <f ca="1">IF(OR($Y$3,$H61&gt;Calc!$B$16/2*$D$6),"",$U$6+QUOTIENT(($H61-1),$U$22)*($U$8+$U$10)/1440+SUM($R$7:$R60)/1440)</f>
        <v>0.54861111111111116</v>
      </c>
      <c r="J61" s="187">
        <f ca="1">IF(OR($Y$3,$H61&gt;Calc!$B$16/2*$D$6),"",MOD(($H61-1),$U$22)+1)</f>
        <v>5</v>
      </c>
      <c r="K61" s="46">
        <f ca="1"/>
        <v>5</v>
      </c>
      <c r="L61" s="45" t="s">
        <v>4</v>
      </c>
      <c r="M61" s="47">
        <f ca="1"/>
        <v>4</v>
      </c>
      <c r="N61" s="44" t="str">
        <f t="shared" ca="1" si="90"/>
        <v>VFB Essenheim</v>
      </c>
      <c r="O61" s="42" t="s">
        <v>4</v>
      </c>
      <c r="P61" s="43" t="str">
        <f t="shared" ca="1" si="91"/>
        <v>Maibach 1822 eV</v>
      </c>
      <c r="Q61" s="611"/>
      <c r="R61" s="607"/>
      <c r="S61" s="178"/>
      <c r="T61" s="156"/>
      <c r="U61" s="157"/>
      <c r="V61" s="180"/>
      <c r="W61" s="180"/>
      <c r="X61" s="160">
        <f t="shared" ca="1" si="11"/>
        <v>0</v>
      </c>
      <c r="Y61" s="307">
        <f t="shared" ca="1" si="89"/>
        <v>0</v>
      </c>
      <c r="Z61" s="304">
        <f t="shared" ca="1" si="5"/>
        <v>99999</v>
      </c>
      <c r="AA61" s="160" t="str">
        <f t="shared" ca="1" si="6"/>
        <v/>
      </c>
      <c r="AB61" s="160" t="str">
        <f t="shared" ca="1" si="7"/>
        <v/>
      </c>
      <c r="AC61" s="305">
        <f t="shared" ca="1" si="8"/>
        <v>99999</v>
      </c>
      <c r="AD61" s="305" t="str">
        <f t="shared" ca="1" si="9"/>
        <v/>
      </c>
      <c r="AE61" s="306" t="str">
        <f t="shared" ca="1" si="10"/>
        <v/>
      </c>
      <c r="AF61" s="160"/>
      <c r="AG61" s="307">
        <f t="shared" ca="1" si="12"/>
        <v>0</v>
      </c>
      <c r="AH61" s="304">
        <f t="shared" ca="1" si="13"/>
        <v>99999</v>
      </c>
      <c r="AI61" s="160" t="str">
        <f t="shared" ca="1" si="14"/>
        <v/>
      </c>
      <c r="AJ61" s="160" t="str">
        <f t="shared" ca="1" si="15"/>
        <v/>
      </c>
      <c r="AK61" s="305">
        <f t="shared" ca="1" si="16"/>
        <v>99999</v>
      </c>
      <c r="AL61" s="305" t="str">
        <f t="shared" ca="1" si="17"/>
        <v/>
      </c>
      <c r="AM61" s="306" t="str">
        <f t="shared" ca="1" si="18"/>
        <v/>
      </c>
      <c r="AO61" s="307">
        <f t="shared" ca="1" si="19"/>
        <v>0</v>
      </c>
      <c r="AP61" s="304">
        <f t="shared" ca="1" si="20"/>
        <v>99999</v>
      </c>
      <c r="AQ61" s="160" t="str">
        <f t="shared" ca="1" si="21"/>
        <v/>
      </c>
      <c r="AR61" s="160" t="str">
        <f t="shared" ca="1" si="22"/>
        <v/>
      </c>
      <c r="AS61" s="305">
        <f t="shared" ca="1" si="23"/>
        <v>99999</v>
      </c>
      <c r="AT61" s="305" t="str">
        <f t="shared" ca="1" si="24"/>
        <v/>
      </c>
      <c r="AU61" s="306" t="str">
        <f t="shared" ca="1" si="25"/>
        <v/>
      </c>
      <c r="AV61" s="160"/>
      <c r="AW61" s="307">
        <f t="shared" ca="1" si="26"/>
        <v>0</v>
      </c>
      <c r="AX61" s="304">
        <f t="shared" ca="1" si="27"/>
        <v>0.54861111111111116</v>
      </c>
      <c r="AY61" s="160">
        <f t="shared" ca="1" si="28"/>
        <v>5</v>
      </c>
      <c r="AZ61" s="160">
        <f t="shared" ca="1" si="29"/>
        <v>5</v>
      </c>
      <c r="BA61" s="305">
        <f t="shared" ca="1" si="30"/>
        <v>99999</v>
      </c>
      <c r="BB61" s="305" t="str">
        <f t="shared" ca="1" si="31"/>
        <v/>
      </c>
      <c r="BC61" s="306" t="str">
        <f t="shared" ca="1" si="32"/>
        <v/>
      </c>
      <c r="BE61" s="307">
        <f t="shared" ca="1" si="33"/>
        <v>0</v>
      </c>
      <c r="BF61" s="304">
        <f t="shared" ca="1" si="34"/>
        <v>0.54861111111111116</v>
      </c>
      <c r="BG61" s="160">
        <f t="shared" ca="1" si="35"/>
        <v>4</v>
      </c>
      <c r="BH61" s="160">
        <f t="shared" ca="1" si="36"/>
        <v>5</v>
      </c>
      <c r="BI61" s="305">
        <f t="shared" ca="1" si="37"/>
        <v>99999</v>
      </c>
      <c r="BJ61" s="305" t="str">
        <f t="shared" ca="1" si="38"/>
        <v/>
      </c>
      <c r="BK61" s="306" t="str">
        <f t="shared" ca="1" si="39"/>
        <v/>
      </c>
      <c r="BL61" s="160"/>
      <c r="BM61" s="307">
        <f t="shared" ca="1" si="40"/>
        <v>0</v>
      </c>
      <c r="BN61" s="304">
        <f t="shared" ca="1" si="41"/>
        <v>99999</v>
      </c>
      <c r="BO61" s="160" t="str">
        <f t="shared" ca="1" si="42"/>
        <v/>
      </c>
      <c r="BP61" s="160" t="str">
        <f t="shared" ca="1" si="43"/>
        <v/>
      </c>
      <c r="BQ61" s="305">
        <f t="shared" ca="1" si="44"/>
        <v>99999</v>
      </c>
      <c r="BR61" s="305" t="str">
        <f t="shared" ca="1" si="45"/>
        <v/>
      </c>
      <c r="BS61" s="306" t="str">
        <f t="shared" ca="1" si="46"/>
        <v/>
      </c>
      <c r="BU61" s="307">
        <f t="shared" ca="1" si="47"/>
        <v>0</v>
      </c>
      <c r="BV61" s="304">
        <f t="shared" ca="1" si="48"/>
        <v>99999</v>
      </c>
      <c r="BW61" s="160" t="str">
        <f t="shared" ca="1" si="49"/>
        <v/>
      </c>
      <c r="BX61" s="160" t="str">
        <f t="shared" ca="1" si="50"/>
        <v/>
      </c>
      <c r="BY61" s="305">
        <f t="shared" ca="1" si="51"/>
        <v>99999</v>
      </c>
      <c r="BZ61" s="305" t="str">
        <f t="shared" ca="1" si="52"/>
        <v/>
      </c>
      <c r="CA61" s="306" t="str">
        <f t="shared" ca="1" si="53"/>
        <v/>
      </c>
      <c r="CB61" s="160"/>
      <c r="CC61" s="307">
        <f t="shared" ca="1" si="54"/>
        <v>0</v>
      </c>
      <c r="CD61" s="304">
        <f t="shared" ca="1" si="55"/>
        <v>99999</v>
      </c>
      <c r="CE61" s="160" t="str">
        <f t="shared" ca="1" si="56"/>
        <v/>
      </c>
      <c r="CF61" s="160" t="str">
        <f t="shared" ca="1" si="57"/>
        <v/>
      </c>
      <c r="CG61" s="305">
        <f t="shared" ca="1" si="58"/>
        <v>99999</v>
      </c>
      <c r="CH61" s="305" t="str">
        <f t="shared" ca="1" si="59"/>
        <v/>
      </c>
      <c r="CI61" s="306" t="str">
        <f t="shared" ca="1" si="60"/>
        <v/>
      </c>
      <c r="CK61" s="307">
        <f t="shared" ca="1" si="61"/>
        <v>0</v>
      </c>
      <c r="CL61" s="304">
        <f t="shared" ca="1" si="62"/>
        <v>99999</v>
      </c>
      <c r="CM61" s="160" t="str">
        <f t="shared" ca="1" si="63"/>
        <v/>
      </c>
      <c r="CN61" s="160" t="str">
        <f t="shared" ca="1" si="64"/>
        <v/>
      </c>
      <c r="CO61" s="305">
        <f t="shared" ca="1" si="65"/>
        <v>99999</v>
      </c>
      <c r="CP61" s="305" t="str">
        <f t="shared" ca="1" si="66"/>
        <v/>
      </c>
      <c r="CQ61" s="306" t="str">
        <f t="shared" ca="1" si="67"/>
        <v/>
      </c>
      <c r="CS61" s="307">
        <f t="shared" ca="1" si="68"/>
        <v>0</v>
      </c>
      <c r="CT61" s="304">
        <f t="shared" ca="1" si="69"/>
        <v>99999</v>
      </c>
      <c r="CU61" s="160" t="str">
        <f t="shared" ca="1" si="70"/>
        <v/>
      </c>
      <c r="CV61" s="160" t="str">
        <f t="shared" ca="1" si="71"/>
        <v/>
      </c>
      <c r="CW61" s="305">
        <f t="shared" ca="1" si="72"/>
        <v>99999</v>
      </c>
      <c r="CX61" s="305" t="str">
        <f t="shared" ca="1" si="73"/>
        <v/>
      </c>
      <c r="CY61" s="306" t="str">
        <f t="shared" ca="1" si="74"/>
        <v/>
      </c>
      <c r="DA61" s="307">
        <f t="shared" ca="1" si="75"/>
        <v>0</v>
      </c>
      <c r="DB61" s="304">
        <f t="shared" ca="1" si="76"/>
        <v>99999</v>
      </c>
      <c r="DC61" s="160" t="str">
        <f t="shared" ca="1" si="77"/>
        <v/>
      </c>
      <c r="DD61" s="160" t="str">
        <f t="shared" ca="1" si="78"/>
        <v/>
      </c>
      <c r="DE61" s="305">
        <f t="shared" ca="1" si="79"/>
        <v>99999</v>
      </c>
      <c r="DF61" s="305" t="str">
        <f t="shared" ca="1" si="80"/>
        <v/>
      </c>
      <c r="DG61" s="306" t="str">
        <f t="shared" ca="1" si="81"/>
        <v/>
      </c>
      <c r="DI61" s="307">
        <f t="shared" ca="1" si="82"/>
        <v>0</v>
      </c>
      <c r="DJ61" s="304">
        <f t="shared" ca="1" si="83"/>
        <v>99999</v>
      </c>
      <c r="DK61" s="160" t="str">
        <f t="shared" ca="1" si="84"/>
        <v/>
      </c>
      <c r="DL61" s="160" t="str">
        <f t="shared" ca="1" si="85"/>
        <v/>
      </c>
      <c r="DM61" s="305">
        <f t="shared" ca="1" si="86"/>
        <v>99999</v>
      </c>
      <c r="DN61" s="305" t="str">
        <f t="shared" ca="1" si="87"/>
        <v/>
      </c>
      <c r="DO61" s="306" t="str">
        <f t="shared" ca="1" si="88"/>
        <v/>
      </c>
    </row>
    <row r="62" spans="4:119" ht="17.25" x14ac:dyDescent="0.25">
      <c r="D62" s="129">
        <f t="shared" ca="1" si="3"/>
        <v>2</v>
      </c>
      <c r="E62" s="129" t="str">
        <f t="shared" ca="1" si="4"/>
        <v>0801</v>
      </c>
      <c r="F62" s="129">
        <f ca="1">IF($E62="",0,COUNTIF($E$7:$E62,INDEX($E$139:$E$270,ROW($A56))))</f>
        <v>1</v>
      </c>
      <c r="G62" s="163"/>
      <c r="H62" s="158">
        <v>56</v>
      </c>
      <c r="I62" s="185">
        <f ca="1">IF(OR($Y$3,$H62&gt;Calc!$B$16/2*$D$6),"",$U$6+QUOTIENT(($H62-1),$U$22)*($U$8+$U$10)/1440+SUM($R$7:$R61)/1440)</f>
        <v>0.56597222222222221</v>
      </c>
      <c r="J62" s="187">
        <f ca="1">IF(OR($Y$3,$H62&gt;Calc!$B$16/2*$D$6),"",MOD(($H62-1),$U$22)+1)</f>
        <v>1</v>
      </c>
      <c r="K62" s="46">
        <f ca="1"/>
        <v>8</v>
      </c>
      <c r="L62" s="45" t="s">
        <v>4</v>
      </c>
      <c r="M62" s="47">
        <f ca="1"/>
        <v>1</v>
      </c>
      <c r="N62" s="44" t="str">
        <f t="shared" ca="1" si="90"/>
        <v>Fun Kickers Oes</v>
      </c>
      <c r="O62" s="42" t="s">
        <v>4</v>
      </c>
      <c r="P62" s="43" t="str">
        <f t="shared" ca="1" si="91"/>
        <v>1. FC Riedwald</v>
      </c>
      <c r="Q62" s="611"/>
      <c r="R62" s="607"/>
      <c r="S62" s="178"/>
      <c r="T62" s="156"/>
      <c r="U62" s="157"/>
      <c r="V62" s="180"/>
      <c r="W62" s="180"/>
      <c r="X62" s="160">
        <f t="shared" ca="1" si="11"/>
        <v>0</v>
      </c>
      <c r="Y62" s="307">
        <f t="shared" ca="1" si="89"/>
        <v>0</v>
      </c>
      <c r="Z62" s="304">
        <f t="shared" ca="1" si="5"/>
        <v>0.56597222222222221</v>
      </c>
      <c r="AA62" s="160">
        <f t="shared" ca="1" si="6"/>
        <v>8</v>
      </c>
      <c r="AB62" s="160">
        <f t="shared" ca="1" si="7"/>
        <v>1</v>
      </c>
      <c r="AC62" s="305">
        <f t="shared" ca="1" si="8"/>
        <v>99999</v>
      </c>
      <c r="AD62" s="305" t="str">
        <f t="shared" ca="1" si="9"/>
        <v/>
      </c>
      <c r="AE62" s="306" t="str">
        <f t="shared" ca="1" si="10"/>
        <v/>
      </c>
      <c r="AF62" s="160"/>
      <c r="AG62" s="307">
        <f t="shared" ca="1" si="12"/>
        <v>0</v>
      </c>
      <c r="AH62" s="304">
        <f t="shared" ca="1" si="13"/>
        <v>99999</v>
      </c>
      <c r="AI62" s="160" t="str">
        <f t="shared" ca="1" si="14"/>
        <v/>
      </c>
      <c r="AJ62" s="160" t="str">
        <f t="shared" ca="1" si="15"/>
        <v/>
      </c>
      <c r="AK62" s="305">
        <f t="shared" ca="1" si="16"/>
        <v>99999</v>
      </c>
      <c r="AL62" s="305" t="str">
        <f t="shared" ca="1" si="17"/>
        <v/>
      </c>
      <c r="AM62" s="306" t="str">
        <f t="shared" ca="1" si="18"/>
        <v/>
      </c>
      <c r="AO62" s="307">
        <f t="shared" ca="1" si="19"/>
        <v>0</v>
      </c>
      <c r="AP62" s="304">
        <f t="shared" ca="1" si="20"/>
        <v>99999</v>
      </c>
      <c r="AQ62" s="160" t="str">
        <f t="shared" ca="1" si="21"/>
        <v/>
      </c>
      <c r="AR62" s="160" t="str">
        <f t="shared" ca="1" si="22"/>
        <v/>
      </c>
      <c r="AS62" s="305">
        <f t="shared" ca="1" si="23"/>
        <v>99999</v>
      </c>
      <c r="AT62" s="305" t="str">
        <f t="shared" ca="1" si="24"/>
        <v/>
      </c>
      <c r="AU62" s="306" t="str">
        <f t="shared" ca="1" si="25"/>
        <v/>
      </c>
      <c r="AV62" s="160"/>
      <c r="AW62" s="307">
        <f t="shared" ca="1" si="26"/>
        <v>0</v>
      </c>
      <c r="AX62" s="304">
        <f t="shared" ca="1" si="27"/>
        <v>99999</v>
      </c>
      <c r="AY62" s="160" t="str">
        <f t="shared" ca="1" si="28"/>
        <v/>
      </c>
      <c r="AZ62" s="160" t="str">
        <f t="shared" ca="1" si="29"/>
        <v/>
      </c>
      <c r="BA62" s="305">
        <f t="shared" ca="1" si="30"/>
        <v>99999</v>
      </c>
      <c r="BB62" s="305" t="str">
        <f t="shared" ca="1" si="31"/>
        <v/>
      </c>
      <c r="BC62" s="306" t="str">
        <f t="shared" ca="1" si="32"/>
        <v/>
      </c>
      <c r="BE62" s="307">
        <f t="shared" ca="1" si="33"/>
        <v>0</v>
      </c>
      <c r="BF62" s="304">
        <f t="shared" ca="1" si="34"/>
        <v>99999</v>
      </c>
      <c r="BG62" s="160" t="str">
        <f t="shared" ca="1" si="35"/>
        <v/>
      </c>
      <c r="BH62" s="160" t="str">
        <f t="shared" ca="1" si="36"/>
        <v/>
      </c>
      <c r="BI62" s="305">
        <f t="shared" ca="1" si="37"/>
        <v>99999</v>
      </c>
      <c r="BJ62" s="305" t="str">
        <f t="shared" ca="1" si="38"/>
        <v/>
      </c>
      <c r="BK62" s="306" t="str">
        <f t="shared" ca="1" si="39"/>
        <v/>
      </c>
      <c r="BL62" s="160"/>
      <c r="BM62" s="307">
        <f t="shared" ca="1" si="40"/>
        <v>0</v>
      </c>
      <c r="BN62" s="304">
        <f t="shared" ca="1" si="41"/>
        <v>99999</v>
      </c>
      <c r="BO62" s="160" t="str">
        <f t="shared" ca="1" si="42"/>
        <v/>
      </c>
      <c r="BP62" s="160" t="str">
        <f t="shared" ca="1" si="43"/>
        <v/>
      </c>
      <c r="BQ62" s="305">
        <f t="shared" ca="1" si="44"/>
        <v>99999</v>
      </c>
      <c r="BR62" s="305" t="str">
        <f t="shared" ca="1" si="45"/>
        <v/>
      </c>
      <c r="BS62" s="306" t="str">
        <f t="shared" ca="1" si="46"/>
        <v/>
      </c>
      <c r="BU62" s="307">
        <f t="shared" ca="1" si="47"/>
        <v>0</v>
      </c>
      <c r="BV62" s="304">
        <f t="shared" ca="1" si="48"/>
        <v>99999</v>
      </c>
      <c r="BW62" s="160" t="str">
        <f t="shared" ca="1" si="49"/>
        <v/>
      </c>
      <c r="BX62" s="160" t="str">
        <f t="shared" ca="1" si="50"/>
        <v/>
      </c>
      <c r="BY62" s="305">
        <f t="shared" ca="1" si="51"/>
        <v>99999</v>
      </c>
      <c r="BZ62" s="305" t="str">
        <f t="shared" ca="1" si="52"/>
        <v/>
      </c>
      <c r="CA62" s="306" t="str">
        <f t="shared" ca="1" si="53"/>
        <v/>
      </c>
      <c r="CB62" s="160"/>
      <c r="CC62" s="307">
        <f t="shared" ca="1" si="54"/>
        <v>0</v>
      </c>
      <c r="CD62" s="304">
        <f t="shared" ca="1" si="55"/>
        <v>0.56597222222222221</v>
      </c>
      <c r="CE62" s="160">
        <f t="shared" ca="1" si="56"/>
        <v>1</v>
      </c>
      <c r="CF62" s="160">
        <f t="shared" ca="1" si="57"/>
        <v>1</v>
      </c>
      <c r="CG62" s="305">
        <f t="shared" ca="1" si="58"/>
        <v>99999</v>
      </c>
      <c r="CH62" s="305" t="str">
        <f t="shared" ca="1" si="59"/>
        <v/>
      </c>
      <c r="CI62" s="306" t="str">
        <f t="shared" ca="1" si="60"/>
        <v/>
      </c>
      <c r="CK62" s="307">
        <f t="shared" ca="1" si="61"/>
        <v>0</v>
      </c>
      <c r="CL62" s="304">
        <f t="shared" ca="1" si="62"/>
        <v>99999</v>
      </c>
      <c r="CM62" s="160" t="str">
        <f t="shared" ca="1" si="63"/>
        <v/>
      </c>
      <c r="CN62" s="160" t="str">
        <f t="shared" ca="1" si="64"/>
        <v/>
      </c>
      <c r="CO62" s="305">
        <f t="shared" ca="1" si="65"/>
        <v>99999</v>
      </c>
      <c r="CP62" s="305" t="str">
        <f t="shared" ca="1" si="66"/>
        <v/>
      </c>
      <c r="CQ62" s="306" t="str">
        <f t="shared" ca="1" si="67"/>
        <v/>
      </c>
      <c r="CS62" s="307">
        <f t="shared" ca="1" si="68"/>
        <v>0</v>
      </c>
      <c r="CT62" s="304">
        <f t="shared" ca="1" si="69"/>
        <v>99999</v>
      </c>
      <c r="CU62" s="160" t="str">
        <f t="shared" ca="1" si="70"/>
        <v/>
      </c>
      <c r="CV62" s="160" t="str">
        <f t="shared" ca="1" si="71"/>
        <v/>
      </c>
      <c r="CW62" s="305">
        <f t="shared" ca="1" si="72"/>
        <v>99999</v>
      </c>
      <c r="CX62" s="305" t="str">
        <f t="shared" ca="1" si="73"/>
        <v/>
      </c>
      <c r="CY62" s="306" t="str">
        <f t="shared" ca="1" si="74"/>
        <v/>
      </c>
      <c r="DA62" s="307">
        <f t="shared" ca="1" si="75"/>
        <v>0</v>
      </c>
      <c r="DB62" s="304">
        <f t="shared" ca="1" si="76"/>
        <v>99999</v>
      </c>
      <c r="DC62" s="160" t="str">
        <f t="shared" ca="1" si="77"/>
        <v/>
      </c>
      <c r="DD62" s="160" t="str">
        <f t="shared" ca="1" si="78"/>
        <v/>
      </c>
      <c r="DE62" s="305">
        <f t="shared" ca="1" si="79"/>
        <v>99999</v>
      </c>
      <c r="DF62" s="305" t="str">
        <f t="shared" ca="1" si="80"/>
        <v/>
      </c>
      <c r="DG62" s="306" t="str">
        <f t="shared" ca="1" si="81"/>
        <v/>
      </c>
      <c r="DI62" s="307">
        <f t="shared" ca="1" si="82"/>
        <v>0</v>
      </c>
      <c r="DJ62" s="304">
        <f t="shared" ca="1" si="83"/>
        <v>99999</v>
      </c>
      <c r="DK62" s="160" t="str">
        <f t="shared" ca="1" si="84"/>
        <v/>
      </c>
      <c r="DL62" s="160" t="str">
        <f t="shared" ca="1" si="85"/>
        <v/>
      </c>
      <c r="DM62" s="305">
        <f t="shared" ca="1" si="86"/>
        <v>99999</v>
      </c>
      <c r="DN62" s="305" t="str">
        <f t="shared" ca="1" si="87"/>
        <v/>
      </c>
      <c r="DO62" s="306" t="str">
        <f t="shared" ca="1" si="88"/>
        <v/>
      </c>
    </row>
    <row r="63" spans="4:119" ht="17.25" x14ac:dyDescent="0.25">
      <c r="D63" s="129">
        <f t="shared" ca="1" si="3"/>
        <v>2</v>
      </c>
      <c r="E63" s="129" t="str">
        <f t="shared" ca="1" si="4"/>
        <v>0907</v>
      </c>
      <c r="F63" s="129">
        <f ca="1">IF($E63="",0,COUNTIF($E$7:$E63,INDEX($E$139:$E$270,ROW($A57))))</f>
        <v>1</v>
      </c>
      <c r="G63" s="163"/>
      <c r="H63" s="158">
        <v>57</v>
      </c>
      <c r="I63" s="185">
        <f ca="1">IF(OR($Y$3,$H63&gt;Calc!$B$16/2*$D$6),"",$U$6+QUOTIENT(($H63-1),$U$22)*($U$8+$U$10)/1440+SUM($R$7:$R62)/1440)</f>
        <v>0.56597222222222221</v>
      </c>
      <c r="J63" s="187">
        <f ca="1">IF(OR($Y$3,$H63&gt;Calc!$B$16/2*$D$6),"",MOD(($H63-1),$U$22)+1)</f>
        <v>2</v>
      </c>
      <c r="K63" s="46">
        <f ca="1"/>
        <v>9</v>
      </c>
      <c r="L63" s="45" t="s">
        <v>4</v>
      </c>
      <c r="M63" s="47">
        <f ca="1"/>
        <v>7</v>
      </c>
      <c r="N63" s="44" t="str">
        <f t="shared" ca="1" si="90"/>
        <v>Raslo Winners</v>
      </c>
      <c r="O63" s="42" t="s">
        <v>4</v>
      </c>
      <c r="P63" s="43" t="str">
        <f t="shared" ca="1" si="91"/>
        <v>SSV Wildbach</v>
      </c>
      <c r="Q63" s="611"/>
      <c r="R63" s="607"/>
      <c r="S63" s="178"/>
      <c r="T63" s="180"/>
      <c r="U63" s="180"/>
      <c r="V63" s="180"/>
      <c r="W63" s="180"/>
      <c r="X63" s="160">
        <f t="shared" ca="1" si="11"/>
        <v>0</v>
      </c>
      <c r="Y63" s="307">
        <f t="shared" ca="1" si="89"/>
        <v>0</v>
      </c>
      <c r="Z63" s="304">
        <f t="shared" ca="1" si="5"/>
        <v>99999</v>
      </c>
      <c r="AA63" s="160" t="str">
        <f t="shared" ca="1" si="6"/>
        <v/>
      </c>
      <c r="AB63" s="160" t="str">
        <f t="shared" ca="1" si="7"/>
        <v/>
      </c>
      <c r="AC63" s="305">
        <f t="shared" ca="1" si="8"/>
        <v>99999</v>
      </c>
      <c r="AD63" s="305" t="str">
        <f t="shared" ca="1" si="9"/>
        <v/>
      </c>
      <c r="AE63" s="306" t="str">
        <f t="shared" ca="1" si="10"/>
        <v/>
      </c>
      <c r="AF63" s="160"/>
      <c r="AG63" s="307">
        <f t="shared" ca="1" si="12"/>
        <v>0</v>
      </c>
      <c r="AH63" s="304">
        <f t="shared" ca="1" si="13"/>
        <v>99999</v>
      </c>
      <c r="AI63" s="160" t="str">
        <f t="shared" ca="1" si="14"/>
        <v/>
      </c>
      <c r="AJ63" s="160" t="str">
        <f t="shared" ca="1" si="15"/>
        <v/>
      </c>
      <c r="AK63" s="305">
        <f t="shared" ca="1" si="16"/>
        <v>99999</v>
      </c>
      <c r="AL63" s="305" t="str">
        <f t="shared" ca="1" si="17"/>
        <v/>
      </c>
      <c r="AM63" s="306" t="str">
        <f t="shared" ca="1" si="18"/>
        <v/>
      </c>
      <c r="AO63" s="307">
        <f t="shared" ca="1" si="19"/>
        <v>0</v>
      </c>
      <c r="AP63" s="304">
        <f t="shared" ca="1" si="20"/>
        <v>99999</v>
      </c>
      <c r="AQ63" s="160" t="str">
        <f t="shared" ca="1" si="21"/>
        <v/>
      </c>
      <c r="AR63" s="160" t="str">
        <f t="shared" ca="1" si="22"/>
        <v/>
      </c>
      <c r="AS63" s="305">
        <f t="shared" ca="1" si="23"/>
        <v>99999</v>
      </c>
      <c r="AT63" s="305" t="str">
        <f t="shared" ca="1" si="24"/>
        <v/>
      </c>
      <c r="AU63" s="306" t="str">
        <f t="shared" ca="1" si="25"/>
        <v/>
      </c>
      <c r="AV63" s="160"/>
      <c r="AW63" s="307">
        <f t="shared" ca="1" si="26"/>
        <v>0</v>
      </c>
      <c r="AX63" s="304">
        <f t="shared" ca="1" si="27"/>
        <v>99999</v>
      </c>
      <c r="AY63" s="160" t="str">
        <f t="shared" ca="1" si="28"/>
        <v/>
      </c>
      <c r="AZ63" s="160" t="str">
        <f t="shared" ca="1" si="29"/>
        <v/>
      </c>
      <c r="BA63" s="305">
        <f t="shared" ca="1" si="30"/>
        <v>99999</v>
      </c>
      <c r="BB63" s="305" t="str">
        <f t="shared" ca="1" si="31"/>
        <v/>
      </c>
      <c r="BC63" s="306" t="str">
        <f t="shared" ca="1" si="32"/>
        <v/>
      </c>
      <c r="BE63" s="307">
        <f t="shared" ca="1" si="33"/>
        <v>0</v>
      </c>
      <c r="BF63" s="304">
        <f t="shared" ca="1" si="34"/>
        <v>99999</v>
      </c>
      <c r="BG63" s="160" t="str">
        <f t="shared" ca="1" si="35"/>
        <v/>
      </c>
      <c r="BH63" s="160" t="str">
        <f t="shared" ca="1" si="36"/>
        <v/>
      </c>
      <c r="BI63" s="305">
        <f t="shared" ca="1" si="37"/>
        <v>99999</v>
      </c>
      <c r="BJ63" s="305" t="str">
        <f t="shared" ca="1" si="38"/>
        <v/>
      </c>
      <c r="BK63" s="306" t="str">
        <f t="shared" ca="1" si="39"/>
        <v/>
      </c>
      <c r="BL63" s="160"/>
      <c r="BM63" s="307">
        <f t="shared" ca="1" si="40"/>
        <v>0</v>
      </c>
      <c r="BN63" s="304">
        <f t="shared" ca="1" si="41"/>
        <v>99999</v>
      </c>
      <c r="BO63" s="160" t="str">
        <f t="shared" ca="1" si="42"/>
        <v/>
      </c>
      <c r="BP63" s="160" t="str">
        <f t="shared" ca="1" si="43"/>
        <v/>
      </c>
      <c r="BQ63" s="305">
        <f t="shared" ca="1" si="44"/>
        <v>99999</v>
      </c>
      <c r="BR63" s="305" t="str">
        <f t="shared" ca="1" si="45"/>
        <v/>
      </c>
      <c r="BS63" s="306" t="str">
        <f t="shared" ca="1" si="46"/>
        <v/>
      </c>
      <c r="BU63" s="307">
        <f t="shared" ca="1" si="47"/>
        <v>0</v>
      </c>
      <c r="BV63" s="304">
        <f t="shared" ca="1" si="48"/>
        <v>0.56597222222222221</v>
      </c>
      <c r="BW63" s="160">
        <f t="shared" ca="1" si="49"/>
        <v>9</v>
      </c>
      <c r="BX63" s="160">
        <f t="shared" ca="1" si="50"/>
        <v>2</v>
      </c>
      <c r="BY63" s="305">
        <f t="shared" ca="1" si="51"/>
        <v>99999</v>
      </c>
      <c r="BZ63" s="305" t="str">
        <f t="shared" ca="1" si="52"/>
        <v/>
      </c>
      <c r="CA63" s="306" t="str">
        <f t="shared" ca="1" si="53"/>
        <v/>
      </c>
      <c r="CB63" s="160"/>
      <c r="CC63" s="307">
        <f t="shared" ca="1" si="54"/>
        <v>0</v>
      </c>
      <c r="CD63" s="304">
        <f t="shared" ca="1" si="55"/>
        <v>99999</v>
      </c>
      <c r="CE63" s="160" t="str">
        <f t="shared" ca="1" si="56"/>
        <v/>
      </c>
      <c r="CF63" s="160" t="str">
        <f t="shared" ca="1" si="57"/>
        <v/>
      </c>
      <c r="CG63" s="305">
        <f t="shared" ca="1" si="58"/>
        <v>99999</v>
      </c>
      <c r="CH63" s="305" t="str">
        <f t="shared" ca="1" si="59"/>
        <v/>
      </c>
      <c r="CI63" s="306" t="str">
        <f t="shared" ca="1" si="60"/>
        <v/>
      </c>
      <c r="CK63" s="307">
        <f t="shared" ca="1" si="61"/>
        <v>0</v>
      </c>
      <c r="CL63" s="304">
        <f t="shared" ca="1" si="62"/>
        <v>0.56597222222222221</v>
      </c>
      <c r="CM63" s="160">
        <f t="shared" ca="1" si="63"/>
        <v>7</v>
      </c>
      <c r="CN63" s="160">
        <f t="shared" ca="1" si="64"/>
        <v>2</v>
      </c>
      <c r="CO63" s="305">
        <f t="shared" ca="1" si="65"/>
        <v>99999</v>
      </c>
      <c r="CP63" s="305" t="str">
        <f t="shared" ca="1" si="66"/>
        <v/>
      </c>
      <c r="CQ63" s="306" t="str">
        <f t="shared" ca="1" si="67"/>
        <v/>
      </c>
      <c r="CS63" s="307">
        <f t="shared" ca="1" si="68"/>
        <v>0</v>
      </c>
      <c r="CT63" s="304">
        <f t="shared" ca="1" si="69"/>
        <v>99999</v>
      </c>
      <c r="CU63" s="160" t="str">
        <f t="shared" ca="1" si="70"/>
        <v/>
      </c>
      <c r="CV63" s="160" t="str">
        <f t="shared" ca="1" si="71"/>
        <v/>
      </c>
      <c r="CW63" s="305">
        <f t="shared" ca="1" si="72"/>
        <v>99999</v>
      </c>
      <c r="CX63" s="305" t="str">
        <f t="shared" ca="1" si="73"/>
        <v/>
      </c>
      <c r="CY63" s="306" t="str">
        <f t="shared" ca="1" si="74"/>
        <v/>
      </c>
      <c r="DA63" s="307">
        <f t="shared" ca="1" si="75"/>
        <v>0</v>
      </c>
      <c r="DB63" s="304">
        <f t="shared" ca="1" si="76"/>
        <v>99999</v>
      </c>
      <c r="DC63" s="160" t="str">
        <f t="shared" ca="1" si="77"/>
        <v/>
      </c>
      <c r="DD63" s="160" t="str">
        <f t="shared" ca="1" si="78"/>
        <v/>
      </c>
      <c r="DE63" s="305">
        <f t="shared" ca="1" si="79"/>
        <v>99999</v>
      </c>
      <c r="DF63" s="305" t="str">
        <f t="shared" ca="1" si="80"/>
        <v/>
      </c>
      <c r="DG63" s="306" t="str">
        <f t="shared" ca="1" si="81"/>
        <v/>
      </c>
      <c r="DI63" s="307">
        <f t="shared" ca="1" si="82"/>
        <v>0</v>
      </c>
      <c r="DJ63" s="304">
        <f t="shared" ca="1" si="83"/>
        <v>99999</v>
      </c>
      <c r="DK63" s="160" t="str">
        <f t="shared" ca="1" si="84"/>
        <v/>
      </c>
      <c r="DL63" s="160" t="str">
        <f t="shared" ca="1" si="85"/>
        <v/>
      </c>
      <c r="DM63" s="305">
        <f t="shared" ca="1" si="86"/>
        <v>99999</v>
      </c>
      <c r="DN63" s="305" t="str">
        <f t="shared" ca="1" si="87"/>
        <v/>
      </c>
      <c r="DO63" s="306" t="str">
        <f t="shared" ca="1" si="88"/>
        <v/>
      </c>
    </row>
    <row r="64" spans="4:119" ht="17.25" x14ac:dyDescent="0.25">
      <c r="D64" s="129">
        <f t="shared" ca="1" si="3"/>
        <v>2</v>
      </c>
      <c r="E64" s="129" t="str">
        <f t="shared" ca="1" si="4"/>
        <v>0610</v>
      </c>
      <c r="F64" s="129">
        <f ca="1">IF($E64="",0,COUNTIF($E$7:$E64,INDEX($E$139:$E$270,ROW($A58))))</f>
        <v>1</v>
      </c>
      <c r="G64" s="163"/>
      <c r="H64" s="158">
        <v>58</v>
      </c>
      <c r="I64" s="185">
        <f ca="1">IF(OR($Y$3,$H64&gt;Calc!$B$16/2*$D$6),"",$U$6+QUOTIENT(($H64-1),$U$22)*($U$8+$U$10)/1440+SUM($R$7:$R63)/1440)</f>
        <v>0.56597222222222221</v>
      </c>
      <c r="J64" s="187">
        <f ca="1">IF(OR($Y$3,$H64&gt;Calc!$B$16/2*$D$6),"",MOD(($H64-1),$U$22)+1)</f>
        <v>3</v>
      </c>
      <c r="K64" s="46">
        <f ca="1"/>
        <v>6</v>
      </c>
      <c r="L64" s="45" t="s">
        <v>4</v>
      </c>
      <c r="M64" s="47">
        <f ca="1"/>
        <v>10</v>
      </c>
      <c r="N64" s="44" t="str">
        <f t="shared" ca="1" si="90"/>
        <v>Inter Mailand</v>
      </c>
      <c r="O64" s="42" t="s">
        <v>4</v>
      </c>
      <c r="P64" s="43" t="str">
        <f t="shared" ca="1" si="91"/>
        <v>AC Roma</v>
      </c>
      <c r="Q64" s="611"/>
      <c r="R64" s="607"/>
      <c r="S64" s="178"/>
      <c r="T64" s="179"/>
      <c r="U64" s="179"/>
      <c r="V64" s="179"/>
      <c r="W64" s="179"/>
      <c r="X64" s="160">
        <f t="shared" ca="1" si="11"/>
        <v>0</v>
      </c>
      <c r="Y64" s="307">
        <f t="shared" ca="1" si="89"/>
        <v>0</v>
      </c>
      <c r="Z64" s="304">
        <f t="shared" ca="1" si="5"/>
        <v>99999</v>
      </c>
      <c r="AA64" s="160" t="str">
        <f t="shared" ca="1" si="6"/>
        <v/>
      </c>
      <c r="AB64" s="160" t="str">
        <f t="shared" ca="1" si="7"/>
        <v/>
      </c>
      <c r="AC64" s="305">
        <f t="shared" ca="1" si="8"/>
        <v>99999</v>
      </c>
      <c r="AD64" s="305" t="str">
        <f t="shared" ca="1" si="9"/>
        <v/>
      </c>
      <c r="AE64" s="306" t="str">
        <f t="shared" ca="1" si="10"/>
        <v/>
      </c>
      <c r="AF64" s="160"/>
      <c r="AG64" s="307">
        <f t="shared" ca="1" si="12"/>
        <v>0</v>
      </c>
      <c r="AH64" s="304">
        <f t="shared" ca="1" si="13"/>
        <v>99999</v>
      </c>
      <c r="AI64" s="160" t="str">
        <f t="shared" ca="1" si="14"/>
        <v/>
      </c>
      <c r="AJ64" s="160" t="str">
        <f t="shared" ca="1" si="15"/>
        <v/>
      </c>
      <c r="AK64" s="305">
        <f t="shared" ca="1" si="16"/>
        <v>99999</v>
      </c>
      <c r="AL64" s="305" t="str">
        <f t="shared" ca="1" si="17"/>
        <v/>
      </c>
      <c r="AM64" s="306" t="str">
        <f t="shared" ca="1" si="18"/>
        <v/>
      </c>
      <c r="AO64" s="307">
        <f t="shared" ca="1" si="19"/>
        <v>0</v>
      </c>
      <c r="AP64" s="304">
        <f t="shared" ca="1" si="20"/>
        <v>99999</v>
      </c>
      <c r="AQ64" s="160" t="str">
        <f t="shared" ca="1" si="21"/>
        <v/>
      </c>
      <c r="AR64" s="160" t="str">
        <f t="shared" ca="1" si="22"/>
        <v/>
      </c>
      <c r="AS64" s="305">
        <f t="shared" ca="1" si="23"/>
        <v>99999</v>
      </c>
      <c r="AT64" s="305" t="str">
        <f t="shared" ca="1" si="24"/>
        <v/>
      </c>
      <c r="AU64" s="306" t="str">
        <f t="shared" ca="1" si="25"/>
        <v/>
      </c>
      <c r="AV64" s="160"/>
      <c r="AW64" s="307">
        <f t="shared" ca="1" si="26"/>
        <v>0</v>
      </c>
      <c r="AX64" s="304">
        <f t="shared" ca="1" si="27"/>
        <v>99999</v>
      </c>
      <c r="AY64" s="160" t="str">
        <f t="shared" ca="1" si="28"/>
        <v/>
      </c>
      <c r="AZ64" s="160" t="str">
        <f t="shared" ca="1" si="29"/>
        <v/>
      </c>
      <c r="BA64" s="305">
        <f t="shared" ca="1" si="30"/>
        <v>99999</v>
      </c>
      <c r="BB64" s="305" t="str">
        <f t="shared" ca="1" si="31"/>
        <v/>
      </c>
      <c r="BC64" s="306" t="str">
        <f t="shared" ca="1" si="32"/>
        <v/>
      </c>
      <c r="BE64" s="307">
        <f t="shared" ca="1" si="33"/>
        <v>0</v>
      </c>
      <c r="BF64" s="304">
        <f t="shared" ca="1" si="34"/>
        <v>99999</v>
      </c>
      <c r="BG64" s="160" t="str">
        <f t="shared" ca="1" si="35"/>
        <v/>
      </c>
      <c r="BH64" s="160" t="str">
        <f t="shared" ca="1" si="36"/>
        <v/>
      </c>
      <c r="BI64" s="305">
        <f t="shared" ca="1" si="37"/>
        <v>99999</v>
      </c>
      <c r="BJ64" s="305" t="str">
        <f t="shared" ca="1" si="38"/>
        <v/>
      </c>
      <c r="BK64" s="306" t="str">
        <f t="shared" ca="1" si="39"/>
        <v/>
      </c>
      <c r="BL64" s="160"/>
      <c r="BM64" s="307">
        <f t="shared" ca="1" si="40"/>
        <v>0</v>
      </c>
      <c r="BN64" s="304">
        <f t="shared" ca="1" si="41"/>
        <v>0.56597222222222221</v>
      </c>
      <c r="BO64" s="160">
        <f t="shared" ca="1" si="42"/>
        <v>10</v>
      </c>
      <c r="BP64" s="160">
        <f t="shared" ca="1" si="43"/>
        <v>3</v>
      </c>
      <c r="BQ64" s="305">
        <f t="shared" ca="1" si="44"/>
        <v>99999</v>
      </c>
      <c r="BR64" s="305" t="str">
        <f t="shared" ca="1" si="45"/>
        <v/>
      </c>
      <c r="BS64" s="306" t="str">
        <f t="shared" ca="1" si="46"/>
        <v/>
      </c>
      <c r="BU64" s="307">
        <f t="shared" ca="1" si="47"/>
        <v>0</v>
      </c>
      <c r="BV64" s="304">
        <f t="shared" ca="1" si="48"/>
        <v>99999</v>
      </c>
      <c r="BW64" s="160" t="str">
        <f t="shared" ca="1" si="49"/>
        <v/>
      </c>
      <c r="BX64" s="160" t="str">
        <f t="shared" ca="1" si="50"/>
        <v/>
      </c>
      <c r="BY64" s="305">
        <f t="shared" ca="1" si="51"/>
        <v>99999</v>
      </c>
      <c r="BZ64" s="305" t="str">
        <f t="shared" ca="1" si="52"/>
        <v/>
      </c>
      <c r="CA64" s="306" t="str">
        <f t="shared" ca="1" si="53"/>
        <v/>
      </c>
      <c r="CB64" s="160"/>
      <c r="CC64" s="307">
        <f t="shared" ca="1" si="54"/>
        <v>0</v>
      </c>
      <c r="CD64" s="304">
        <f t="shared" ca="1" si="55"/>
        <v>99999</v>
      </c>
      <c r="CE64" s="160" t="str">
        <f t="shared" ca="1" si="56"/>
        <v/>
      </c>
      <c r="CF64" s="160" t="str">
        <f t="shared" ca="1" si="57"/>
        <v/>
      </c>
      <c r="CG64" s="305">
        <f t="shared" ca="1" si="58"/>
        <v>99999</v>
      </c>
      <c r="CH64" s="305" t="str">
        <f t="shared" ca="1" si="59"/>
        <v/>
      </c>
      <c r="CI64" s="306" t="str">
        <f t="shared" ca="1" si="60"/>
        <v/>
      </c>
      <c r="CK64" s="307">
        <f t="shared" ca="1" si="61"/>
        <v>0</v>
      </c>
      <c r="CL64" s="304">
        <f t="shared" ca="1" si="62"/>
        <v>99999</v>
      </c>
      <c r="CM64" s="160" t="str">
        <f t="shared" ca="1" si="63"/>
        <v/>
      </c>
      <c r="CN64" s="160" t="str">
        <f t="shared" ca="1" si="64"/>
        <v/>
      </c>
      <c r="CO64" s="305">
        <f t="shared" ca="1" si="65"/>
        <v>99999</v>
      </c>
      <c r="CP64" s="305" t="str">
        <f t="shared" ca="1" si="66"/>
        <v/>
      </c>
      <c r="CQ64" s="306" t="str">
        <f t="shared" ca="1" si="67"/>
        <v/>
      </c>
      <c r="CS64" s="307">
        <f t="shared" ca="1" si="68"/>
        <v>0</v>
      </c>
      <c r="CT64" s="304">
        <f t="shared" ca="1" si="69"/>
        <v>0.56597222222222221</v>
      </c>
      <c r="CU64" s="160">
        <f t="shared" ca="1" si="70"/>
        <v>6</v>
      </c>
      <c r="CV64" s="160">
        <f t="shared" ca="1" si="71"/>
        <v>3</v>
      </c>
      <c r="CW64" s="305">
        <f t="shared" ca="1" si="72"/>
        <v>99999</v>
      </c>
      <c r="CX64" s="305" t="str">
        <f t="shared" ca="1" si="73"/>
        <v/>
      </c>
      <c r="CY64" s="306" t="str">
        <f t="shared" ca="1" si="74"/>
        <v/>
      </c>
      <c r="DA64" s="307">
        <f t="shared" ca="1" si="75"/>
        <v>0</v>
      </c>
      <c r="DB64" s="304">
        <f t="shared" ca="1" si="76"/>
        <v>99999</v>
      </c>
      <c r="DC64" s="160" t="str">
        <f t="shared" ca="1" si="77"/>
        <v/>
      </c>
      <c r="DD64" s="160" t="str">
        <f t="shared" ca="1" si="78"/>
        <v/>
      </c>
      <c r="DE64" s="305">
        <f t="shared" ca="1" si="79"/>
        <v>99999</v>
      </c>
      <c r="DF64" s="305" t="str">
        <f t="shared" ca="1" si="80"/>
        <v/>
      </c>
      <c r="DG64" s="306" t="str">
        <f t="shared" ca="1" si="81"/>
        <v/>
      </c>
      <c r="DI64" s="307">
        <f t="shared" ca="1" si="82"/>
        <v>0</v>
      </c>
      <c r="DJ64" s="304">
        <f t="shared" ca="1" si="83"/>
        <v>99999</v>
      </c>
      <c r="DK64" s="160" t="str">
        <f t="shared" ca="1" si="84"/>
        <v/>
      </c>
      <c r="DL64" s="160" t="str">
        <f t="shared" ca="1" si="85"/>
        <v/>
      </c>
      <c r="DM64" s="305">
        <f t="shared" ca="1" si="86"/>
        <v>99999</v>
      </c>
      <c r="DN64" s="305" t="str">
        <f t="shared" ca="1" si="87"/>
        <v/>
      </c>
      <c r="DO64" s="306" t="str">
        <f t="shared" ca="1" si="88"/>
        <v/>
      </c>
    </row>
    <row r="65" spans="4:119" ht="17.25" x14ac:dyDescent="0.25">
      <c r="D65" s="129">
        <f t="shared" ca="1" si="3"/>
        <v>2</v>
      </c>
      <c r="E65" s="129" t="str">
        <f t="shared" ca="1" si="4"/>
        <v>0205</v>
      </c>
      <c r="F65" s="129">
        <f ca="1">IF($E65="",0,COUNTIF($E$7:$E65,INDEX($E$139:$E$270,ROW($A59))))</f>
        <v>1</v>
      </c>
      <c r="G65" s="163"/>
      <c r="H65" s="158">
        <v>59</v>
      </c>
      <c r="I65" s="185">
        <f ca="1">IF(OR($Y$3,$H65&gt;Calc!$B$16/2*$D$6),"",$U$6+QUOTIENT(($H65-1),$U$22)*($U$8+$U$10)/1440+SUM($R$7:$R64)/1440)</f>
        <v>0.56597222222222221</v>
      </c>
      <c r="J65" s="187">
        <f ca="1">IF(OR($Y$3,$H65&gt;Calc!$B$16/2*$D$6),"",MOD(($H65-1),$U$22)+1)</f>
        <v>4</v>
      </c>
      <c r="K65" s="46">
        <f ca="1"/>
        <v>2</v>
      </c>
      <c r="L65" s="45" t="s">
        <v>4</v>
      </c>
      <c r="M65" s="47">
        <f ca="1"/>
        <v>5</v>
      </c>
      <c r="N65" s="44" t="str">
        <f t="shared" ca="1" si="90"/>
        <v>FC Barcelona</v>
      </c>
      <c r="O65" s="42" t="s">
        <v>4</v>
      </c>
      <c r="P65" s="43" t="str">
        <f t="shared" ca="1" si="91"/>
        <v>VFB Essenheim</v>
      </c>
      <c r="Q65" s="611"/>
      <c r="R65" s="607"/>
      <c r="S65" s="178"/>
      <c r="T65" s="179"/>
      <c r="U65" s="179"/>
      <c r="V65" s="179"/>
      <c r="W65" s="179"/>
      <c r="X65" s="160">
        <f t="shared" ca="1" si="11"/>
        <v>0</v>
      </c>
      <c r="Y65" s="307">
        <f t="shared" ca="1" si="89"/>
        <v>0</v>
      </c>
      <c r="Z65" s="304">
        <f t="shared" ca="1" si="5"/>
        <v>99999</v>
      </c>
      <c r="AA65" s="160" t="str">
        <f t="shared" ca="1" si="6"/>
        <v/>
      </c>
      <c r="AB65" s="160" t="str">
        <f t="shared" ca="1" si="7"/>
        <v/>
      </c>
      <c r="AC65" s="305">
        <f t="shared" ca="1" si="8"/>
        <v>99999</v>
      </c>
      <c r="AD65" s="305" t="str">
        <f t="shared" ca="1" si="9"/>
        <v/>
      </c>
      <c r="AE65" s="306" t="str">
        <f t="shared" ca="1" si="10"/>
        <v/>
      </c>
      <c r="AF65" s="160"/>
      <c r="AG65" s="307">
        <f t="shared" ca="1" si="12"/>
        <v>0</v>
      </c>
      <c r="AH65" s="304">
        <f t="shared" ca="1" si="13"/>
        <v>0.56597222222222221</v>
      </c>
      <c r="AI65" s="160">
        <f t="shared" ca="1" si="14"/>
        <v>5</v>
      </c>
      <c r="AJ65" s="160">
        <f t="shared" ca="1" si="15"/>
        <v>4</v>
      </c>
      <c r="AK65" s="305">
        <f t="shared" ca="1" si="16"/>
        <v>99999</v>
      </c>
      <c r="AL65" s="305" t="str">
        <f t="shared" ca="1" si="17"/>
        <v/>
      </c>
      <c r="AM65" s="306" t="str">
        <f t="shared" ca="1" si="18"/>
        <v/>
      </c>
      <c r="AO65" s="307">
        <f t="shared" ca="1" si="19"/>
        <v>0</v>
      </c>
      <c r="AP65" s="304">
        <f t="shared" ca="1" si="20"/>
        <v>99999</v>
      </c>
      <c r="AQ65" s="160" t="str">
        <f t="shared" ca="1" si="21"/>
        <v/>
      </c>
      <c r="AR65" s="160" t="str">
        <f t="shared" ca="1" si="22"/>
        <v/>
      </c>
      <c r="AS65" s="305">
        <f t="shared" ca="1" si="23"/>
        <v>99999</v>
      </c>
      <c r="AT65" s="305" t="str">
        <f t="shared" ca="1" si="24"/>
        <v/>
      </c>
      <c r="AU65" s="306" t="str">
        <f t="shared" ca="1" si="25"/>
        <v/>
      </c>
      <c r="AV65" s="160"/>
      <c r="AW65" s="307">
        <f t="shared" ca="1" si="26"/>
        <v>0</v>
      </c>
      <c r="AX65" s="304">
        <f t="shared" ca="1" si="27"/>
        <v>99999</v>
      </c>
      <c r="AY65" s="160" t="str">
        <f t="shared" ca="1" si="28"/>
        <v/>
      </c>
      <c r="AZ65" s="160" t="str">
        <f t="shared" ca="1" si="29"/>
        <v/>
      </c>
      <c r="BA65" s="305">
        <f t="shared" ca="1" si="30"/>
        <v>99999</v>
      </c>
      <c r="BB65" s="305" t="str">
        <f t="shared" ca="1" si="31"/>
        <v/>
      </c>
      <c r="BC65" s="306" t="str">
        <f t="shared" ca="1" si="32"/>
        <v/>
      </c>
      <c r="BE65" s="307">
        <f t="shared" ca="1" si="33"/>
        <v>0</v>
      </c>
      <c r="BF65" s="304">
        <f t="shared" ca="1" si="34"/>
        <v>0.56597222222222221</v>
      </c>
      <c r="BG65" s="160">
        <f t="shared" ca="1" si="35"/>
        <v>2</v>
      </c>
      <c r="BH65" s="160">
        <f t="shared" ca="1" si="36"/>
        <v>4</v>
      </c>
      <c r="BI65" s="305">
        <f t="shared" ca="1" si="37"/>
        <v>99999</v>
      </c>
      <c r="BJ65" s="305" t="str">
        <f t="shared" ca="1" si="38"/>
        <v/>
      </c>
      <c r="BK65" s="306" t="str">
        <f t="shared" ca="1" si="39"/>
        <v/>
      </c>
      <c r="BL65" s="160"/>
      <c r="BM65" s="307">
        <f t="shared" ca="1" si="40"/>
        <v>0</v>
      </c>
      <c r="BN65" s="304">
        <f t="shared" ca="1" si="41"/>
        <v>99999</v>
      </c>
      <c r="BO65" s="160" t="str">
        <f t="shared" ca="1" si="42"/>
        <v/>
      </c>
      <c r="BP65" s="160" t="str">
        <f t="shared" ca="1" si="43"/>
        <v/>
      </c>
      <c r="BQ65" s="305">
        <f t="shared" ca="1" si="44"/>
        <v>99999</v>
      </c>
      <c r="BR65" s="305" t="str">
        <f t="shared" ca="1" si="45"/>
        <v/>
      </c>
      <c r="BS65" s="306" t="str">
        <f t="shared" ca="1" si="46"/>
        <v/>
      </c>
      <c r="BU65" s="307">
        <f t="shared" ca="1" si="47"/>
        <v>0</v>
      </c>
      <c r="BV65" s="304">
        <f t="shared" ca="1" si="48"/>
        <v>99999</v>
      </c>
      <c r="BW65" s="160" t="str">
        <f t="shared" ca="1" si="49"/>
        <v/>
      </c>
      <c r="BX65" s="160" t="str">
        <f t="shared" ca="1" si="50"/>
        <v/>
      </c>
      <c r="BY65" s="305">
        <f t="shared" ca="1" si="51"/>
        <v>99999</v>
      </c>
      <c r="BZ65" s="305" t="str">
        <f t="shared" ca="1" si="52"/>
        <v/>
      </c>
      <c r="CA65" s="306" t="str">
        <f t="shared" ca="1" si="53"/>
        <v/>
      </c>
      <c r="CB65" s="160"/>
      <c r="CC65" s="307">
        <f t="shared" ca="1" si="54"/>
        <v>0</v>
      </c>
      <c r="CD65" s="304">
        <f t="shared" ca="1" si="55"/>
        <v>99999</v>
      </c>
      <c r="CE65" s="160" t="str">
        <f t="shared" ca="1" si="56"/>
        <v/>
      </c>
      <c r="CF65" s="160" t="str">
        <f t="shared" ca="1" si="57"/>
        <v/>
      </c>
      <c r="CG65" s="305">
        <f t="shared" ca="1" si="58"/>
        <v>99999</v>
      </c>
      <c r="CH65" s="305" t="str">
        <f t="shared" ca="1" si="59"/>
        <v/>
      </c>
      <c r="CI65" s="306" t="str">
        <f t="shared" ca="1" si="60"/>
        <v/>
      </c>
      <c r="CK65" s="307">
        <f t="shared" ca="1" si="61"/>
        <v>0</v>
      </c>
      <c r="CL65" s="304">
        <f t="shared" ca="1" si="62"/>
        <v>99999</v>
      </c>
      <c r="CM65" s="160" t="str">
        <f t="shared" ca="1" si="63"/>
        <v/>
      </c>
      <c r="CN65" s="160" t="str">
        <f t="shared" ca="1" si="64"/>
        <v/>
      </c>
      <c r="CO65" s="305">
        <f t="shared" ca="1" si="65"/>
        <v>99999</v>
      </c>
      <c r="CP65" s="305" t="str">
        <f t="shared" ca="1" si="66"/>
        <v/>
      </c>
      <c r="CQ65" s="306" t="str">
        <f t="shared" ca="1" si="67"/>
        <v/>
      </c>
      <c r="CS65" s="307">
        <f t="shared" ca="1" si="68"/>
        <v>0</v>
      </c>
      <c r="CT65" s="304">
        <f t="shared" ca="1" si="69"/>
        <v>99999</v>
      </c>
      <c r="CU65" s="160" t="str">
        <f t="shared" ca="1" si="70"/>
        <v/>
      </c>
      <c r="CV65" s="160" t="str">
        <f t="shared" ca="1" si="71"/>
        <v/>
      </c>
      <c r="CW65" s="305">
        <f t="shared" ca="1" si="72"/>
        <v>99999</v>
      </c>
      <c r="CX65" s="305" t="str">
        <f t="shared" ca="1" si="73"/>
        <v/>
      </c>
      <c r="CY65" s="306" t="str">
        <f t="shared" ca="1" si="74"/>
        <v/>
      </c>
      <c r="DA65" s="307">
        <f t="shared" ca="1" si="75"/>
        <v>0</v>
      </c>
      <c r="DB65" s="304">
        <f t="shared" ca="1" si="76"/>
        <v>99999</v>
      </c>
      <c r="DC65" s="160" t="str">
        <f t="shared" ca="1" si="77"/>
        <v/>
      </c>
      <c r="DD65" s="160" t="str">
        <f t="shared" ca="1" si="78"/>
        <v/>
      </c>
      <c r="DE65" s="305">
        <f t="shared" ca="1" si="79"/>
        <v>99999</v>
      </c>
      <c r="DF65" s="305" t="str">
        <f t="shared" ca="1" si="80"/>
        <v/>
      </c>
      <c r="DG65" s="306" t="str">
        <f t="shared" ca="1" si="81"/>
        <v/>
      </c>
      <c r="DI65" s="307">
        <f t="shared" ca="1" si="82"/>
        <v>0</v>
      </c>
      <c r="DJ65" s="304">
        <f t="shared" ca="1" si="83"/>
        <v>99999</v>
      </c>
      <c r="DK65" s="160" t="str">
        <f t="shared" ca="1" si="84"/>
        <v/>
      </c>
      <c r="DL65" s="160" t="str">
        <f t="shared" ca="1" si="85"/>
        <v/>
      </c>
      <c r="DM65" s="305">
        <f t="shared" ca="1" si="86"/>
        <v>99999</v>
      </c>
      <c r="DN65" s="305" t="str">
        <f t="shared" ca="1" si="87"/>
        <v/>
      </c>
      <c r="DO65" s="306" t="str">
        <f t="shared" ca="1" si="88"/>
        <v/>
      </c>
    </row>
    <row r="66" spans="4:119" ht="17.25" x14ac:dyDescent="0.25">
      <c r="D66" s="129">
        <f t="shared" ca="1" si="3"/>
        <v>2</v>
      </c>
      <c r="E66" s="129" t="str">
        <f t="shared" ca="1" si="4"/>
        <v>0403</v>
      </c>
      <c r="F66" s="129">
        <f ca="1">IF($E66="",0,COUNTIF($E$7:$E66,INDEX($E$139:$E$270,ROW($A60))))</f>
        <v>1</v>
      </c>
      <c r="G66" s="163"/>
      <c r="H66" s="158">
        <v>60</v>
      </c>
      <c r="I66" s="185">
        <f ca="1">IF(OR($Y$3,$H66&gt;Calc!$B$16/2*$D$6),"",$U$6+QUOTIENT(($H66-1),$U$22)*($U$8+$U$10)/1440+SUM($R$7:$R65)/1440)</f>
        <v>0.56597222222222221</v>
      </c>
      <c r="J66" s="187">
        <f ca="1">IF(OR($Y$3,$H66&gt;Calc!$B$16/2*$D$6),"",MOD(($H66-1),$U$22)+1)</f>
        <v>5</v>
      </c>
      <c r="K66" s="46">
        <f ca="1"/>
        <v>4</v>
      </c>
      <c r="L66" s="45" t="s">
        <v>4</v>
      </c>
      <c r="M66" s="47">
        <f ca="1"/>
        <v>3</v>
      </c>
      <c r="N66" s="44" t="str">
        <f t="shared" ca="1" si="90"/>
        <v>Maibach 1822 eV</v>
      </c>
      <c r="O66" s="42" t="s">
        <v>4</v>
      </c>
      <c r="P66" s="43" t="str">
        <f t="shared" ca="1" si="91"/>
        <v>Eintracht Frankfurt</v>
      </c>
      <c r="Q66" s="611"/>
      <c r="R66" s="607"/>
      <c r="S66" s="178"/>
      <c r="T66" s="179"/>
      <c r="U66" s="179"/>
      <c r="V66" s="179"/>
      <c r="W66" s="179"/>
      <c r="X66" s="160">
        <f t="shared" ca="1" si="11"/>
        <v>0</v>
      </c>
      <c r="Y66" s="307">
        <f t="shared" ca="1" si="89"/>
        <v>0</v>
      </c>
      <c r="Z66" s="304">
        <f t="shared" ca="1" si="5"/>
        <v>99999</v>
      </c>
      <c r="AA66" s="160" t="str">
        <f t="shared" ca="1" si="6"/>
        <v/>
      </c>
      <c r="AB66" s="160" t="str">
        <f t="shared" ca="1" si="7"/>
        <v/>
      </c>
      <c r="AC66" s="305">
        <f t="shared" ca="1" si="8"/>
        <v>99999</v>
      </c>
      <c r="AD66" s="305" t="str">
        <f t="shared" ca="1" si="9"/>
        <v/>
      </c>
      <c r="AE66" s="306" t="str">
        <f t="shared" ca="1" si="10"/>
        <v/>
      </c>
      <c r="AF66" s="160"/>
      <c r="AG66" s="307">
        <f t="shared" ca="1" si="12"/>
        <v>0</v>
      </c>
      <c r="AH66" s="304">
        <f t="shared" ca="1" si="13"/>
        <v>99999</v>
      </c>
      <c r="AI66" s="160" t="str">
        <f t="shared" ca="1" si="14"/>
        <v/>
      </c>
      <c r="AJ66" s="160" t="str">
        <f t="shared" ca="1" si="15"/>
        <v/>
      </c>
      <c r="AK66" s="305">
        <f t="shared" ca="1" si="16"/>
        <v>99999</v>
      </c>
      <c r="AL66" s="305" t="str">
        <f t="shared" ca="1" si="17"/>
        <v/>
      </c>
      <c r="AM66" s="306" t="str">
        <f t="shared" ca="1" si="18"/>
        <v/>
      </c>
      <c r="AO66" s="307">
        <f t="shared" ca="1" si="19"/>
        <v>0</v>
      </c>
      <c r="AP66" s="304">
        <f t="shared" ca="1" si="20"/>
        <v>0.56597222222222221</v>
      </c>
      <c r="AQ66" s="160">
        <f t="shared" ca="1" si="21"/>
        <v>4</v>
      </c>
      <c r="AR66" s="160">
        <f t="shared" ca="1" si="22"/>
        <v>5</v>
      </c>
      <c r="AS66" s="305">
        <f t="shared" ca="1" si="23"/>
        <v>99999</v>
      </c>
      <c r="AT66" s="305" t="str">
        <f t="shared" ca="1" si="24"/>
        <v/>
      </c>
      <c r="AU66" s="306" t="str">
        <f t="shared" ca="1" si="25"/>
        <v/>
      </c>
      <c r="AV66" s="160"/>
      <c r="AW66" s="307">
        <f t="shared" ca="1" si="26"/>
        <v>0</v>
      </c>
      <c r="AX66" s="304">
        <f t="shared" ca="1" si="27"/>
        <v>0.56597222222222221</v>
      </c>
      <c r="AY66" s="160">
        <f t="shared" ca="1" si="28"/>
        <v>3</v>
      </c>
      <c r="AZ66" s="160">
        <f t="shared" ca="1" si="29"/>
        <v>5</v>
      </c>
      <c r="BA66" s="305">
        <f t="shared" ca="1" si="30"/>
        <v>99999</v>
      </c>
      <c r="BB66" s="305" t="str">
        <f t="shared" ca="1" si="31"/>
        <v/>
      </c>
      <c r="BC66" s="306" t="str">
        <f t="shared" ca="1" si="32"/>
        <v/>
      </c>
      <c r="BE66" s="307">
        <f t="shared" ca="1" si="33"/>
        <v>0</v>
      </c>
      <c r="BF66" s="304">
        <f t="shared" ca="1" si="34"/>
        <v>99999</v>
      </c>
      <c r="BG66" s="160" t="str">
        <f t="shared" ca="1" si="35"/>
        <v/>
      </c>
      <c r="BH66" s="160" t="str">
        <f t="shared" ca="1" si="36"/>
        <v/>
      </c>
      <c r="BI66" s="305">
        <f t="shared" ca="1" si="37"/>
        <v>99999</v>
      </c>
      <c r="BJ66" s="305" t="str">
        <f t="shared" ca="1" si="38"/>
        <v/>
      </c>
      <c r="BK66" s="306" t="str">
        <f t="shared" ca="1" si="39"/>
        <v/>
      </c>
      <c r="BL66" s="160"/>
      <c r="BM66" s="307">
        <f t="shared" ca="1" si="40"/>
        <v>0</v>
      </c>
      <c r="BN66" s="304">
        <f t="shared" ca="1" si="41"/>
        <v>99999</v>
      </c>
      <c r="BO66" s="160" t="str">
        <f t="shared" ca="1" si="42"/>
        <v/>
      </c>
      <c r="BP66" s="160" t="str">
        <f t="shared" ca="1" si="43"/>
        <v/>
      </c>
      <c r="BQ66" s="305">
        <f t="shared" ca="1" si="44"/>
        <v>99999</v>
      </c>
      <c r="BR66" s="305" t="str">
        <f t="shared" ca="1" si="45"/>
        <v/>
      </c>
      <c r="BS66" s="306" t="str">
        <f t="shared" ca="1" si="46"/>
        <v/>
      </c>
      <c r="BU66" s="307">
        <f t="shared" ca="1" si="47"/>
        <v>0</v>
      </c>
      <c r="BV66" s="304">
        <f t="shared" ca="1" si="48"/>
        <v>99999</v>
      </c>
      <c r="BW66" s="160" t="str">
        <f t="shared" ca="1" si="49"/>
        <v/>
      </c>
      <c r="BX66" s="160" t="str">
        <f t="shared" ca="1" si="50"/>
        <v/>
      </c>
      <c r="BY66" s="305">
        <f t="shared" ca="1" si="51"/>
        <v>99999</v>
      </c>
      <c r="BZ66" s="305" t="str">
        <f t="shared" ca="1" si="52"/>
        <v/>
      </c>
      <c r="CA66" s="306" t="str">
        <f t="shared" ca="1" si="53"/>
        <v/>
      </c>
      <c r="CB66" s="160"/>
      <c r="CC66" s="307">
        <f t="shared" ca="1" si="54"/>
        <v>0</v>
      </c>
      <c r="CD66" s="304">
        <f t="shared" ca="1" si="55"/>
        <v>99999</v>
      </c>
      <c r="CE66" s="160" t="str">
        <f t="shared" ca="1" si="56"/>
        <v/>
      </c>
      <c r="CF66" s="160" t="str">
        <f t="shared" ca="1" si="57"/>
        <v/>
      </c>
      <c r="CG66" s="305">
        <f t="shared" ca="1" si="58"/>
        <v>99999</v>
      </c>
      <c r="CH66" s="305" t="str">
        <f t="shared" ca="1" si="59"/>
        <v/>
      </c>
      <c r="CI66" s="306" t="str">
        <f t="shared" ca="1" si="60"/>
        <v/>
      </c>
      <c r="CK66" s="307">
        <f t="shared" ca="1" si="61"/>
        <v>0</v>
      </c>
      <c r="CL66" s="304">
        <f t="shared" ca="1" si="62"/>
        <v>99999</v>
      </c>
      <c r="CM66" s="160" t="str">
        <f t="shared" ca="1" si="63"/>
        <v/>
      </c>
      <c r="CN66" s="160" t="str">
        <f t="shared" ca="1" si="64"/>
        <v/>
      </c>
      <c r="CO66" s="305">
        <f t="shared" ca="1" si="65"/>
        <v>99999</v>
      </c>
      <c r="CP66" s="305" t="str">
        <f t="shared" ca="1" si="66"/>
        <v/>
      </c>
      <c r="CQ66" s="306" t="str">
        <f t="shared" ca="1" si="67"/>
        <v/>
      </c>
      <c r="CS66" s="307">
        <f t="shared" ca="1" si="68"/>
        <v>0</v>
      </c>
      <c r="CT66" s="304">
        <f t="shared" ca="1" si="69"/>
        <v>99999</v>
      </c>
      <c r="CU66" s="160" t="str">
        <f t="shared" ca="1" si="70"/>
        <v/>
      </c>
      <c r="CV66" s="160" t="str">
        <f t="shared" ca="1" si="71"/>
        <v/>
      </c>
      <c r="CW66" s="305">
        <f t="shared" ca="1" si="72"/>
        <v>99999</v>
      </c>
      <c r="CX66" s="305" t="str">
        <f t="shared" ca="1" si="73"/>
        <v/>
      </c>
      <c r="CY66" s="306" t="str">
        <f t="shared" ca="1" si="74"/>
        <v/>
      </c>
      <c r="DA66" s="307">
        <f t="shared" ca="1" si="75"/>
        <v>0</v>
      </c>
      <c r="DB66" s="304">
        <f t="shared" ca="1" si="76"/>
        <v>99999</v>
      </c>
      <c r="DC66" s="160" t="str">
        <f t="shared" ca="1" si="77"/>
        <v/>
      </c>
      <c r="DD66" s="160" t="str">
        <f t="shared" ca="1" si="78"/>
        <v/>
      </c>
      <c r="DE66" s="305">
        <f t="shared" ca="1" si="79"/>
        <v>99999</v>
      </c>
      <c r="DF66" s="305" t="str">
        <f t="shared" ca="1" si="80"/>
        <v/>
      </c>
      <c r="DG66" s="306" t="str">
        <f t="shared" ca="1" si="81"/>
        <v/>
      </c>
      <c r="DI66" s="307">
        <f t="shared" ca="1" si="82"/>
        <v>0</v>
      </c>
      <c r="DJ66" s="304">
        <f t="shared" ca="1" si="83"/>
        <v>99999</v>
      </c>
      <c r="DK66" s="160" t="str">
        <f t="shared" ca="1" si="84"/>
        <v/>
      </c>
      <c r="DL66" s="160" t="str">
        <f t="shared" ca="1" si="85"/>
        <v/>
      </c>
      <c r="DM66" s="305">
        <f t="shared" ca="1" si="86"/>
        <v>99999</v>
      </c>
      <c r="DN66" s="305" t="str">
        <f t="shared" ca="1" si="87"/>
        <v/>
      </c>
      <c r="DO66" s="306" t="str">
        <f t="shared" ca="1" si="88"/>
        <v/>
      </c>
    </row>
    <row r="67" spans="4:119" ht="17.25" x14ac:dyDescent="0.25">
      <c r="D67" s="129">
        <f t="shared" ca="1" si="3"/>
        <v>2</v>
      </c>
      <c r="E67" s="129" t="str">
        <f t="shared" ca="1" si="4"/>
        <v>0107</v>
      </c>
      <c r="F67" s="129">
        <f ca="1">IF($E67="",0,COUNTIF($E$7:$E67,INDEX($E$139:$E$270,ROW($A61))))</f>
        <v>1</v>
      </c>
      <c r="G67" s="163"/>
      <c r="H67" s="158">
        <v>61</v>
      </c>
      <c r="I67" s="185">
        <f ca="1">IF(OR($Y$3,$H67&gt;Calc!$B$16/2*$D$6),"",$U$6+QUOTIENT(($H67-1),$U$22)*($U$8+$U$10)/1440+SUM($R$7:$R66)/1440)</f>
        <v>0.58333333333333337</v>
      </c>
      <c r="J67" s="187">
        <f ca="1">IF(OR($Y$3,$H67&gt;Calc!$B$16/2*$D$6),"",MOD(($H67-1),$U$22)+1)</f>
        <v>1</v>
      </c>
      <c r="K67" s="46">
        <f ca="1"/>
        <v>1</v>
      </c>
      <c r="L67" s="45" t="s">
        <v>4</v>
      </c>
      <c r="M67" s="47">
        <f ca="1"/>
        <v>7</v>
      </c>
      <c r="N67" s="44" t="str">
        <f t="shared" ca="1" si="90"/>
        <v>1. FC Riedwald</v>
      </c>
      <c r="O67" s="42" t="s">
        <v>4</v>
      </c>
      <c r="P67" s="43" t="str">
        <f t="shared" ca="1" si="91"/>
        <v>SSV Wildbach</v>
      </c>
      <c r="Q67" s="611"/>
      <c r="R67" s="607"/>
      <c r="S67" s="178"/>
      <c r="T67" s="179"/>
      <c r="U67" s="179"/>
      <c r="V67" s="179"/>
      <c r="W67" s="179"/>
      <c r="X67" s="160">
        <f t="shared" ca="1" si="11"/>
        <v>0</v>
      </c>
      <c r="Y67" s="307">
        <f t="shared" ca="1" si="89"/>
        <v>0</v>
      </c>
      <c r="Z67" s="304">
        <f t="shared" ca="1" si="5"/>
        <v>0.58333333333333337</v>
      </c>
      <c r="AA67" s="160">
        <f t="shared" ca="1" si="6"/>
        <v>7</v>
      </c>
      <c r="AB67" s="160">
        <f t="shared" ca="1" si="7"/>
        <v>1</v>
      </c>
      <c r="AC67" s="305">
        <f t="shared" ca="1" si="8"/>
        <v>99999</v>
      </c>
      <c r="AD67" s="305" t="str">
        <f t="shared" ca="1" si="9"/>
        <v/>
      </c>
      <c r="AE67" s="306" t="str">
        <f t="shared" ca="1" si="10"/>
        <v/>
      </c>
      <c r="AF67" s="160"/>
      <c r="AG67" s="307">
        <f t="shared" ca="1" si="12"/>
        <v>0</v>
      </c>
      <c r="AH67" s="304">
        <f t="shared" ca="1" si="13"/>
        <v>99999</v>
      </c>
      <c r="AI67" s="160" t="str">
        <f t="shared" ca="1" si="14"/>
        <v/>
      </c>
      <c r="AJ67" s="160" t="str">
        <f t="shared" ca="1" si="15"/>
        <v/>
      </c>
      <c r="AK67" s="305">
        <f t="shared" ca="1" si="16"/>
        <v>99999</v>
      </c>
      <c r="AL67" s="305" t="str">
        <f t="shared" ca="1" si="17"/>
        <v/>
      </c>
      <c r="AM67" s="306" t="str">
        <f t="shared" ca="1" si="18"/>
        <v/>
      </c>
      <c r="AO67" s="307">
        <f t="shared" ca="1" si="19"/>
        <v>0</v>
      </c>
      <c r="AP67" s="304">
        <f t="shared" ca="1" si="20"/>
        <v>99999</v>
      </c>
      <c r="AQ67" s="160" t="str">
        <f t="shared" ca="1" si="21"/>
        <v/>
      </c>
      <c r="AR67" s="160" t="str">
        <f t="shared" ca="1" si="22"/>
        <v/>
      </c>
      <c r="AS67" s="305">
        <f t="shared" ca="1" si="23"/>
        <v>99999</v>
      </c>
      <c r="AT67" s="305" t="str">
        <f t="shared" ca="1" si="24"/>
        <v/>
      </c>
      <c r="AU67" s="306" t="str">
        <f t="shared" ca="1" si="25"/>
        <v/>
      </c>
      <c r="AV67" s="160"/>
      <c r="AW67" s="307">
        <f t="shared" ca="1" si="26"/>
        <v>0</v>
      </c>
      <c r="AX67" s="304">
        <f t="shared" ca="1" si="27"/>
        <v>99999</v>
      </c>
      <c r="AY67" s="160" t="str">
        <f t="shared" ca="1" si="28"/>
        <v/>
      </c>
      <c r="AZ67" s="160" t="str">
        <f t="shared" ca="1" si="29"/>
        <v/>
      </c>
      <c r="BA67" s="305">
        <f t="shared" ca="1" si="30"/>
        <v>99999</v>
      </c>
      <c r="BB67" s="305" t="str">
        <f t="shared" ca="1" si="31"/>
        <v/>
      </c>
      <c r="BC67" s="306" t="str">
        <f t="shared" ca="1" si="32"/>
        <v/>
      </c>
      <c r="BE67" s="307">
        <f t="shared" ca="1" si="33"/>
        <v>0</v>
      </c>
      <c r="BF67" s="304">
        <f t="shared" ca="1" si="34"/>
        <v>99999</v>
      </c>
      <c r="BG67" s="160" t="str">
        <f t="shared" ca="1" si="35"/>
        <v/>
      </c>
      <c r="BH67" s="160" t="str">
        <f t="shared" ca="1" si="36"/>
        <v/>
      </c>
      <c r="BI67" s="305">
        <f t="shared" ca="1" si="37"/>
        <v>99999</v>
      </c>
      <c r="BJ67" s="305" t="str">
        <f t="shared" ca="1" si="38"/>
        <v/>
      </c>
      <c r="BK67" s="306" t="str">
        <f t="shared" ca="1" si="39"/>
        <v/>
      </c>
      <c r="BL67" s="160"/>
      <c r="BM67" s="307">
        <f t="shared" ca="1" si="40"/>
        <v>0</v>
      </c>
      <c r="BN67" s="304">
        <f t="shared" ca="1" si="41"/>
        <v>99999</v>
      </c>
      <c r="BO67" s="160" t="str">
        <f t="shared" ca="1" si="42"/>
        <v/>
      </c>
      <c r="BP67" s="160" t="str">
        <f t="shared" ca="1" si="43"/>
        <v/>
      </c>
      <c r="BQ67" s="305">
        <f t="shared" ca="1" si="44"/>
        <v>99999</v>
      </c>
      <c r="BR67" s="305" t="str">
        <f t="shared" ca="1" si="45"/>
        <v/>
      </c>
      <c r="BS67" s="306" t="str">
        <f t="shared" ca="1" si="46"/>
        <v/>
      </c>
      <c r="BU67" s="307">
        <f t="shared" ca="1" si="47"/>
        <v>0</v>
      </c>
      <c r="BV67" s="304">
        <f t="shared" ca="1" si="48"/>
        <v>0.58333333333333337</v>
      </c>
      <c r="BW67" s="160">
        <f t="shared" ca="1" si="49"/>
        <v>1</v>
      </c>
      <c r="BX67" s="160">
        <f t="shared" ca="1" si="50"/>
        <v>1</v>
      </c>
      <c r="BY67" s="305">
        <f t="shared" ca="1" si="51"/>
        <v>99999</v>
      </c>
      <c r="BZ67" s="305" t="str">
        <f t="shared" ca="1" si="52"/>
        <v/>
      </c>
      <c r="CA67" s="306" t="str">
        <f t="shared" ca="1" si="53"/>
        <v/>
      </c>
      <c r="CB67" s="160"/>
      <c r="CC67" s="307">
        <f t="shared" ca="1" si="54"/>
        <v>0</v>
      </c>
      <c r="CD67" s="304">
        <f t="shared" ca="1" si="55"/>
        <v>99999</v>
      </c>
      <c r="CE67" s="160" t="str">
        <f t="shared" ca="1" si="56"/>
        <v/>
      </c>
      <c r="CF67" s="160" t="str">
        <f t="shared" ca="1" si="57"/>
        <v/>
      </c>
      <c r="CG67" s="305">
        <f t="shared" ca="1" si="58"/>
        <v>99999</v>
      </c>
      <c r="CH67" s="305" t="str">
        <f t="shared" ca="1" si="59"/>
        <v/>
      </c>
      <c r="CI67" s="306" t="str">
        <f t="shared" ca="1" si="60"/>
        <v/>
      </c>
      <c r="CK67" s="307">
        <f t="shared" ca="1" si="61"/>
        <v>0</v>
      </c>
      <c r="CL67" s="304">
        <f t="shared" ca="1" si="62"/>
        <v>99999</v>
      </c>
      <c r="CM67" s="160" t="str">
        <f t="shared" ca="1" si="63"/>
        <v/>
      </c>
      <c r="CN67" s="160" t="str">
        <f t="shared" ca="1" si="64"/>
        <v/>
      </c>
      <c r="CO67" s="305">
        <f t="shared" ca="1" si="65"/>
        <v>99999</v>
      </c>
      <c r="CP67" s="305" t="str">
        <f t="shared" ca="1" si="66"/>
        <v/>
      </c>
      <c r="CQ67" s="306" t="str">
        <f t="shared" ca="1" si="67"/>
        <v/>
      </c>
      <c r="CS67" s="307">
        <f t="shared" ca="1" si="68"/>
        <v>0</v>
      </c>
      <c r="CT67" s="304">
        <f t="shared" ca="1" si="69"/>
        <v>99999</v>
      </c>
      <c r="CU67" s="160" t="str">
        <f t="shared" ca="1" si="70"/>
        <v/>
      </c>
      <c r="CV67" s="160" t="str">
        <f t="shared" ca="1" si="71"/>
        <v/>
      </c>
      <c r="CW67" s="305">
        <f t="shared" ca="1" si="72"/>
        <v>99999</v>
      </c>
      <c r="CX67" s="305" t="str">
        <f t="shared" ca="1" si="73"/>
        <v/>
      </c>
      <c r="CY67" s="306" t="str">
        <f t="shared" ca="1" si="74"/>
        <v/>
      </c>
      <c r="DA67" s="307">
        <f t="shared" ca="1" si="75"/>
        <v>0</v>
      </c>
      <c r="DB67" s="304">
        <f t="shared" ca="1" si="76"/>
        <v>99999</v>
      </c>
      <c r="DC67" s="160" t="str">
        <f t="shared" ca="1" si="77"/>
        <v/>
      </c>
      <c r="DD67" s="160" t="str">
        <f t="shared" ca="1" si="78"/>
        <v/>
      </c>
      <c r="DE67" s="305">
        <f t="shared" ca="1" si="79"/>
        <v>99999</v>
      </c>
      <c r="DF67" s="305" t="str">
        <f t="shared" ca="1" si="80"/>
        <v/>
      </c>
      <c r="DG67" s="306" t="str">
        <f t="shared" ca="1" si="81"/>
        <v/>
      </c>
      <c r="DI67" s="307">
        <f t="shared" ca="1" si="82"/>
        <v>0</v>
      </c>
      <c r="DJ67" s="304">
        <f t="shared" ca="1" si="83"/>
        <v>99999</v>
      </c>
      <c r="DK67" s="160" t="str">
        <f t="shared" ca="1" si="84"/>
        <v/>
      </c>
      <c r="DL67" s="160" t="str">
        <f t="shared" ca="1" si="85"/>
        <v/>
      </c>
      <c r="DM67" s="305">
        <f t="shared" ca="1" si="86"/>
        <v>99999</v>
      </c>
      <c r="DN67" s="305" t="str">
        <f t="shared" ca="1" si="87"/>
        <v/>
      </c>
      <c r="DO67" s="306" t="str">
        <f t="shared" ca="1" si="88"/>
        <v/>
      </c>
    </row>
    <row r="68" spans="4:119" ht="17.25" x14ac:dyDescent="0.25">
      <c r="D68" s="129">
        <f t="shared" ca="1" si="3"/>
        <v>2</v>
      </c>
      <c r="E68" s="129" t="str">
        <f t="shared" ca="1" si="4"/>
        <v>0806</v>
      </c>
      <c r="F68" s="129">
        <f ca="1">IF($E68="",0,COUNTIF($E$7:$E68,INDEX($E$139:$E$270,ROW($A62))))</f>
        <v>1</v>
      </c>
      <c r="G68" s="163"/>
      <c r="H68" s="158">
        <v>62</v>
      </c>
      <c r="I68" s="185">
        <f ca="1">IF(OR($Y$3,$H68&gt;Calc!$B$16/2*$D$6),"",$U$6+QUOTIENT(($H68-1),$U$22)*($U$8+$U$10)/1440+SUM($R$7:$R67)/1440)</f>
        <v>0.58333333333333337</v>
      </c>
      <c r="J68" s="187">
        <f ca="1">IF(OR($Y$3,$H68&gt;Calc!$B$16/2*$D$6),"",MOD(($H68-1),$U$22)+1)</f>
        <v>2</v>
      </c>
      <c r="K68" s="46">
        <f ca="1"/>
        <v>8</v>
      </c>
      <c r="L68" s="45" t="s">
        <v>4</v>
      </c>
      <c r="M68" s="47">
        <f ca="1"/>
        <v>6</v>
      </c>
      <c r="N68" s="44" t="str">
        <f t="shared" ca="1" si="90"/>
        <v>Fun Kickers Oes</v>
      </c>
      <c r="O68" s="42" t="s">
        <v>4</v>
      </c>
      <c r="P68" s="43" t="str">
        <f t="shared" ca="1" si="91"/>
        <v>Inter Mailand</v>
      </c>
      <c r="Q68" s="611"/>
      <c r="R68" s="607"/>
      <c r="S68" s="178"/>
      <c r="T68" s="179"/>
      <c r="U68" s="179"/>
      <c r="V68" s="179"/>
      <c r="W68" s="179"/>
      <c r="X68" s="160">
        <f t="shared" ca="1" si="11"/>
        <v>0</v>
      </c>
      <c r="Y68" s="307">
        <f t="shared" ca="1" si="89"/>
        <v>0</v>
      </c>
      <c r="Z68" s="304">
        <f t="shared" ca="1" si="5"/>
        <v>99999</v>
      </c>
      <c r="AA68" s="160" t="str">
        <f t="shared" ca="1" si="6"/>
        <v/>
      </c>
      <c r="AB68" s="160" t="str">
        <f t="shared" ca="1" si="7"/>
        <v/>
      </c>
      <c r="AC68" s="305">
        <f t="shared" ca="1" si="8"/>
        <v>99999</v>
      </c>
      <c r="AD68" s="305" t="str">
        <f t="shared" ca="1" si="9"/>
        <v/>
      </c>
      <c r="AE68" s="306" t="str">
        <f t="shared" ca="1" si="10"/>
        <v/>
      </c>
      <c r="AF68" s="160"/>
      <c r="AG68" s="307">
        <f t="shared" ca="1" si="12"/>
        <v>0</v>
      </c>
      <c r="AH68" s="304">
        <f t="shared" ca="1" si="13"/>
        <v>99999</v>
      </c>
      <c r="AI68" s="160" t="str">
        <f t="shared" ca="1" si="14"/>
        <v/>
      </c>
      <c r="AJ68" s="160" t="str">
        <f t="shared" ca="1" si="15"/>
        <v/>
      </c>
      <c r="AK68" s="305">
        <f t="shared" ca="1" si="16"/>
        <v>99999</v>
      </c>
      <c r="AL68" s="305" t="str">
        <f t="shared" ca="1" si="17"/>
        <v/>
      </c>
      <c r="AM68" s="306" t="str">
        <f t="shared" ca="1" si="18"/>
        <v/>
      </c>
      <c r="AO68" s="307">
        <f t="shared" ca="1" si="19"/>
        <v>0</v>
      </c>
      <c r="AP68" s="304">
        <f t="shared" ca="1" si="20"/>
        <v>99999</v>
      </c>
      <c r="AQ68" s="160" t="str">
        <f t="shared" ca="1" si="21"/>
        <v/>
      </c>
      <c r="AR68" s="160" t="str">
        <f t="shared" ca="1" si="22"/>
        <v/>
      </c>
      <c r="AS68" s="305">
        <f t="shared" ca="1" si="23"/>
        <v>99999</v>
      </c>
      <c r="AT68" s="305" t="str">
        <f t="shared" ca="1" si="24"/>
        <v/>
      </c>
      <c r="AU68" s="306" t="str">
        <f t="shared" ca="1" si="25"/>
        <v/>
      </c>
      <c r="AV68" s="160"/>
      <c r="AW68" s="307">
        <f t="shared" ca="1" si="26"/>
        <v>0</v>
      </c>
      <c r="AX68" s="304">
        <f t="shared" ca="1" si="27"/>
        <v>99999</v>
      </c>
      <c r="AY68" s="160" t="str">
        <f t="shared" ca="1" si="28"/>
        <v/>
      </c>
      <c r="AZ68" s="160" t="str">
        <f t="shared" ca="1" si="29"/>
        <v/>
      </c>
      <c r="BA68" s="305">
        <f t="shared" ca="1" si="30"/>
        <v>99999</v>
      </c>
      <c r="BB68" s="305" t="str">
        <f t="shared" ca="1" si="31"/>
        <v/>
      </c>
      <c r="BC68" s="306" t="str">
        <f t="shared" ca="1" si="32"/>
        <v/>
      </c>
      <c r="BE68" s="307">
        <f t="shared" ca="1" si="33"/>
        <v>0</v>
      </c>
      <c r="BF68" s="304">
        <f t="shared" ca="1" si="34"/>
        <v>99999</v>
      </c>
      <c r="BG68" s="160" t="str">
        <f t="shared" ca="1" si="35"/>
        <v/>
      </c>
      <c r="BH68" s="160" t="str">
        <f t="shared" ca="1" si="36"/>
        <v/>
      </c>
      <c r="BI68" s="305">
        <f t="shared" ca="1" si="37"/>
        <v>99999</v>
      </c>
      <c r="BJ68" s="305" t="str">
        <f t="shared" ca="1" si="38"/>
        <v/>
      </c>
      <c r="BK68" s="306" t="str">
        <f t="shared" ca="1" si="39"/>
        <v/>
      </c>
      <c r="BL68" s="160"/>
      <c r="BM68" s="307">
        <f t="shared" ca="1" si="40"/>
        <v>0</v>
      </c>
      <c r="BN68" s="304">
        <f t="shared" ca="1" si="41"/>
        <v>0.58333333333333337</v>
      </c>
      <c r="BO68" s="160">
        <f t="shared" ca="1" si="42"/>
        <v>8</v>
      </c>
      <c r="BP68" s="160">
        <f t="shared" ca="1" si="43"/>
        <v>2</v>
      </c>
      <c r="BQ68" s="305">
        <f t="shared" ca="1" si="44"/>
        <v>99999</v>
      </c>
      <c r="BR68" s="305" t="str">
        <f t="shared" ca="1" si="45"/>
        <v/>
      </c>
      <c r="BS68" s="306" t="str">
        <f t="shared" ca="1" si="46"/>
        <v/>
      </c>
      <c r="BU68" s="307">
        <f t="shared" ca="1" si="47"/>
        <v>0</v>
      </c>
      <c r="BV68" s="304">
        <f t="shared" ca="1" si="48"/>
        <v>99999</v>
      </c>
      <c r="BW68" s="160" t="str">
        <f t="shared" ca="1" si="49"/>
        <v/>
      </c>
      <c r="BX68" s="160" t="str">
        <f t="shared" ca="1" si="50"/>
        <v/>
      </c>
      <c r="BY68" s="305">
        <f t="shared" ca="1" si="51"/>
        <v>99999</v>
      </c>
      <c r="BZ68" s="305" t="str">
        <f t="shared" ca="1" si="52"/>
        <v/>
      </c>
      <c r="CA68" s="306" t="str">
        <f t="shared" ca="1" si="53"/>
        <v/>
      </c>
      <c r="CB68" s="160"/>
      <c r="CC68" s="307">
        <f t="shared" ca="1" si="54"/>
        <v>0</v>
      </c>
      <c r="CD68" s="304">
        <f t="shared" ca="1" si="55"/>
        <v>0.58333333333333337</v>
      </c>
      <c r="CE68" s="160">
        <f t="shared" ca="1" si="56"/>
        <v>6</v>
      </c>
      <c r="CF68" s="160">
        <f t="shared" ca="1" si="57"/>
        <v>2</v>
      </c>
      <c r="CG68" s="305">
        <f t="shared" ca="1" si="58"/>
        <v>99999</v>
      </c>
      <c r="CH68" s="305" t="str">
        <f t="shared" ca="1" si="59"/>
        <v/>
      </c>
      <c r="CI68" s="306" t="str">
        <f t="shared" ca="1" si="60"/>
        <v/>
      </c>
      <c r="CK68" s="307">
        <f t="shared" ca="1" si="61"/>
        <v>0</v>
      </c>
      <c r="CL68" s="304">
        <f t="shared" ca="1" si="62"/>
        <v>99999</v>
      </c>
      <c r="CM68" s="160" t="str">
        <f t="shared" ca="1" si="63"/>
        <v/>
      </c>
      <c r="CN68" s="160" t="str">
        <f t="shared" ca="1" si="64"/>
        <v/>
      </c>
      <c r="CO68" s="305">
        <f t="shared" ca="1" si="65"/>
        <v>99999</v>
      </c>
      <c r="CP68" s="305" t="str">
        <f t="shared" ca="1" si="66"/>
        <v/>
      </c>
      <c r="CQ68" s="306" t="str">
        <f t="shared" ca="1" si="67"/>
        <v/>
      </c>
      <c r="CS68" s="307">
        <f t="shared" ca="1" si="68"/>
        <v>0</v>
      </c>
      <c r="CT68" s="304">
        <f t="shared" ca="1" si="69"/>
        <v>99999</v>
      </c>
      <c r="CU68" s="160" t="str">
        <f t="shared" ca="1" si="70"/>
        <v/>
      </c>
      <c r="CV68" s="160" t="str">
        <f t="shared" ca="1" si="71"/>
        <v/>
      </c>
      <c r="CW68" s="305">
        <f t="shared" ca="1" si="72"/>
        <v>99999</v>
      </c>
      <c r="CX68" s="305" t="str">
        <f t="shared" ca="1" si="73"/>
        <v/>
      </c>
      <c r="CY68" s="306" t="str">
        <f t="shared" ca="1" si="74"/>
        <v/>
      </c>
      <c r="DA68" s="307">
        <f t="shared" ca="1" si="75"/>
        <v>0</v>
      </c>
      <c r="DB68" s="304">
        <f t="shared" ca="1" si="76"/>
        <v>99999</v>
      </c>
      <c r="DC68" s="160" t="str">
        <f t="shared" ca="1" si="77"/>
        <v/>
      </c>
      <c r="DD68" s="160" t="str">
        <f t="shared" ca="1" si="78"/>
        <v/>
      </c>
      <c r="DE68" s="305">
        <f t="shared" ca="1" si="79"/>
        <v>99999</v>
      </c>
      <c r="DF68" s="305" t="str">
        <f t="shared" ca="1" si="80"/>
        <v/>
      </c>
      <c r="DG68" s="306" t="str">
        <f t="shared" ca="1" si="81"/>
        <v/>
      </c>
      <c r="DI68" s="307">
        <f t="shared" ca="1" si="82"/>
        <v>0</v>
      </c>
      <c r="DJ68" s="304">
        <f t="shared" ca="1" si="83"/>
        <v>99999</v>
      </c>
      <c r="DK68" s="160" t="str">
        <f t="shared" ca="1" si="84"/>
        <v/>
      </c>
      <c r="DL68" s="160" t="str">
        <f t="shared" ca="1" si="85"/>
        <v/>
      </c>
      <c r="DM68" s="305">
        <f t="shared" ca="1" si="86"/>
        <v>99999</v>
      </c>
      <c r="DN68" s="305" t="str">
        <f t="shared" ca="1" si="87"/>
        <v/>
      </c>
      <c r="DO68" s="306" t="str">
        <f t="shared" ca="1" si="88"/>
        <v/>
      </c>
    </row>
    <row r="69" spans="4:119" ht="17.25" x14ac:dyDescent="0.25">
      <c r="D69" s="129">
        <f t="shared" ca="1" si="3"/>
        <v>2</v>
      </c>
      <c r="E69" s="129" t="str">
        <f t="shared" ca="1" si="4"/>
        <v>0509</v>
      </c>
      <c r="F69" s="129">
        <f ca="1">IF($E69="",0,COUNTIF($E$7:$E69,INDEX($E$139:$E$270,ROW($A63))))</f>
        <v>1</v>
      </c>
      <c r="G69" s="163"/>
      <c r="H69" s="158">
        <v>63</v>
      </c>
      <c r="I69" s="185">
        <f ca="1">IF(OR($Y$3,$H69&gt;Calc!$B$16/2*$D$6),"",$U$6+QUOTIENT(($H69-1),$U$22)*($U$8+$U$10)/1440+SUM($R$7:$R68)/1440)</f>
        <v>0.58333333333333337</v>
      </c>
      <c r="J69" s="187">
        <f ca="1">IF(OR($Y$3,$H69&gt;Calc!$B$16/2*$D$6),"",MOD(($H69-1),$U$22)+1)</f>
        <v>3</v>
      </c>
      <c r="K69" s="46">
        <f ca="1"/>
        <v>5</v>
      </c>
      <c r="L69" s="45" t="s">
        <v>4</v>
      </c>
      <c r="M69" s="47">
        <f ca="1"/>
        <v>9</v>
      </c>
      <c r="N69" s="44" t="str">
        <f t="shared" ca="1" si="90"/>
        <v>VFB Essenheim</v>
      </c>
      <c r="O69" s="42" t="s">
        <v>4</v>
      </c>
      <c r="P69" s="43" t="str">
        <f t="shared" ca="1" si="91"/>
        <v>Raslo Winners</v>
      </c>
      <c r="Q69" s="611"/>
      <c r="R69" s="607"/>
      <c r="S69" s="178"/>
      <c r="T69" s="179"/>
      <c r="U69" s="179"/>
      <c r="V69" s="179"/>
      <c r="W69" s="179"/>
      <c r="X69" s="160">
        <f t="shared" ca="1" si="11"/>
        <v>0</v>
      </c>
      <c r="Y69" s="307">
        <f t="shared" ca="1" si="89"/>
        <v>0</v>
      </c>
      <c r="Z69" s="304">
        <f t="shared" ca="1" si="5"/>
        <v>99999</v>
      </c>
      <c r="AA69" s="160" t="str">
        <f t="shared" ca="1" si="6"/>
        <v/>
      </c>
      <c r="AB69" s="160" t="str">
        <f t="shared" ca="1" si="7"/>
        <v/>
      </c>
      <c r="AC69" s="305">
        <f t="shared" ca="1" si="8"/>
        <v>99999</v>
      </c>
      <c r="AD69" s="305" t="str">
        <f t="shared" ca="1" si="9"/>
        <v/>
      </c>
      <c r="AE69" s="306" t="str">
        <f t="shared" ca="1" si="10"/>
        <v/>
      </c>
      <c r="AF69" s="160"/>
      <c r="AG69" s="307">
        <f t="shared" ca="1" si="12"/>
        <v>0</v>
      </c>
      <c r="AH69" s="304">
        <f t="shared" ca="1" si="13"/>
        <v>99999</v>
      </c>
      <c r="AI69" s="160" t="str">
        <f t="shared" ca="1" si="14"/>
        <v/>
      </c>
      <c r="AJ69" s="160" t="str">
        <f t="shared" ca="1" si="15"/>
        <v/>
      </c>
      <c r="AK69" s="305">
        <f t="shared" ca="1" si="16"/>
        <v>99999</v>
      </c>
      <c r="AL69" s="305" t="str">
        <f t="shared" ca="1" si="17"/>
        <v/>
      </c>
      <c r="AM69" s="306" t="str">
        <f t="shared" ca="1" si="18"/>
        <v/>
      </c>
      <c r="AO69" s="307">
        <f t="shared" ca="1" si="19"/>
        <v>0</v>
      </c>
      <c r="AP69" s="304">
        <f t="shared" ca="1" si="20"/>
        <v>99999</v>
      </c>
      <c r="AQ69" s="160" t="str">
        <f t="shared" ca="1" si="21"/>
        <v/>
      </c>
      <c r="AR69" s="160" t="str">
        <f t="shared" ca="1" si="22"/>
        <v/>
      </c>
      <c r="AS69" s="305">
        <f t="shared" ca="1" si="23"/>
        <v>99999</v>
      </c>
      <c r="AT69" s="305" t="str">
        <f t="shared" ca="1" si="24"/>
        <v/>
      </c>
      <c r="AU69" s="306" t="str">
        <f t="shared" ca="1" si="25"/>
        <v/>
      </c>
      <c r="AV69" s="160"/>
      <c r="AW69" s="307">
        <f t="shared" ca="1" si="26"/>
        <v>0</v>
      </c>
      <c r="AX69" s="304">
        <f t="shared" ca="1" si="27"/>
        <v>99999</v>
      </c>
      <c r="AY69" s="160" t="str">
        <f t="shared" ca="1" si="28"/>
        <v/>
      </c>
      <c r="AZ69" s="160" t="str">
        <f t="shared" ca="1" si="29"/>
        <v/>
      </c>
      <c r="BA69" s="305">
        <f t="shared" ca="1" si="30"/>
        <v>99999</v>
      </c>
      <c r="BB69" s="305" t="str">
        <f t="shared" ca="1" si="31"/>
        <v/>
      </c>
      <c r="BC69" s="306" t="str">
        <f t="shared" ca="1" si="32"/>
        <v/>
      </c>
      <c r="BE69" s="307">
        <f t="shared" ca="1" si="33"/>
        <v>0</v>
      </c>
      <c r="BF69" s="304">
        <f t="shared" ca="1" si="34"/>
        <v>0.58333333333333337</v>
      </c>
      <c r="BG69" s="160">
        <f t="shared" ca="1" si="35"/>
        <v>9</v>
      </c>
      <c r="BH69" s="160">
        <f t="shared" ca="1" si="36"/>
        <v>3</v>
      </c>
      <c r="BI69" s="305">
        <f t="shared" ca="1" si="37"/>
        <v>99999</v>
      </c>
      <c r="BJ69" s="305" t="str">
        <f t="shared" ca="1" si="38"/>
        <v/>
      </c>
      <c r="BK69" s="306" t="str">
        <f t="shared" ca="1" si="39"/>
        <v/>
      </c>
      <c r="BL69" s="160"/>
      <c r="BM69" s="307">
        <f t="shared" ca="1" si="40"/>
        <v>0</v>
      </c>
      <c r="BN69" s="304">
        <f t="shared" ca="1" si="41"/>
        <v>99999</v>
      </c>
      <c r="BO69" s="160" t="str">
        <f t="shared" ca="1" si="42"/>
        <v/>
      </c>
      <c r="BP69" s="160" t="str">
        <f t="shared" ca="1" si="43"/>
        <v/>
      </c>
      <c r="BQ69" s="305">
        <f t="shared" ca="1" si="44"/>
        <v>99999</v>
      </c>
      <c r="BR69" s="305" t="str">
        <f t="shared" ca="1" si="45"/>
        <v/>
      </c>
      <c r="BS69" s="306" t="str">
        <f t="shared" ca="1" si="46"/>
        <v/>
      </c>
      <c r="BU69" s="307">
        <f t="shared" ca="1" si="47"/>
        <v>0</v>
      </c>
      <c r="BV69" s="304">
        <f t="shared" ca="1" si="48"/>
        <v>99999</v>
      </c>
      <c r="BW69" s="160" t="str">
        <f t="shared" ca="1" si="49"/>
        <v/>
      </c>
      <c r="BX69" s="160" t="str">
        <f t="shared" ca="1" si="50"/>
        <v/>
      </c>
      <c r="BY69" s="305">
        <f t="shared" ca="1" si="51"/>
        <v>99999</v>
      </c>
      <c r="BZ69" s="305" t="str">
        <f t="shared" ca="1" si="52"/>
        <v/>
      </c>
      <c r="CA69" s="306" t="str">
        <f t="shared" ca="1" si="53"/>
        <v/>
      </c>
      <c r="CB69" s="160"/>
      <c r="CC69" s="307">
        <f t="shared" ca="1" si="54"/>
        <v>0</v>
      </c>
      <c r="CD69" s="304">
        <f t="shared" ca="1" si="55"/>
        <v>99999</v>
      </c>
      <c r="CE69" s="160" t="str">
        <f t="shared" ca="1" si="56"/>
        <v/>
      </c>
      <c r="CF69" s="160" t="str">
        <f t="shared" ca="1" si="57"/>
        <v/>
      </c>
      <c r="CG69" s="305">
        <f t="shared" ca="1" si="58"/>
        <v>99999</v>
      </c>
      <c r="CH69" s="305" t="str">
        <f t="shared" ca="1" si="59"/>
        <v/>
      </c>
      <c r="CI69" s="306" t="str">
        <f t="shared" ca="1" si="60"/>
        <v/>
      </c>
      <c r="CK69" s="307">
        <f t="shared" ca="1" si="61"/>
        <v>0</v>
      </c>
      <c r="CL69" s="304">
        <f t="shared" ca="1" si="62"/>
        <v>0.58333333333333337</v>
      </c>
      <c r="CM69" s="160">
        <f t="shared" ca="1" si="63"/>
        <v>5</v>
      </c>
      <c r="CN69" s="160">
        <f t="shared" ca="1" si="64"/>
        <v>3</v>
      </c>
      <c r="CO69" s="305">
        <f t="shared" ca="1" si="65"/>
        <v>99999</v>
      </c>
      <c r="CP69" s="305" t="str">
        <f t="shared" ca="1" si="66"/>
        <v/>
      </c>
      <c r="CQ69" s="306" t="str">
        <f t="shared" ca="1" si="67"/>
        <v/>
      </c>
      <c r="CS69" s="307">
        <f t="shared" ca="1" si="68"/>
        <v>0</v>
      </c>
      <c r="CT69" s="304">
        <f t="shared" ca="1" si="69"/>
        <v>99999</v>
      </c>
      <c r="CU69" s="160" t="str">
        <f t="shared" ca="1" si="70"/>
        <v/>
      </c>
      <c r="CV69" s="160" t="str">
        <f t="shared" ca="1" si="71"/>
        <v/>
      </c>
      <c r="CW69" s="305">
        <f t="shared" ca="1" si="72"/>
        <v>99999</v>
      </c>
      <c r="CX69" s="305" t="str">
        <f t="shared" ca="1" si="73"/>
        <v/>
      </c>
      <c r="CY69" s="306" t="str">
        <f t="shared" ca="1" si="74"/>
        <v/>
      </c>
      <c r="DA69" s="307">
        <f t="shared" ca="1" si="75"/>
        <v>0</v>
      </c>
      <c r="DB69" s="304">
        <f t="shared" ca="1" si="76"/>
        <v>99999</v>
      </c>
      <c r="DC69" s="160" t="str">
        <f t="shared" ca="1" si="77"/>
        <v/>
      </c>
      <c r="DD69" s="160" t="str">
        <f t="shared" ca="1" si="78"/>
        <v/>
      </c>
      <c r="DE69" s="305">
        <f t="shared" ca="1" si="79"/>
        <v>99999</v>
      </c>
      <c r="DF69" s="305" t="str">
        <f t="shared" ca="1" si="80"/>
        <v/>
      </c>
      <c r="DG69" s="306" t="str">
        <f t="shared" ca="1" si="81"/>
        <v/>
      </c>
      <c r="DI69" s="307">
        <f t="shared" ca="1" si="82"/>
        <v>0</v>
      </c>
      <c r="DJ69" s="304">
        <f t="shared" ca="1" si="83"/>
        <v>99999</v>
      </c>
      <c r="DK69" s="160" t="str">
        <f t="shared" ca="1" si="84"/>
        <v/>
      </c>
      <c r="DL69" s="160" t="str">
        <f t="shared" ca="1" si="85"/>
        <v/>
      </c>
      <c r="DM69" s="305">
        <f t="shared" ca="1" si="86"/>
        <v>99999</v>
      </c>
      <c r="DN69" s="305" t="str">
        <f t="shared" ca="1" si="87"/>
        <v/>
      </c>
      <c r="DO69" s="306" t="str">
        <f t="shared" ca="1" si="88"/>
        <v/>
      </c>
    </row>
    <row r="70" spans="4:119" ht="17.25" x14ac:dyDescent="0.25">
      <c r="D70" s="129">
        <f t="shared" ca="1" si="3"/>
        <v>2</v>
      </c>
      <c r="E70" s="129" t="str">
        <f t="shared" ca="1" si="4"/>
        <v>1004</v>
      </c>
      <c r="F70" s="129">
        <f ca="1">IF($E70="",0,COUNTIF($E$7:$E70,INDEX($E$139:$E$270,ROW($A64))))</f>
        <v>1</v>
      </c>
      <c r="G70" s="163"/>
      <c r="H70" s="158">
        <v>64</v>
      </c>
      <c r="I70" s="185">
        <f ca="1">IF(OR($Y$3,$H70&gt;Calc!$B$16/2*$D$6),"",$U$6+QUOTIENT(($H70-1),$U$22)*($U$8+$U$10)/1440+SUM($R$7:$R69)/1440)</f>
        <v>0.58333333333333337</v>
      </c>
      <c r="J70" s="187">
        <f ca="1">IF(OR($Y$3,$H70&gt;Calc!$B$16/2*$D$6),"",MOD(($H70-1),$U$22)+1)</f>
        <v>4</v>
      </c>
      <c r="K70" s="46">
        <f ca="1"/>
        <v>10</v>
      </c>
      <c r="L70" s="45" t="s">
        <v>4</v>
      </c>
      <c r="M70" s="47">
        <f ca="1"/>
        <v>4</v>
      </c>
      <c r="N70" s="44" t="str">
        <f t="shared" ca="1" si="90"/>
        <v>AC Roma</v>
      </c>
      <c r="O70" s="42" t="s">
        <v>4</v>
      </c>
      <c r="P70" s="43" t="str">
        <f t="shared" ca="1" si="91"/>
        <v>Maibach 1822 eV</v>
      </c>
      <c r="Q70" s="611"/>
      <c r="R70" s="607"/>
      <c r="S70" s="178"/>
      <c r="T70" s="179"/>
      <c r="U70" s="179"/>
      <c r="V70" s="179"/>
      <c r="W70" s="179"/>
      <c r="X70" s="160">
        <f t="shared" ca="1" si="11"/>
        <v>0</v>
      </c>
      <c r="Y70" s="307">
        <f t="shared" ca="1" si="89"/>
        <v>0</v>
      </c>
      <c r="Z70" s="304">
        <f t="shared" ca="1" si="5"/>
        <v>99999</v>
      </c>
      <c r="AA70" s="160" t="str">
        <f t="shared" ca="1" si="6"/>
        <v/>
      </c>
      <c r="AB70" s="160" t="str">
        <f t="shared" ca="1" si="7"/>
        <v/>
      </c>
      <c r="AC70" s="305">
        <f t="shared" ca="1" si="8"/>
        <v>99999</v>
      </c>
      <c r="AD70" s="305" t="str">
        <f t="shared" ca="1" si="9"/>
        <v/>
      </c>
      <c r="AE70" s="306" t="str">
        <f t="shared" ca="1" si="10"/>
        <v/>
      </c>
      <c r="AF70" s="160"/>
      <c r="AG70" s="307">
        <f t="shared" ca="1" si="12"/>
        <v>0</v>
      </c>
      <c r="AH70" s="304">
        <f t="shared" ca="1" si="13"/>
        <v>99999</v>
      </c>
      <c r="AI70" s="160" t="str">
        <f t="shared" ca="1" si="14"/>
        <v/>
      </c>
      <c r="AJ70" s="160" t="str">
        <f t="shared" ca="1" si="15"/>
        <v/>
      </c>
      <c r="AK70" s="305">
        <f t="shared" ca="1" si="16"/>
        <v>99999</v>
      </c>
      <c r="AL70" s="305" t="str">
        <f t="shared" ca="1" si="17"/>
        <v/>
      </c>
      <c r="AM70" s="306" t="str">
        <f t="shared" ca="1" si="18"/>
        <v/>
      </c>
      <c r="AO70" s="307">
        <f t="shared" ca="1" si="19"/>
        <v>0</v>
      </c>
      <c r="AP70" s="304">
        <f t="shared" ca="1" si="20"/>
        <v>99999</v>
      </c>
      <c r="AQ70" s="160" t="str">
        <f t="shared" ca="1" si="21"/>
        <v/>
      </c>
      <c r="AR70" s="160" t="str">
        <f t="shared" ca="1" si="22"/>
        <v/>
      </c>
      <c r="AS70" s="305">
        <f t="shared" ca="1" si="23"/>
        <v>99999</v>
      </c>
      <c r="AT70" s="305" t="str">
        <f t="shared" ca="1" si="24"/>
        <v/>
      </c>
      <c r="AU70" s="306" t="str">
        <f t="shared" ca="1" si="25"/>
        <v/>
      </c>
      <c r="AV70" s="160"/>
      <c r="AW70" s="307">
        <f t="shared" ca="1" si="26"/>
        <v>0</v>
      </c>
      <c r="AX70" s="304">
        <f t="shared" ca="1" si="27"/>
        <v>0.58333333333333337</v>
      </c>
      <c r="AY70" s="160">
        <f t="shared" ca="1" si="28"/>
        <v>10</v>
      </c>
      <c r="AZ70" s="160">
        <f t="shared" ca="1" si="29"/>
        <v>4</v>
      </c>
      <c r="BA70" s="305">
        <f t="shared" ca="1" si="30"/>
        <v>99999</v>
      </c>
      <c r="BB70" s="305" t="str">
        <f t="shared" ca="1" si="31"/>
        <v/>
      </c>
      <c r="BC70" s="306" t="str">
        <f t="shared" ca="1" si="32"/>
        <v/>
      </c>
      <c r="BE70" s="307">
        <f t="shared" ca="1" si="33"/>
        <v>0</v>
      </c>
      <c r="BF70" s="304">
        <f t="shared" ca="1" si="34"/>
        <v>99999</v>
      </c>
      <c r="BG70" s="160" t="str">
        <f t="shared" ca="1" si="35"/>
        <v/>
      </c>
      <c r="BH70" s="160" t="str">
        <f t="shared" ca="1" si="36"/>
        <v/>
      </c>
      <c r="BI70" s="305">
        <f t="shared" ca="1" si="37"/>
        <v>99999</v>
      </c>
      <c r="BJ70" s="305" t="str">
        <f t="shared" ca="1" si="38"/>
        <v/>
      </c>
      <c r="BK70" s="306" t="str">
        <f t="shared" ca="1" si="39"/>
        <v/>
      </c>
      <c r="BL70" s="160"/>
      <c r="BM70" s="307">
        <f t="shared" ca="1" si="40"/>
        <v>0</v>
      </c>
      <c r="BN70" s="304">
        <f t="shared" ca="1" si="41"/>
        <v>99999</v>
      </c>
      <c r="BO70" s="160" t="str">
        <f t="shared" ca="1" si="42"/>
        <v/>
      </c>
      <c r="BP70" s="160" t="str">
        <f t="shared" ca="1" si="43"/>
        <v/>
      </c>
      <c r="BQ70" s="305">
        <f t="shared" ca="1" si="44"/>
        <v>99999</v>
      </c>
      <c r="BR70" s="305" t="str">
        <f t="shared" ca="1" si="45"/>
        <v/>
      </c>
      <c r="BS70" s="306" t="str">
        <f t="shared" ca="1" si="46"/>
        <v/>
      </c>
      <c r="BU70" s="307">
        <f t="shared" ca="1" si="47"/>
        <v>0</v>
      </c>
      <c r="BV70" s="304">
        <f t="shared" ca="1" si="48"/>
        <v>99999</v>
      </c>
      <c r="BW70" s="160" t="str">
        <f t="shared" ca="1" si="49"/>
        <v/>
      </c>
      <c r="BX70" s="160" t="str">
        <f t="shared" ca="1" si="50"/>
        <v/>
      </c>
      <c r="BY70" s="305">
        <f t="shared" ca="1" si="51"/>
        <v>99999</v>
      </c>
      <c r="BZ70" s="305" t="str">
        <f t="shared" ca="1" si="52"/>
        <v/>
      </c>
      <c r="CA70" s="306" t="str">
        <f t="shared" ca="1" si="53"/>
        <v/>
      </c>
      <c r="CB70" s="160"/>
      <c r="CC70" s="307">
        <f t="shared" ca="1" si="54"/>
        <v>0</v>
      </c>
      <c r="CD70" s="304">
        <f t="shared" ca="1" si="55"/>
        <v>99999</v>
      </c>
      <c r="CE70" s="160" t="str">
        <f t="shared" ca="1" si="56"/>
        <v/>
      </c>
      <c r="CF70" s="160" t="str">
        <f t="shared" ca="1" si="57"/>
        <v/>
      </c>
      <c r="CG70" s="305">
        <f t="shared" ca="1" si="58"/>
        <v>99999</v>
      </c>
      <c r="CH70" s="305" t="str">
        <f t="shared" ca="1" si="59"/>
        <v/>
      </c>
      <c r="CI70" s="306" t="str">
        <f t="shared" ca="1" si="60"/>
        <v/>
      </c>
      <c r="CK70" s="307">
        <f t="shared" ca="1" si="61"/>
        <v>0</v>
      </c>
      <c r="CL70" s="304">
        <f t="shared" ca="1" si="62"/>
        <v>99999</v>
      </c>
      <c r="CM70" s="160" t="str">
        <f t="shared" ca="1" si="63"/>
        <v/>
      </c>
      <c r="CN70" s="160" t="str">
        <f t="shared" ca="1" si="64"/>
        <v/>
      </c>
      <c r="CO70" s="305">
        <f t="shared" ca="1" si="65"/>
        <v>99999</v>
      </c>
      <c r="CP70" s="305" t="str">
        <f t="shared" ca="1" si="66"/>
        <v/>
      </c>
      <c r="CQ70" s="306" t="str">
        <f t="shared" ca="1" si="67"/>
        <v/>
      </c>
      <c r="CS70" s="307">
        <f t="shared" ca="1" si="68"/>
        <v>0</v>
      </c>
      <c r="CT70" s="304">
        <f t="shared" ca="1" si="69"/>
        <v>0.58333333333333337</v>
      </c>
      <c r="CU70" s="160">
        <f t="shared" ca="1" si="70"/>
        <v>4</v>
      </c>
      <c r="CV70" s="160">
        <f t="shared" ca="1" si="71"/>
        <v>4</v>
      </c>
      <c r="CW70" s="305">
        <f t="shared" ca="1" si="72"/>
        <v>99999</v>
      </c>
      <c r="CX70" s="305" t="str">
        <f t="shared" ca="1" si="73"/>
        <v/>
      </c>
      <c r="CY70" s="306" t="str">
        <f t="shared" ca="1" si="74"/>
        <v/>
      </c>
      <c r="DA70" s="307">
        <f t="shared" ca="1" si="75"/>
        <v>0</v>
      </c>
      <c r="DB70" s="304">
        <f t="shared" ca="1" si="76"/>
        <v>99999</v>
      </c>
      <c r="DC70" s="160" t="str">
        <f t="shared" ca="1" si="77"/>
        <v/>
      </c>
      <c r="DD70" s="160" t="str">
        <f t="shared" ca="1" si="78"/>
        <v/>
      </c>
      <c r="DE70" s="305">
        <f t="shared" ca="1" si="79"/>
        <v>99999</v>
      </c>
      <c r="DF70" s="305" t="str">
        <f t="shared" ca="1" si="80"/>
        <v/>
      </c>
      <c r="DG70" s="306" t="str">
        <f t="shared" ca="1" si="81"/>
        <v/>
      </c>
      <c r="DI70" s="307">
        <f t="shared" ca="1" si="82"/>
        <v>0</v>
      </c>
      <c r="DJ70" s="304">
        <f t="shared" ca="1" si="83"/>
        <v>99999</v>
      </c>
      <c r="DK70" s="160" t="str">
        <f t="shared" ca="1" si="84"/>
        <v/>
      </c>
      <c r="DL70" s="160" t="str">
        <f t="shared" ca="1" si="85"/>
        <v/>
      </c>
      <c r="DM70" s="305">
        <f t="shared" ca="1" si="86"/>
        <v>99999</v>
      </c>
      <c r="DN70" s="305" t="str">
        <f t="shared" ca="1" si="87"/>
        <v/>
      </c>
      <c r="DO70" s="306" t="str">
        <f t="shared" ca="1" si="88"/>
        <v/>
      </c>
    </row>
    <row r="71" spans="4:119" ht="17.25" x14ac:dyDescent="0.25">
      <c r="D71" s="129">
        <f t="shared" ca="1" si="3"/>
        <v>2</v>
      </c>
      <c r="E71" s="129" t="str">
        <f t="shared" ca="1" si="4"/>
        <v>0302</v>
      </c>
      <c r="F71" s="129">
        <f ca="1">IF($E71="",0,COUNTIF($E$7:$E71,INDEX($E$139:$E$270,ROW($A65))))</f>
        <v>1</v>
      </c>
      <c r="G71" s="163"/>
      <c r="H71" s="158">
        <v>65</v>
      </c>
      <c r="I71" s="185">
        <f ca="1">IF(OR($Y$3,$H71&gt;Calc!$B$16/2*$D$6),"",$U$6+QUOTIENT(($H71-1),$U$22)*($U$8+$U$10)/1440+SUM($R$7:$R70)/1440)</f>
        <v>0.58333333333333337</v>
      </c>
      <c r="J71" s="187">
        <f ca="1">IF(OR($Y$3,$H71&gt;Calc!$B$16/2*$D$6),"",MOD(($H71-1),$U$22)+1)</f>
        <v>5</v>
      </c>
      <c r="K71" s="46">
        <f ca="1"/>
        <v>3</v>
      </c>
      <c r="L71" s="45" t="s">
        <v>4</v>
      </c>
      <c r="M71" s="47">
        <f ca="1"/>
        <v>2</v>
      </c>
      <c r="N71" s="44" t="str">
        <f t="shared" ref="N71:N102" ca="1" si="92">IF($K71="","",IF(VLOOKUP($K71,$B$8:$C$31,2,0)="","",VLOOKUP($K71,$B$8:$C$31,2,0)))</f>
        <v>Eintracht Frankfurt</v>
      </c>
      <c r="O71" s="42" t="s">
        <v>4</v>
      </c>
      <c r="P71" s="43" t="str">
        <f t="shared" ref="P71:P102" ca="1" si="93">IF($M71="","",IF(VLOOKUP($M71,$B$8:$C$31,2,0)="","",VLOOKUP($M71,$B$8:$C$31,2,0)))</f>
        <v>FC Barcelona</v>
      </c>
      <c r="Q71" s="611"/>
      <c r="R71" s="607"/>
      <c r="S71" s="178"/>
      <c r="T71" s="179"/>
      <c r="U71" s="179"/>
      <c r="V71" s="179"/>
      <c r="W71" s="179"/>
      <c r="X71" s="160">
        <f t="shared" ca="1" si="11"/>
        <v>0</v>
      </c>
      <c r="Y71" s="307">
        <f t="shared" ca="1" si="89"/>
        <v>0</v>
      </c>
      <c r="Z71" s="304">
        <f t="shared" ca="1" si="5"/>
        <v>99999</v>
      </c>
      <c r="AA71" s="160" t="str">
        <f t="shared" ca="1" si="6"/>
        <v/>
      </c>
      <c r="AB71" s="160" t="str">
        <f t="shared" ca="1" si="7"/>
        <v/>
      </c>
      <c r="AC71" s="305">
        <f t="shared" ca="1" si="8"/>
        <v>99999</v>
      </c>
      <c r="AD71" s="305" t="str">
        <f t="shared" ca="1" si="9"/>
        <v/>
      </c>
      <c r="AE71" s="306" t="str">
        <f t="shared" ca="1" si="10"/>
        <v/>
      </c>
      <c r="AF71" s="160"/>
      <c r="AG71" s="307">
        <f t="shared" ca="1" si="12"/>
        <v>0</v>
      </c>
      <c r="AH71" s="304">
        <f t="shared" ca="1" si="13"/>
        <v>0.58333333333333337</v>
      </c>
      <c r="AI71" s="160">
        <f t="shared" ca="1" si="14"/>
        <v>3</v>
      </c>
      <c r="AJ71" s="160">
        <f t="shared" ca="1" si="15"/>
        <v>5</v>
      </c>
      <c r="AK71" s="305">
        <f t="shared" ca="1" si="16"/>
        <v>99999</v>
      </c>
      <c r="AL71" s="305" t="str">
        <f t="shared" ca="1" si="17"/>
        <v/>
      </c>
      <c r="AM71" s="306" t="str">
        <f t="shared" ca="1" si="18"/>
        <v/>
      </c>
      <c r="AO71" s="307">
        <f t="shared" ca="1" si="19"/>
        <v>0</v>
      </c>
      <c r="AP71" s="304">
        <f t="shared" ca="1" si="20"/>
        <v>0.58333333333333337</v>
      </c>
      <c r="AQ71" s="160">
        <f t="shared" ca="1" si="21"/>
        <v>2</v>
      </c>
      <c r="AR71" s="160">
        <f t="shared" ca="1" si="22"/>
        <v>5</v>
      </c>
      <c r="AS71" s="305">
        <f t="shared" ca="1" si="23"/>
        <v>99999</v>
      </c>
      <c r="AT71" s="305" t="str">
        <f t="shared" ca="1" si="24"/>
        <v/>
      </c>
      <c r="AU71" s="306" t="str">
        <f t="shared" ca="1" si="25"/>
        <v/>
      </c>
      <c r="AV71" s="160"/>
      <c r="AW71" s="307">
        <f t="shared" ca="1" si="26"/>
        <v>0</v>
      </c>
      <c r="AX71" s="304">
        <f t="shared" ca="1" si="27"/>
        <v>99999</v>
      </c>
      <c r="AY71" s="160" t="str">
        <f t="shared" ca="1" si="28"/>
        <v/>
      </c>
      <c r="AZ71" s="160" t="str">
        <f t="shared" ca="1" si="29"/>
        <v/>
      </c>
      <c r="BA71" s="305">
        <f t="shared" ca="1" si="30"/>
        <v>99999</v>
      </c>
      <c r="BB71" s="305" t="str">
        <f t="shared" ca="1" si="31"/>
        <v/>
      </c>
      <c r="BC71" s="306" t="str">
        <f t="shared" ca="1" si="32"/>
        <v/>
      </c>
      <c r="BE71" s="307">
        <f t="shared" ca="1" si="33"/>
        <v>0</v>
      </c>
      <c r="BF71" s="304">
        <f t="shared" ca="1" si="34"/>
        <v>99999</v>
      </c>
      <c r="BG71" s="160" t="str">
        <f t="shared" ca="1" si="35"/>
        <v/>
      </c>
      <c r="BH71" s="160" t="str">
        <f t="shared" ca="1" si="36"/>
        <v/>
      </c>
      <c r="BI71" s="305">
        <f t="shared" ca="1" si="37"/>
        <v>99999</v>
      </c>
      <c r="BJ71" s="305" t="str">
        <f t="shared" ca="1" si="38"/>
        <v/>
      </c>
      <c r="BK71" s="306" t="str">
        <f t="shared" ca="1" si="39"/>
        <v/>
      </c>
      <c r="BL71" s="160"/>
      <c r="BM71" s="307">
        <f t="shared" ca="1" si="40"/>
        <v>0</v>
      </c>
      <c r="BN71" s="304">
        <f t="shared" ca="1" si="41"/>
        <v>99999</v>
      </c>
      <c r="BO71" s="160" t="str">
        <f t="shared" ca="1" si="42"/>
        <v/>
      </c>
      <c r="BP71" s="160" t="str">
        <f t="shared" ca="1" si="43"/>
        <v/>
      </c>
      <c r="BQ71" s="305">
        <f t="shared" ca="1" si="44"/>
        <v>99999</v>
      </c>
      <c r="BR71" s="305" t="str">
        <f t="shared" ca="1" si="45"/>
        <v/>
      </c>
      <c r="BS71" s="306" t="str">
        <f t="shared" ca="1" si="46"/>
        <v/>
      </c>
      <c r="BU71" s="307">
        <f t="shared" ca="1" si="47"/>
        <v>0</v>
      </c>
      <c r="BV71" s="304">
        <f t="shared" ca="1" si="48"/>
        <v>99999</v>
      </c>
      <c r="BW71" s="160" t="str">
        <f t="shared" ca="1" si="49"/>
        <v/>
      </c>
      <c r="BX71" s="160" t="str">
        <f t="shared" ca="1" si="50"/>
        <v/>
      </c>
      <c r="BY71" s="305">
        <f t="shared" ca="1" si="51"/>
        <v>99999</v>
      </c>
      <c r="BZ71" s="305" t="str">
        <f t="shared" ca="1" si="52"/>
        <v/>
      </c>
      <c r="CA71" s="306" t="str">
        <f t="shared" ca="1" si="53"/>
        <v/>
      </c>
      <c r="CB71" s="160"/>
      <c r="CC71" s="307">
        <f t="shared" ca="1" si="54"/>
        <v>0</v>
      </c>
      <c r="CD71" s="304">
        <f t="shared" ca="1" si="55"/>
        <v>99999</v>
      </c>
      <c r="CE71" s="160" t="str">
        <f t="shared" ca="1" si="56"/>
        <v/>
      </c>
      <c r="CF71" s="160" t="str">
        <f t="shared" ca="1" si="57"/>
        <v/>
      </c>
      <c r="CG71" s="305">
        <f t="shared" ca="1" si="58"/>
        <v>99999</v>
      </c>
      <c r="CH71" s="305" t="str">
        <f t="shared" ca="1" si="59"/>
        <v/>
      </c>
      <c r="CI71" s="306" t="str">
        <f t="shared" ca="1" si="60"/>
        <v/>
      </c>
      <c r="CK71" s="307">
        <f t="shared" ca="1" si="61"/>
        <v>0</v>
      </c>
      <c r="CL71" s="304">
        <f t="shared" ca="1" si="62"/>
        <v>99999</v>
      </c>
      <c r="CM71" s="160" t="str">
        <f t="shared" ca="1" si="63"/>
        <v/>
      </c>
      <c r="CN71" s="160" t="str">
        <f t="shared" ca="1" si="64"/>
        <v/>
      </c>
      <c r="CO71" s="305">
        <f t="shared" ca="1" si="65"/>
        <v>99999</v>
      </c>
      <c r="CP71" s="305" t="str">
        <f t="shared" ca="1" si="66"/>
        <v/>
      </c>
      <c r="CQ71" s="306" t="str">
        <f t="shared" ca="1" si="67"/>
        <v/>
      </c>
      <c r="CS71" s="307">
        <f t="shared" ca="1" si="68"/>
        <v>0</v>
      </c>
      <c r="CT71" s="304">
        <f t="shared" ca="1" si="69"/>
        <v>99999</v>
      </c>
      <c r="CU71" s="160" t="str">
        <f t="shared" ca="1" si="70"/>
        <v/>
      </c>
      <c r="CV71" s="160" t="str">
        <f t="shared" ca="1" si="71"/>
        <v/>
      </c>
      <c r="CW71" s="305">
        <f t="shared" ca="1" si="72"/>
        <v>99999</v>
      </c>
      <c r="CX71" s="305" t="str">
        <f t="shared" ca="1" si="73"/>
        <v/>
      </c>
      <c r="CY71" s="306" t="str">
        <f t="shared" ca="1" si="74"/>
        <v/>
      </c>
      <c r="DA71" s="307">
        <f t="shared" ca="1" si="75"/>
        <v>0</v>
      </c>
      <c r="DB71" s="304">
        <f t="shared" ca="1" si="76"/>
        <v>99999</v>
      </c>
      <c r="DC71" s="160" t="str">
        <f t="shared" ca="1" si="77"/>
        <v/>
      </c>
      <c r="DD71" s="160" t="str">
        <f t="shared" ca="1" si="78"/>
        <v/>
      </c>
      <c r="DE71" s="305">
        <f t="shared" ca="1" si="79"/>
        <v>99999</v>
      </c>
      <c r="DF71" s="305" t="str">
        <f t="shared" ca="1" si="80"/>
        <v/>
      </c>
      <c r="DG71" s="306" t="str">
        <f t="shared" ca="1" si="81"/>
        <v/>
      </c>
      <c r="DI71" s="307">
        <f t="shared" ca="1" si="82"/>
        <v>0</v>
      </c>
      <c r="DJ71" s="304">
        <f t="shared" ca="1" si="83"/>
        <v>99999</v>
      </c>
      <c r="DK71" s="160" t="str">
        <f t="shared" ca="1" si="84"/>
        <v/>
      </c>
      <c r="DL71" s="160" t="str">
        <f t="shared" ca="1" si="85"/>
        <v/>
      </c>
      <c r="DM71" s="305">
        <f t="shared" ca="1" si="86"/>
        <v>99999</v>
      </c>
      <c r="DN71" s="305" t="str">
        <f t="shared" ca="1" si="87"/>
        <v/>
      </c>
      <c r="DO71" s="306" t="str">
        <f t="shared" ca="1" si="88"/>
        <v/>
      </c>
    </row>
    <row r="72" spans="4:119" ht="17.25" x14ac:dyDescent="0.25">
      <c r="D72" s="129">
        <f t="shared" ref="D72:D135" ca="1" si="94">IF($E72="",0,IF(OR(QUOTIENT($E72,10)=MOD($E72,10),COUNTIF($E$7:$E$138,$E72)&gt;1),100,COUNTIF($E$7:$E$270,$E72)))</f>
        <v>2</v>
      </c>
      <c r="E72" s="129" t="str">
        <f t="shared" ref="E72:E135" ca="1" si="95">IF(OR($K72="",$M72=""),"",TEXT($K72,"00")&amp;TEXT($M72,"00"))</f>
        <v>0601</v>
      </c>
      <c r="F72" s="129">
        <f ca="1">IF($E72="",0,COUNTIF($E$7:$E72,INDEX($E$139:$E$270,ROW($A66))))</f>
        <v>1</v>
      </c>
      <c r="G72" s="163"/>
      <c r="H72" s="158">
        <v>66</v>
      </c>
      <c r="I72" s="185">
        <f ca="1">IF(OR($Y$3,$H72&gt;Calc!$B$16/2*$D$6),"",$U$6+QUOTIENT(($H72-1),$U$22)*($U$8+$U$10)/1440+SUM($R$7:$R71)/1440)</f>
        <v>0.60069444444444442</v>
      </c>
      <c r="J72" s="187">
        <f ca="1">IF(OR($Y$3,$H72&gt;Calc!$B$16/2*$D$6),"",MOD(($H72-1),$U$22)+1)</f>
        <v>1</v>
      </c>
      <c r="K72" s="46">
        <f ca="1"/>
        <v>6</v>
      </c>
      <c r="L72" s="45" t="s">
        <v>4</v>
      </c>
      <c r="M72" s="47">
        <f ca="1"/>
        <v>1</v>
      </c>
      <c r="N72" s="44" t="str">
        <f t="shared" ca="1" si="92"/>
        <v>Inter Mailand</v>
      </c>
      <c r="O72" s="42" t="s">
        <v>4</v>
      </c>
      <c r="P72" s="43" t="str">
        <f t="shared" ca="1" si="93"/>
        <v>1. FC Riedwald</v>
      </c>
      <c r="Q72" s="611"/>
      <c r="R72" s="607"/>
      <c r="S72" s="178"/>
      <c r="T72" s="179"/>
      <c r="U72" s="179"/>
      <c r="V72" s="179"/>
      <c r="W72" s="179"/>
      <c r="X72" s="160">
        <f t="shared" ca="1" si="11"/>
        <v>0</v>
      </c>
      <c r="Y72" s="307">
        <f t="shared" ca="1" si="89"/>
        <v>0</v>
      </c>
      <c r="Z72" s="304">
        <f t="shared" ref="Z72:Z135" ca="1" si="96">IF(AA72="",99999,$I72)</f>
        <v>0.60069444444444442</v>
      </c>
      <c r="AA72" s="160">
        <f t="shared" ref="AA72:AA135" ca="1" si="97">IF($K72=Z$6,$M72,IF($M72=Z$6,$K72,""))</f>
        <v>6</v>
      </c>
      <c r="AB72" s="160">
        <f t="shared" ref="AB72:AB135" ca="1" si="98">IF(AA72="","",$J72)</f>
        <v>1</v>
      </c>
      <c r="AC72" s="305">
        <f t="shared" ref="AC72:AC135" ca="1" si="99">SMALL(Z$7:Z$138,ROW($A66))</f>
        <v>99999</v>
      </c>
      <c r="AD72" s="305" t="str">
        <f t="shared" ref="AD72:AD135" ca="1" si="100">IFERROR(VLOOKUP(AC72,Z$7:AB$138,3,0),"")</f>
        <v/>
      </c>
      <c r="AE72" s="306" t="str">
        <f t="shared" ref="AE72:AE135" ca="1" si="101">IFERROR(VLOOKUP(VLOOKUP(AC72,Z$7:AA$138,2,0),$B$8:$C$31,2,0),"")</f>
        <v/>
      </c>
      <c r="AF72" s="160"/>
      <c r="AG72" s="307">
        <f t="shared" ca="1" si="12"/>
        <v>0</v>
      </c>
      <c r="AH72" s="304">
        <f t="shared" ca="1" si="13"/>
        <v>99999</v>
      </c>
      <c r="AI72" s="160" t="str">
        <f t="shared" ca="1" si="14"/>
        <v/>
      </c>
      <c r="AJ72" s="160" t="str">
        <f t="shared" ca="1" si="15"/>
        <v/>
      </c>
      <c r="AK72" s="305">
        <f t="shared" ca="1" si="16"/>
        <v>99999</v>
      </c>
      <c r="AL72" s="305" t="str">
        <f t="shared" ca="1" si="17"/>
        <v/>
      </c>
      <c r="AM72" s="306" t="str">
        <f t="shared" ca="1" si="18"/>
        <v/>
      </c>
      <c r="AO72" s="307">
        <f t="shared" ca="1" si="19"/>
        <v>0</v>
      </c>
      <c r="AP72" s="304">
        <f t="shared" ca="1" si="20"/>
        <v>99999</v>
      </c>
      <c r="AQ72" s="160" t="str">
        <f t="shared" ca="1" si="21"/>
        <v/>
      </c>
      <c r="AR72" s="160" t="str">
        <f t="shared" ca="1" si="22"/>
        <v/>
      </c>
      <c r="AS72" s="305">
        <f t="shared" ca="1" si="23"/>
        <v>99999</v>
      </c>
      <c r="AT72" s="305" t="str">
        <f t="shared" ca="1" si="24"/>
        <v/>
      </c>
      <c r="AU72" s="306" t="str">
        <f t="shared" ca="1" si="25"/>
        <v/>
      </c>
      <c r="AV72" s="160"/>
      <c r="AW72" s="307">
        <f t="shared" ca="1" si="26"/>
        <v>0</v>
      </c>
      <c r="AX72" s="304">
        <f t="shared" ca="1" si="27"/>
        <v>99999</v>
      </c>
      <c r="AY72" s="160" t="str">
        <f t="shared" ca="1" si="28"/>
        <v/>
      </c>
      <c r="AZ72" s="160" t="str">
        <f t="shared" ca="1" si="29"/>
        <v/>
      </c>
      <c r="BA72" s="305">
        <f t="shared" ca="1" si="30"/>
        <v>99999</v>
      </c>
      <c r="BB72" s="305" t="str">
        <f t="shared" ca="1" si="31"/>
        <v/>
      </c>
      <c r="BC72" s="306" t="str">
        <f t="shared" ca="1" si="32"/>
        <v/>
      </c>
      <c r="BE72" s="307">
        <f t="shared" ca="1" si="33"/>
        <v>0</v>
      </c>
      <c r="BF72" s="304">
        <f t="shared" ca="1" si="34"/>
        <v>99999</v>
      </c>
      <c r="BG72" s="160" t="str">
        <f t="shared" ca="1" si="35"/>
        <v/>
      </c>
      <c r="BH72" s="160" t="str">
        <f t="shared" ca="1" si="36"/>
        <v/>
      </c>
      <c r="BI72" s="305">
        <f t="shared" ca="1" si="37"/>
        <v>99999</v>
      </c>
      <c r="BJ72" s="305" t="str">
        <f t="shared" ca="1" si="38"/>
        <v/>
      </c>
      <c r="BK72" s="306" t="str">
        <f t="shared" ca="1" si="39"/>
        <v/>
      </c>
      <c r="BL72" s="160"/>
      <c r="BM72" s="307">
        <f t="shared" ca="1" si="40"/>
        <v>0</v>
      </c>
      <c r="BN72" s="304">
        <f t="shared" ca="1" si="41"/>
        <v>0.60069444444444442</v>
      </c>
      <c r="BO72" s="160">
        <f t="shared" ca="1" si="42"/>
        <v>1</v>
      </c>
      <c r="BP72" s="160">
        <f t="shared" ca="1" si="43"/>
        <v>1</v>
      </c>
      <c r="BQ72" s="305">
        <f t="shared" ca="1" si="44"/>
        <v>99999</v>
      </c>
      <c r="BR72" s="305" t="str">
        <f t="shared" ca="1" si="45"/>
        <v/>
      </c>
      <c r="BS72" s="306" t="str">
        <f t="shared" ca="1" si="46"/>
        <v/>
      </c>
      <c r="BU72" s="307">
        <f t="shared" ca="1" si="47"/>
        <v>0</v>
      </c>
      <c r="BV72" s="304">
        <f t="shared" ca="1" si="48"/>
        <v>99999</v>
      </c>
      <c r="BW72" s="160" t="str">
        <f t="shared" ca="1" si="49"/>
        <v/>
      </c>
      <c r="BX72" s="160" t="str">
        <f t="shared" ca="1" si="50"/>
        <v/>
      </c>
      <c r="BY72" s="305">
        <f t="shared" ca="1" si="51"/>
        <v>99999</v>
      </c>
      <c r="BZ72" s="305" t="str">
        <f t="shared" ca="1" si="52"/>
        <v/>
      </c>
      <c r="CA72" s="306" t="str">
        <f t="shared" ca="1" si="53"/>
        <v/>
      </c>
      <c r="CB72" s="160"/>
      <c r="CC72" s="307">
        <f t="shared" ca="1" si="54"/>
        <v>0</v>
      </c>
      <c r="CD72" s="304">
        <f t="shared" ca="1" si="55"/>
        <v>99999</v>
      </c>
      <c r="CE72" s="160" t="str">
        <f t="shared" ca="1" si="56"/>
        <v/>
      </c>
      <c r="CF72" s="160" t="str">
        <f t="shared" ca="1" si="57"/>
        <v/>
      </c>
      <c r="CG72" s="305">
        <f t="shared" ca="1" si="58"/>
        <v>99999</v>
      </c>
      <c r="CH72" s="305" t="str">
        <f t="shared" ca="1" si="59"/>
        <v/>
      </c>
      <c r="CI72" s="306" t="str">
        <f t="shared" ca="1" si="60"/>
        <v/>
      </c>
      <c r="CK72" s="307">
        <f t="shared" ca="1" si="61"/>
        <v>0</v>
      </c>
      <c r="CL72" s="304">
        <f t="shared" ca="1" si="62"/>
        <v>99999</v>
      </c>
      <c r="CM72" s="160" t="str">
        <f t="shared" ca="1" si="63"/>
        <v/>
      </c>
      <c r="CN72" s="160" t="str">
        <f t="shared" ca="1" si="64"/>
        <v/>
      </c>
      <c r="CO72" s="305">
        <f t="shared" ca="1" si="65"/>
        <v>99999</v>
      </c>
      <c r="CP72" s="305" t="str">
        <f t="shared" ca="1" si="66"/>
        <v/>
      </c>
      <c r="CQ72" s="306" t="str">
        <f t="shared" ca="1" si="67"/>
        <v/>
      </c>
      <c r="CS72" s="307">
        <f t="shared" ca="1" si="68"/>
        <v>0</v>
      </c>
      <c r="CT72" s="304">
        <f t="shared" ca="1" si="69"/>
        <v>99999</v>
      </c>
      <c r="CU72" s="160" t="str">
        <f t="shared" ca="1" si="70"/>
        <v/>
      </c>
      <c r="CV72" s="160" t="str">
        <f t="shared" ca="1" si="71"/>
        <v/>
      </c>
      <c r="CW72" s="305">
        <f t="shared" ca="1" si="72"/>
        <v>99999</v>
      </c>
      <c r="CX72" s="305" t="str">
        <f t="shared" ca="1" si="73"/>
        <v/>
      </c>
      <c r="CY72" s="306" t="str">
        <f t="shared" ca="1" si="74"/>
        <v/>
      </c>
      <c r="DA72" s="307">
        <f t="shared" ca="1" si="75"/>
        <v>0</v>
      </c>
      <c r="DB72" s="304">
        <f t="shared" ca="1" si="76"/>
        <v>99999</v>
      </c>
      <c r="DC72" s="160" t="str">
        <f t="shared" ca="1" si="77"/>
        <v/>
      </c>
      <c r="DD72" s="160" t="str">
        <f t="shared" ca="1" si="78"/>
        <v/>
      </c>
      <c r="DE72" s="305">
        <f t="shared" ca="1" si="79"/>
        <v>99999</v>
      </c>
      <c r="DF72" s="305" t="str">
        <f t="shared" ca="1" si="80"/>
        <v/>
      </c>
      <c r="DG72" s="306" t="str">
        <f t="shared" ca="1" si="81"/>
        <v/>
      </c>
      <c r="DI72" s="307">
        <f t="shared" ca="1" si="82"/>
        <v>0</v>
      </c>
      <c r="DJ72" s="304">
        <f t="shared" ca="1" si="83"/>
        <v>99999</v>
      </c>
      <c r="DK72" s="160" t="str">
        <f t="shared" ca="1" si="84"/>
        <v/>
      </c>
      <c r="DL72" s="160" t="str">
        <f t="shared" ca="1" si="85"/>
        <v/>
      </c>
      <c r="DM72" s="305">
        <f t="shared" ca="1" si="86"/>
        <v>99999</v>
      </c>
      <c r="DN72" s="305" t="str">
        <f t="shared" ca="1" si="87"/>
        <v/>
      </c>
      <c r="DO72" s="306" t="str">
        <f t="shared" ca="1" si="88"/>
        <v/>
      </c>
    </row>
    <row r="73" spans="4:119" ht="17.25" x14ac:dyDescent="0.25">
      <c r="D73" s="129">
        <f t="shared" ca="1" si="94"/>
        <v>2</v>
      </c>
      <c r="E73" s="129" t="str">
        <f t="shared" ca="1" si="95"/>
        <v>0705</v>
      </c>
      <c r="F73" s="129">
        <f ca="1">IF($E73="",0,COUNTIF($E$7:$E73,INDEX($E$139:$E$270,ROW($A67))))</f>
        <v>1</v>
      </c>
      <c r="G73" s="163"/>
      <c r="H73" s="158">
        <v>67</v>
      </c>
      <c r="I73" s="185">
        <f ca="1">IF(OR($Y$3,$H73&gt;Calc!$B$16/2*$D$6),"",$U$6+QUOTIENT(($H73-1),$U$22)*($U$8+$U$10)/1440+SUM($R$7:$R72)/1440)</f>
        <v>0.60069444444444442</v>
      </c>
      <c r="J73" s="187">
        <f ca="1">IF(OR($Y$3,$H73&gt;Calc!$B$16/2*$D$6),"",MOD(($H73-1),$U$22)+1)</f>
        <v>2</v>
      </c>
      <c r="K73" s="46">
        <f ca="1"/>
        <v>7</v>
      </c>
      <c r="L73" s="45" t="s">
        <v>4</v>
      </c>
      <c r="M73" s="47">
        <f ca="1"/>
        <v>5</v>
      </c>
      <c r="N73" s="44" t="str">
        <f t="shared" ca="1" si="92"/>
        <v>SSV Wildbach</v>
      </c>
      <c r="O73" s="42" t="s">
        <v>4</v>
      </c>
      <c r="P73" s="43" t="str">
        <f t="shared" ca="1" si="93"/>
        <v>VFB Essenheim</v>
      </c>
      <c r="Q73" s="611"/>
      <c r="R73" s="607"/>
      <c r="S73" s="178"/>
      <c r="T73" s="179"/>
      <c r="U73" s="179"/>
      <c r="V73" s="179"/>
      <c r="W73" s="179"/>
      <c r="X73" s="160">
        <f t="shared" ref="X73:X136" ca="1" si="102">Y73+AG73+AO73+AW73+BE73+BM73+BU73+CC73+CK73</f>
        <v>0</v>
      </c>
      <c r="Y73" s="307">
        <f t="shared" ca="1" si="89"/>
        <v>0</v>
      </c>
      <c r="Z73" s="304">
        <f t="shared" ca="1" si="96"/>
        <v>99999</v>
      </c>
      <c r="AA73" s="160" t="str">
        <f t="shared" ca="1" si="97"/>
        <v/>
      </c>
      <c r="AB73" s="160" t="str">
        <f t="shared" ca="1" si="98"/>
        <v/>
      </c>
      <c r="AC73" s="305">
        <f t="shared" ca="1" si="99"/>
        <v>99999</v>
      </c>
      <c r="AD73" s="305" t="str">
        <f t="shared" ca="1" si="100"/>
        <v/>
      </c>
      <c r="AE73" s="306" t="str">
        <f t="shared" ca="1" si="101"/>
        <v/>
      </c>
      <c r="AF73" s="160"/>
      <c r="AG73" s="307">
        <f t="shared" ref="AG73:AG136" ca="1" si="103">IF(AND(AH73&lt;99999,OR(AH73=AH72,AH73=AH71,AH73=AH70,)),1,0)</f>
        <v>0</v>
      </c>
      <c r="AH73" s="304">
        <f t="shared" ref="AH73:AH136" ca="1" si="104">IF(AI73="",99999,$I73)</f>
        <v>99999</v>
      </c>
      <c r="AI73" s="160" t="str">
        <f t="shared" ref="AI73:AI136" ca="1" si="105">IF($K73=AH$6,$M73,IF($M73=AH$6,$K73,""))</f>
        <v/>
      </c>
      <c r="AJ73" s="160" t="str">
        <f t="shared" ref="AJ73:AJ136" ca="1" si="106">IF(AI73="","",$J73)</f>
        <v/>
      </c>
      <c r="AK73" s="305">
        <f t="shared" ref="AK73:AK136" ca="1" si="107">SMALL(AH$7:AH$138,ROW($A67))</f>
        <v>99999</v>
      </c>
      <c r="AL73" s="305" t="str">
        <f t="shared" ref="AL73:AL136" ca="1" si="108">IFERROR(VLOOKUP(AK73,AH$7:AJ$138,3,0),"")</f>
        <v/>
      </c>
      <c r="AM73" s="306" t="str">
        <f t="shared" ref="AM73:AM136" ca="1" si="109">IFERROR(VLOOKUP(VLOOKUP(AK73,AH$7:AI$138,2,0),$B$8:$C$31,2,0),"")</f>
        <v/>
      </c>
      <c r="AO73" s="307">
        <f t="shared" ref="AO73:AO136" ca="1" si="110">IF(AND(AP73&lt;99999,OR(AP73=AP72,AP73=AP71,AP73=AP70,)),1,0)</f>
        <v>0</v>
      </c>
      <c r="AP73" s="304">
        <f t="shared" ref="AP73:AP136" ca="1" si="111">IF(AQ73="",99999,$I73)</f>
        <v>99999</v>
      </c>
      <c r="AQ73" s="160" t="str">
        <f t="shared" ref="AQ73:AQ136" ca="1" si="112">IF($K73=AP$6,$M73,IF($M73=AP$6,$K73,""))</f>
        <v/>
      </c>
      <c r="AR73" s="160" t="str">
        <f t="shared" ref="AR73:AR136" ca="1" si="113">IF(AQ73="","",$J73)</f>
        <v/>
      </c>
      <c r="AS73" s="305">
        <f t="shared" ref="AS73:AS136" ca="1" si="114">SMALL(AP$7:AP$138,ROW($A67))</f>
        <v>99999</v>
      </c>
      <c r="AT73" s="305" t="str">
        <f t="shared" ref="AT73:AT136" ca="1" si="115">IFERROR(VLOOKUP(AS73,AP$7:AR$138,3,0),"")</f>
        <v/>
      </c>
      <c r="AU73" s="306" t="str">
        <f t="shared" ref="AU73:AU136" ca="1" si="116">IFERROR(VLOOKUP(VLOOKUP(AS73,AP$7:AQ$138,2,0),$B$8:$C$31,2,0),"")</f>
        <v/>
      </c>
      <c r="AV73" s="160"/>
      <c r="AW73" s="307">
        <f t="shared" ref="AW73:AW136" ca="1" si="117">IF(AND(AX73&lt;99999,OR(AX73=AX72,AX73=AX71,AX73=AX70,)),1,0)</f>
        <v>0</v>
      </c>
      <c r="AX73" s="304">
        <f t="shared" ref="AX73:AX136" ca="1" si="118">IF(AY73="",99999,$I73)</f>
        <v>99999</v>
      </c>
      <c r="AY73" s="160" t="str">
        <f t="shared" ref="AY73:AY136" ca="1" si="119">IF($K73=AX$6,$M73,IF($M73=AX$6,$K73,""))</f>
        <v/>
      </c>
      <c r="AZ73" s="160" t="str">
        <f t="shared" ref="AZ73:AZ136" ca="1" si="120">IF(AY73="","",$J73)</f>
        <v/>
      </c>
      <c r="BA73" s="305">
        <f t="shared" ref="BA73:BA136" ca="1" si="121">SMALL(AX$7:AX$138,ROW($A67))</f>
        <v>99999</v>
      </c>
      <c r="BB73" s="305" t="str">
        <f t="shared" ref="BB73:BB136" ca="1" si="122">IFERROR(VLOOKUP(BA73,AX$7:AZ$138,3,0),"")</f>
        <v/>
      </c>
      <c r="BC73" s="306" t="str">
        <f t="shared" ref="BC73:BC136" ca="1" si="123">IFERROR(VLOOKUP(VLOOKUP(BA73,AX$7:AY$138,2,0),$B$8:$C$31,2,0),"")</f>
        <v/>
      </c>
      <c r="BE73" s="307">
        <f t="shared" ref="BE73:BE136" ca="1" si="124">IF(AND(BF73&lt;99999,OR(BF73=BF72,BF73=BF71,BF73=BF70,)),1,0)</f>
        <v>0</v>
      </c>
      <c r="BF73" s="304">
        <f t="shared" ref="BF73:BF136" ca="1" si="125">IF(BG73="",99999,$I73)</f>
        <v>0.60069444444444442</v>
      </c>
      <c r="BG73" s="160">
        <f t="shared" ref="BG73:BG136" ca="1" si="126">IF($K73=BF$6,$M73,IF($M73=BF$6,$K73,""))</f>
        <v>7</v>
      </c>
      <c r="BH73" s="160">
        <f t="shared" ref="BH73:BH136" ca="1" si="127">IF(BG73="","",$J73)</f>
        <v>2</v>
      </c>
      <c r="BI73" s="305">
        <f t="shared" ref="BI73:BI136" ca="1" si="128">SMALL(BF$7:BF$138,ROW($A67))</f>
        <v>99999</v>
      </c>
      <c r="BJ73" s="305" t="str">
        <f t="shared" ref="BJ73:BJ136" ca="1" si="129">IFERROR(VLOOKUP(BI73,BF$7:BH$138,3,0),"")</f>
        <v/>
      </c>
      <c r="BK73" s="306" t="str">
        <f t="shared" ref="BK73:BK136" ca="1" si="130">IFERROR(VLOOKUP(VLOOKUP(BI73,BF$7:BG$138,2,0),$B$8:$C$31,2,0),"")</f>
        <v/>
      </c>
      <c r="BL73" s="160"/>
      <c r="BM73" s="307">
        <f t="shared" ref="BM73:BM136" ca="1" si="131">IF(AND(BN73&lt;99999,OR(BN73=BN72,BN73=BN71,BN73=BN70,)),1,0)</f>
        <v>0</v>
      </c>
      <c r="BN73" s="304">
        <f t="shared" ref="BN73:BN136" ca="1" si="132">IF(BO73="",99999,$I73)</f>
        <v>99999</v>
      </c>
      <c r="BO73" s="160" t="str">
        <f t="shared" ref="BO73:BO136" ca="1" si="133">IF($K73=BN$6,$M73,IF($M73=BN$6,$K73,""))</f>
        <v/>
      </c>
      <c r="BP73" s="160" t="str">
        <f t="shared" ref="BP73:BP136" ca="1" si="134">IF(BO73="","",$J73)</f>
        <v/>
      </c>
      <c r="BQ73" s="305">
        <f t="shared" ref="BQ73:BQ136" ca="1" si="135">SMALL(BN$7:BN$138,ROW($A67))</f>
        <v>99999</v>
      </c>
      <c r="BR73" s="305" t="str">
        <f t="shared" ref="BR73:BR136" ca="1" si="136">IFERROR(VLOOKUP(BQ73,BN$7:BP$138,3,0),"")</f>
        <v/>
      </c>
      <c r="BS73" s="306" t="str">
        <f t="shared" ref="BS73:BS136" ca="1" si="137">IFERROR(VLOOKUP(VLOOKUP(BQ73,BN$7:BO$138,2,0),$B$8:$C$31,2,0),"")</f>
        <v/>
      </c>
      <c r="BU73" s="307">
        <f t="shared" ref="BU73:BU136" ca="1" si="138">IF(AND(BV73&lt;99999,OR(BV73=BV72,BV73=BV71,BV73=BV70,)),1,0)</f>
        <v>0</v>
      </c>
      <c r="BV73" s="304">
        <f t="shared" ref="BV73:BV136" ca="1" si="139">IF(BW73="",99999,$I73)</f>
        <v>0.60069444444444442</v>
      </c>
      <c r="BW73" s="160">
        <f t="shared" ref="BW73:BW136" ca="1" si="140">IF($K73=BV$6,$M73,IF($M73=BV$6,$K73,""))</f>
        <v>5</v>
      </c>
      <c r="BX73" s="160">
        <f t="shared" ref="BX73:BX136" ca="1" si="141">IF(BW73="","",$J73)</f>
        <v>2</v>
      </c>
      <c r="BY73" s="305">
        <f t="shared" ref="BY73:BY136" ca="1" si="142">SMALL(BV$7:BV$138,ROW($A67))</f>
        <v>99999</v>
      </c>
      <c r="BZ73" s="305" t="str">
        <f t="shared" ref="BZ73:BZ136" ca="1" si="143">IFERROR(VLOOKUP(BY73,BV$7:BX$138,3,0),"")</f>
        <v/>
      </c>
      <c r="CA73" s="306" t="str">
        <f t="shared" ref="CA73:CA136" ca="1" si="144">IFERROR(VLOOKUP(VLOOKUP(BY73,BV$7:BW$138,2,0),$B$8:$C$31,2,0),"")</f>
        <v/>
      </c>
      <c r="CB73" s="160"/>
      <c r="CC73" s="307">
        <f t="shared" ref="CC73:CC136" ca="1" si="145">IF(AND(CD73&lt;99999,OR(CD73=CD72,CD73=CD71,CD73=CD70,)),1,0)</f>
        <v>0</v>
      </c>
      <c r="CD73" s="304">
        <f t="shared" ref="CD73:CD136" ca="1" si="146">IF(CE73="",99999,$I73)</f>
        <v>99999</v>
      </c>
      <c r="CE73" s="160" t="str">
        <f t="shared" ref="CE73:CE136" ca="1" si="147">IF($K73=CD$6,$M73,IF($M73=CD$6,$K73,""))</f>
        <v/>
      </c>
      <c r="CF73" s="160" t="str">
        <f t="shared" ref="CF73:CF136" ca="1" si="148">IF(CE73="","",$J73)</f>
        <v/>
      </c>
      <c r="CG73" s="305">
        <f t="shared" ref="CG73:CG136" ca="1" si="149">SMALL(CD$7:CD$138,ROW($A67))</f>
        <v>99999</v>
      </c>
      <c r="CH73" s="305" t="str">
        <f t="shared" ref="CH73:CH136" ca="1" si="150">IFERROR(VLOOKUP(CG73,CD$7:CF$138,3,0),"")</f>
        <v/>
      </c>
      <c r="CI73" s="306" t="str">
        <f t="shared" ref="CI73:CI136" ca="1" si="151">IFERROR(VLOOKUP(VLOOKUP(CG73,CD$7:CE$138,2,0),$B$8:$C$31,2,0),"")</f>
        <v/>
      </c>
      <c r="CK73" s="307">
        <f t="shared" ref="CK73:CK136" ca="1" si="152">IF(AND(CL73&lt;99999,OR(CL73=CL72,CL73=CL71,CL73=CL70,)),1,0)</f>
        <v>0</v>
      </c>
      <c r="CL73" s="304">
        <f t="shared" ref="CL73:CL136" ca="1" si="153">IF(CM73="",99999,$I73)</f>
        <v>99999</v>
      </c>
      <c r="CM73" s="160" t="str">
        <f t="shared" ref="CM73:CM136" ca="1" si="154">IF($K73=CL$6,$M73,IF($M73=CL$6,$K73,""))</f>
        <v/>
      </c>
      <c r="CN73" s="160" t="str">
        <f t="shared" ref="CN73:CN136" ca="1" si="155">IF(CM73="","",$J73)</f>
        <v/>
      </c>
      <c r="CO73" s="305">
        <f t="shared" ref="CO73:CO136" ca="1" si="156">SMALL(CL$7:CL$138,ROW($A67))</f>
        <v>99999</v>
      </c>
      <c r="CP73" s="305" t="str">
        <f t="shared" ref="CP73:CP136" ca="1" si="157">IFERROR(VLOOKUP(CO73,CL$7:CN$138,3,0),"")</f>
        <v/>
      </c>
      <c r="CQ73" s="306" t="str">
        <f t="shared" ref="CQ73:CQ136" ca="1" si="158">IFERROR(VLOOKUP(VLOOKUP(CO73,CL$7:CM$138,2,0),$B$8:$C$31,2,0),"")</f>
        <v/>
      </c>
      <c r="CS73" s="307">
        <f t="shared" ref="CS73:CS136" ca="1" si="159">IF(AND(CT73&lt;99999,OR(CT73=CT72,CT73=CT71,CT73=CT70,)),1,0)</f>
        <v>0</v>
      </c>
      <c r="CT73" s="304">
        <f t="shared" ref="CT73:CT136" ca="1" si="160">IF(CU73="",99999,$I73)</f>
        <v>99999</v>
      </c>
      <c r="CU73" s="160" t="str">
        <f t="shared" ref="CU73:CU136" ca="1" si="161">IF($K73=CT$6,$M73,IF($M73=CT$6,$K73,""))</f>
        <v/>
      </c>
      <c r="CV73" s="160" t="str">
        <f t="shared" ref="CV73:CV136" ca="1" si="162">IF(CU73="","",$J73)</f>
        <v/>
      </c>
      <c r="CW73" s="305">
        <f t="shared" ref="CW73:CW136" ca="1" si="163">SMALL(CT$7:CT$138,ROW($A67))</f>
        <v>99999</v>
      </c>
      <c r="CX73" s="305" t="str">
        <f t="shared" ref="CX73:CX136" ca="1" si="164">IFERROR(VLOOKUP(CW73,CT$7:CV$138,3,0),"")</f>
        <v/>
      </c>
      <c r="CY73" s="306" t="str">
        <f t="shared" ref="CY73:CY136" ca="1" si="165">IFERROR(VLOOKUP(VLOOKUP(CW73,CT$7:CU$138,2,0),$B$8:$C$31,2,0),"")</f>
        <v/>
      </c>
      <c r="DA73" s="307">
        <f t="shared" ref="DA73:DA136" ca="1" si="166">IF(AND(DB73&lt;99999,OR(DB73=DB72,DB73=DB71,DB73=DB70,)),1,0)</f>
        <v>0</v>
      </c>
      <c r="DB73" s="304">
        <f t="shared" ref="DB73:DB136" ca="1" si="167">IF(DC73="",99999,$I73)</f>
        <v>99999</v>
      </c>
      <c r="DC73" s="160" t="str">
        <f t="shared" ref="DC73:DC136" ca="1" si="168">IF($K73=DB$6,$M73,IF($M73=DB$6,$K73,""))</f>
        <v/>
      </c>
      <c r="DD73" s="160" t="str">
        <f t="shared" ref="DD73:DD136" ca="1" si="169">IF(DC73="","",$J73)</f>
        <v/>
      </c>
      <c r="DE73" s="305">
        <f t="shared" ref="DE73:DE136" ca="1" si="170">SMALL(DB$7:DB$138,ROW($A67))</f>
        <v>99999</v>
      </c>
      <c r="DF73" s="305" t="str">
        <f t="shared" ref="DF73:DF136" ca="1" si="171">IFERROR(VLOOKUP(DE73,DB$7:DD$138,3,0),"")</f>
        <v/>
      </c>
      <c r="DG73" s="306" t="str">
        <f t="shared" ref="DG73:DG136" ca="1" si="172">IFERROR(VLOOKUP(VLOOKUP(DE73,DB$7:DC$138,2,0),$B$8:$C$31,2,0),"")</f>
        <v/>
      </c>
      <c r="DI73" s="307">
        <f t="shared" ref="DI73:DI136" ca="1" si="173">IF(AND(DJ73&lt;99999,OR(DJ73=DJ72,DJ73=DJ71,DJ73=DJ70,)),1,0)</f>
        <v>0</v>
      </c>
      <c r="DJ73" s="304">
        <f t="shared" ref="DJ73:DJ136" ca="1" si="174">IF(DK73="",99999,$I73)</f>
        <v>99999</v>
      </c>
      <c r="DK73" s="160" t="str">
        <f t="shared" ref="DK73:DK136" ca="1" si="175">IF($K73=DJ$6,$M73,IF($M73=DJ$6,$K73,""))</f>
        <v/>
      </c>
      <c r="DL73" s="160" t="str">
        <f t="shared" ref="DL73:DL136" ca="1" si="176">IF(DK73="","",$J73)</f>
        <v/>
      </c>
      <c r="DM73" s="305">
        <f t="shared" ref="DM73:DM136" ca="1" si="177">SMALL(DJ$7:DJ$138,ROW($A67))</f>
        <v>99999</v>
      </c>
      <c r="DN73" s="305" t="str">
        <f t="shared" ref="DN73:DN136" ca="1" si="178">IFERROR(VLOOKUP(DM73,DJ$7:DL$138,3,0),"")</f>
        <v/>
      </c>
      <c r="DO73" s="306" t="str">
        <f t="shared" ref="DO73:DO136" ca="1" si="179">IFERROR(VLOOKUP(VLOOKUP(DM73,DJ$7:DK$138,2,0),$B$8:$C$31,2,0),"")</f>
        <v/>
      </c>
    </row>
    <row r="74" spans="4:119" ht="17.25" x14ac:dyDescent="0.25">
      <c r="D74" s="129">
        <f t="shared" ca="1" si="94"/>
        <v>2</v>
      </c>
      <c r="E74" s="129" t="str">
        <f t="shared" ca="1" si="95"/>
        <v>0408</v>
      </c>
      <c r="F74" s="129">
        <f ca="1">IF($E74="",0,COUNTIF($E$7:$E74,INDEX($E$139:$E$270,ROW($A68))))</f>
        <v>1</v>
      </c>
      <c r="G74" s="163"/>
      <c r="H74" s="158">
        <v>68</v>
      </c>
      <c r="I74" s="185">
        <f ca="1">IF(OR($Y$3,$H74&gt;Calc!$B$16/2*$D$6),"",$U$6+QUOTIENT(($H74-1),$U$22)*($U$8+$U$10)/1440+SUM($R$7:$R73)/1440)</f>
        <v>0.60069444444444442</v>
      </c>
      <c r="J74" s="187">
        <f ca="1">IF(OR($Y$3,$H74&gt;Calc!$B$16/2*$D$6),"",MOD(($H74-1),$U$22)+1)</f>
        <v>3</v>
      </c>
      <c r="K74" s="46">
        <f ca="1"/>
        <v>4</v>
      </c>
      <c r="L74" s="45" t="s">
        <v>4</v>
      </c>
      <c r="M74" s="47">
        <f ca="1"/>
        <v>8</v>
      </c>
      <c r="N74" s="44" t="str">
        <f t="shared" ca="1" si="92"/>
        <v>Maibach 1822 eV</v>
      </c>
      <c r="O74" s="42" t="s">
        <v>4</v>
      </c>
      <c r="P74" s="43" t="str">
        <f t="shared" ca="1" si="93"/>
        <v>Fun Kickers Oes</v>
      </c>
      <c r="Q74" s="611"/>
      <c r="R74" s="607"/>
      <c r="S74" s="178"/>
      <c r="T74" s="179"/>
      <c r="U74" s="179"/>
      <c r="V74" s="179"/>
      <c r="W74" s="179"/>
      <c r="X74" s="160">
        <f t="shared" ca="1" si="102"/>
        <v>0</v>
      </c>
      <c r="Y74" s="307">
        <f t="shared" ref="Y74:Y137" ca="1" si="180">IF(AND(Z74&lt;99999,OR(Z74=Z73,Z74=Z72,Z74=Z71,)),1,0)</f>
        <v>0</v>
      </c>
      <c r="Z74" s="304">
        <f t="shared" ca="1" si="96"/>
        <v>99999</v>
      </c>
      <c r="AA74" s="160" t="str">
        <f t="shared" ca="1" si="97"/>
        <v/>
      </c>
      <c r="AB74" s="160" t="str">
        <f t="shared" ca="1" si="98"/>
        <v/>
      </c>
      <c r="AC74" s="305">
        <f t="shared" ca="1" si="99"/>
        <v>99999</v>
      </c>
      <c r="AD74" s="305" t="str">
        <f t="shared" ca="1" si="100"/>
        <v/>
      </c>
      <c r="AE74" s="306" t="str">
        <f t="shared" ca="1" si="101"/>
        <v/>
      </c>
      <c r="AF74" s="160"/>
      <c r="AG74" s="307">
        <f t="shared" ca="1" si="103"/>
        <v>0</v>
      </c>
      <c r="AH74" s="304">
        <f t="shared" ca="1" si="104"/>
        <v>99999</v>
      </c>
      <c r="AI74" s="160" t="str">
        <f t="shared" ca="1" si="105"/>
        <v/>
      </c>
      <c r="AJ74" s="160" t="str">
        <f t="shared" ca="1" si="106"/>
        <v/>
      </c>
      <c r="AK74" s="305">
        <f t="shared" ca="1" si="107"/>
        <v>99999</v>
      </c>
      <c r="AL74" s="305" t="str">
        <f t="shared" ca="1" si="108"/>
        <v/>
      </c>
      <c r="AM74" s="306" t="str">
        <f t="shared" ca="1" si="109"/>
        <v/>
      </c>
      <c r="AO74" s="307">
        <f t="shared" ca="1" si="110"/>
        <v>0</v>
      </c>
      <c r="AP74" s="304">
        <f t="shared" ca="1" si="111"/>
        <v>99999</v>
      </c>
      <c r="AQ74" s="160" t="str">
        <f t="shared" ca="1" si="112"/>
        <v/>
      </c>
      <c r="AR74" s="160" t="str">
        <f t="shared" ca="1" si="113"/>
        <v/>
      </c>
      <c r="AS74" s="305">
        <f t="shared" ca="1" si="114"/>
        <v>99999</v>
      </c>
      <c r="AT74" s="305" t="str">
        <f t="shared" ca="1" si="115"/>
        <v/>
      </c>
      <c r="AU74" s="306" t="str">
        <f t="shared" ca="1" si="116"/>
        <v/>
      </c>
      <c r="AV74" s="160"/>
      <c r="AW74" s="307">
        <f t="shared" ca="1" si="117"/>
        <v>0</v>
      </c>
      <c r="AX74" s="304">
        <f t="shared" ca="1" si="118"/>
        <v>0.60069444444444442</v>
      </c>
      <c r="AY74" s="160">
        <f t="shared" ca="1" si="119"/>
        <v>8</v>
      </c>
      <c r="AZ74" s="160">
        <f t="shared" ca="1" si="120"/>
        <v>3</v>
      </c>
      <c r="BA74" s="305">
        <f t="shared" ca="1" si="121"/>
        <v>99999</v>
      </c>
      <c r="BB74" s="305" t="str">
        <f t="shared" ca="1" si="122"/>
        <v/>
      </c>
      <c r="BC74" s="306" t="str">
        <f t="shared" ca="1" si="123"/>
        <v/>
      </c>
      <c r="BE74" s="307">
        <f t="shared" ca="1" si="124"/>
        <v>0</v>
      </c>
      <c r="BF74" s="304">
        <f t="shared" ca="1" si="125"/>
        <v>99999</v>
      </c>
      <c r="BG74" s="160" t="str">
        <f t="shared" ca="1" si="126"/>
        <v/>
      </c>
      <c r="BH74" s="160" t="str">
        <f t="shared" ca="1" si="127"/>
        <v/>
      </c>
      <c r="BI74" s="305">
        <f t="shared" ca="1" si="128"/>
        <v>99999</v>
      </c>
      <c r="BJ74" s="305" t="str">
        <f t="shared" ca="1" si="129"/>
        <v/>
      </c>
      <c r="BK74" s="306" t="str">
        <f t="shared" ca="1" si="130"/>
        <v/>
      </c>
      <c r="BL74" s="160"/>
      <c r="BM74" s="307">
        <f t="shared" ca="1" si="131"/>
        <v>0</v>
      </c>
      <c r="BN74" s="304">
        <f t="shared" ca="1" si="132"/>
        <v>99999</v>
      </c>
      <c r="BO74" s="160" t="str">
        <f t="shared" ca="1" si="133"/>
        <v/>
      </c>
      <c r="BP74" s="160" t="str">
        <f t="shared" ca="1" si="134"/>
        <v/>
      </c>
      <c r="BQ74" s="305">
        <f t="shared" ca="1" si="135"/>
        <v>99999</v>
      </c>
      <c r="BR74" s="305" t="str">
        <f t="shared" ca="1" si="136"/>
        <v/>
      </c>
      <c r="BS74" s="306" t="str">
        <f t="shared" ca="1" si="137"/>
        <v/>
      </c>
      <c r="BU74" s="307">
        <f t="shared" ca="1" si="138"/>
        <v>0</v>
      </c>
      <c r="BV74" s="304">
        <f t="shared" ca="1" si="139"/>
        <v>99999</v>
      </c>
      <c r="BW74" s="160" t="str">
        <f t="shared" ca="1" si="140"/>
        <v/>
      </c>
      <c r="BX74" s="160" t="str">
        <f t="shared" ca="1" si="141"/>
        <v/>
      </c>
      <c r="BY74" s="305">
        <f t="shared" ca="1" si="142"/>
        <v>99999</v>
      </c>
      <c r="BZ74" s="305" t="str">
        <f t="shared" ca="1" si="143"/>
        <v/>
      </c>
      <c r="CA74" s="306" t="str">
        <f t="shared" ca="1" si="144"/>
        <v/>
      </c>
      <c r="CB74" s="160"/>
      <c r="CC74" s="307">
        <f t="shared" ca="1" si="145"/>
        <v>0</v>
      </c>
      <c r="CD74" s="304">
        <f t="shared" ca="1" si="146"/>
        <v>0.60069444444444442</v>
      </c>
      <c r="CE74" s="160">
        <f t="shared" ca="1" si="147"/>
        <v>4</v>
      </c>
      <c r="CF74" s="160">
        <f t="shared" ca="1" si="148"/>
        <v>3</v>
      </c>
      <c r="CG74" s="305">
        <f t="shared" ca="1" si="149"/>
        <v>99999</v>
      </c>
      <c r="CH74" s="305" t="str">
        <f t="shared" ca="1" si="150"/>
        <v/>
      </c>
      <c r="CI74" s="306" t="str">
        <f t="shared" ca="1" si="151"/>
        <v/>
      </c>
      <c r="CK74" s="307">
        <f t="shared" ca="1" si="152"/>
        <v>0</v>
      </c>
      <c r="CL74" s="304">
        <f t="shared" ca="1" si="153"/>
        <v>99999</v>
      </c>
      <c r="CM74" s="160" t="str">
        <f t="shared" ca="1" si="154"/>
        <v/>
      </c>
      <c r="CN74" s="160" t="str">
        <f t="shared" ca="1" si="155"/>
        <v/>
      </c>
      <c r="CO74" s="305">
        <f t="shared" ca="1" si="156"/>
        <v>99999</v>
      </c>
      <c r="CP74" s="305" t="str">
        <f t="shared" ca="1" si="157"/>
        <v/>
      </c>
      <c r="CQ74" s="306" t="str">
        <f t="shared" ca="1" si="158"/>
        <v/>
      </c>
      <c r="CS74" s="307">
        <f t="shared" ca="1" si="159"/>
        <v>0</v>
      </c>
      <c r="CT74" s="304">
        <f t="shared" ca="1" si="160"/>
        <v>99999</v>
      </c>
      <c r="CU74" s="160" t="str">
        <f t="shared" ca="1" si="161"/>
        <v/>
      </c>
      <c r="CV74" s="160" t="str">
        <f t="shared" ca="1" si="162"/>
        <v/>
      </c>
      <c r="CW74" s="305">
        <f t="shared" ca="1" si="163"/>
        <v>99999</v>
      </c>
      <c r="CX74" s="305" t="str">
        <f t="shared" ca="1" si="164"/>
        <v/>
      </c>
      <c r="CY74" s="306" t="str">
        <f t="shared" ca="1" si="165"/>
        <v/>
      </c>
      <c r="DA74" s="307">
        <f t="shared" ca="1" si="166"/>
        <v>0</v>
      </c>
      <c r="DB74" s="304">
        <f t="shared" ca="1" si="167"/>
        <v>99999</v>
      </c>
      <c r="DC74" s="160" t="str">
        <f t="shared" ca="1" si="168"/>
        <v/>
      </c>
      <c r="DD74" s="160" t="str">
        <f t="shared" ca="1" si="169"/>
        <v/>
      </c>
      <c r="DE74" s="305">
        <f t="shared" ca="1" si="170"/>
        <v>99999</v>
      </c>
      <c r="DF74" s="305" t="str">
        <f t="shared" ca="1" si="171"/>
        <v/>
      </c>
      <c r="DG74" s="306" t="str">
        <f t="shared" ca="1" si="172"/>
        <v/>
      </c>
      <c r="DI74" s="307">
        <f t="shared" ca="1" si="173"/>
        <v>0</v>
      </c>
      <c r="DJ74" s="304">
        <f t="shared" ca="1" si="174"/>
        <v>99999</v>
      </c>
      <c r="DK74" s="160" t="str">
        <f t="shared" ca="1" si="175"/>
        <v/>
      </c>
      <c r="DL74" s="160" t="str">
        <f t="shared" ca="1" si="176"/>
        <v/>
      </c>
      <c r="DM74" s="305">
        <f t="shared" ca="1" si="177"/>
        <v>99999</v>
      </c>
      <c r="DN74" s="305" t="str">
        <f t="shared" ca="1" si="178"/>
        <v/>
      </c>
      <c r="DO74" s="306" t="str">
        <f t="shared" ca="1" si="179"/>
        <v/>
      </c>
    </row>
    <row r="75" spans="4:119" ht="17.25" x14ac:dyDescent="0.25">
      <c r="D75" s="129">
        <f t="shared" ca="1" si="94"/>
        <v>2</v>
      </c>
      <c r="E75" s="129" t="str">
        <f t="shared" ca="1" si="95"/>
        <v>0903</v>
      </c>
      <c r="F75" s="129">
        <f ca="1">IF($E75="",0,COUNTIF($E$7:$E75,INDEX($E$139:$E$270,ROW($A69))))</f>
        <v>1</v>
      </c>
      <c r="G75" s="163"/>
      <c r="H75" s="158">
        <v>69</v>
      </c>
      <c r="I75" s="185">
        <f ca="1">IF(OR($Y$3,$H75&gt;Calc!$B$16/2*$D$6),"",$U$6+QUOTIENT(($H75-1),$U$22)*($U$8+$U$10)/1440+SUM($R$7:$R74)/1440)</f>
        <v>0.60069444444444442</v>
      </c>
      <c r="J75" s="187">
        <f ca="1">IF(OR($Y$3,$H75&gt;Calc!$B$16/2*$D$6),"",MOD(($H75-1),$U$22)+1)</f>
        <v>4</v>
      </c>
      <c r="K75" s="46">
        <f ca="1"/>
        <v>9</v>
      </c>
      <c r="L75" s="45" t="s">
        <v>4</v>
      </c>
      <c r="M75" s="47">
        <f ca="1"/>
        <v>3</v>
      </c>
      <c r="N75" s="44" t="str">
        <f t="shared" ca="1" si="92"/>
        <v>Raslo Winners</v>
      </c>
      <c r="O75" s="42" t="s">
        <v>4</v>
      </c>
      <c r="P75" s="43" t="str">
        <f t="shared" ca="1" si="93"/>
        <v>Eintracht Frankfurt</v>
      </c>
      <c r="Q75" s="611"/>
      <c r="R75" s="607"/>
      <c r="S75" s="178"/>
      <c r="T75" s="179"/>
      <c r="U75" s="179"/>
      <c r="V75" s="179"/>
      <c r="W75" s="179"/>
      <c r="X75" s="160">
        <f t="shared" ca="1" si="102"/>
        <v>0</v>
      </c>
      <c r="Y75" s="307">
        <f t="shared" ca="1" si="180"/>
        <v>0</v>
      </c>
      <c r="Z75" s="304">
        <f t="shared" ca="1" si="96"/>
        <v>99999</v>
      </c>
      <c r="AA75" s="160" t="str">
        <f t="shared" ca="1" si="97"/>
        <v/>
      </c>
      <c r="AB75" s="160" t="str">
        <f t="shared" ca="1" si="98"/>
        <v/>
      </c>
      <c r="AC75" s="305">
        <f t="shared" ca="1" si="99"/>
        <v>99999</v>
      </c>
      <c r="AD75" s="305" t="str">
        <f t="shared" ca="1" si="100"/>
        <v/>
      </c>
      <c r="AE75" s="306" t="str">
        <f t="shared" ca="1" si="101"/>
        <v/>
      </c>
      <c r="AF75" s="160"/>
      <c r="AG75" s="307">
        <f t="shared" ca="1" si="103"/>
        <v>0</v>
      </c>
      <c r="AH75" s="304">
        <f t="shared" ca="1" si="104"/>
        <v>99999</v>
      </c>
      <c r="AI75" s="160" t="str">
        <f t="shared" ca="1" si="105"/>
        <v/>
      </c>
      <c r="AJ75" s="160" t="str">
        <f t="shared" ca="1" si="106"/>
        <v/>
      </c>
      <c r="AK75" s="305">
        <f t="shared" ca="1" si="107"/>
        <v>99999</v>
      </c>
      <c r="AL75" s="305" t="str">
        <f t="shared" ca="1" si="108"/>
        <v/>
      </c>
      <c r="AM75" s="306" t="str">
        <f t="shared" ca="1" si="109"/>
        <v/>
      </c>
      <c r="AO75" s="307">
        <f t="shared" ca="1" si="110"/>
        <v>0</v>
      </c>
      <c r="AP75" s="304">
        <f t="shared" ca="1" si="111"/>
        <v>0.60069444444444442</v>
      </c>
      <c r="AQ75" s="160">
        <f t="shared" ca="1" si="112"/>
        <v>9</v>
      </c>
      <c r="AR75" s="160">
        <f t="shared" ca="1" si="113"/>
        <v>4</v>
      </c>
      <c r="AS75" s="305">
        <f t="shared" ca="1" si="114"/>
        <v>99999</v>
      </c>
      <c r="AT75" s="305" t="str">
        <f t="shared" ca="1" si="115"/>
        <v/>
      </c>
      <c r="AU75" s="306" t="str">
        <f t="shared" ca="1" si="116"/>
        <v/>
      </c>
      <c r="AV75" s="160"/>
      <c r="AW75" s="307">
        <f t="shared" ca="1" si="117"/>
        <v>0</v>
      </c>
      <c r="AX75" s="304">
        <f t="shared" ca="1" si="118"/>
        <v>99999</v>
      </c>
      <c r="AY75" s="160" t="str">
        <f t="shared" ca="1" si="119"/>
        <v/>
      </c>
      <c r="AZ75" s="160" t="str">
        <f t="shared" ca="1" si="120"/>
        <v/>
      </c>
      <c r="BA75" s="305">
        <f t="shared" ca="1" si="121"/>
        <v>99999</v>
      </c>
      <c r="BB75" s="305" t="str">
        <f t="shared" ca="1" si="122"/>
        <v/>
      </c>
      <c r="BC75" s="306" t="str">
        <f t="shared" ca="1" si="123"/>
        <v/>
      </c>
      <c r="BE75" s="307">
        <f t="shared" ca="1" si="124"/>
        <v>0</v>
      </c>
      <c r="BF75" s="304">
        <f t="shared" ca="1" si="125"/>
        <v>99999</v>
      </c>
      <c r="BG75" s="160" t="str">
        <f t="shared" ca="1" si="126"/>
        <v/>
      </c>
      <c r="BH75" s="160" t="str">
        <f t="shared" ca="1" si="127"/>
        <v/>
      </c>
      <c r="BI75" s="305">
        <f t="shared" ca="1" si="128"/>
        <v>99999</v>
      </c>
      <c r="BJ75" s="305" t="str">
        <f t="shared" ca="1" si="129"/>
        <v/>
      </c>
      <c r="BK75" s="306" t="str">
        <f t="shared" ca="1" si="130"/>
        <v/>
      </c>
      <c r="BL75" s="160"/>
      <c r="BM75" s="307">
        <f t="shared" ca="1" si="131"/>
        <v>0</v>
      </c>
      <c r="BN75" s="304">
        <f t="shared" ca="1" si="132"/>
        <v>99999</v>
      </c>
      <c r="BO75" s="160" t="str">
        <f t="shared" ca="1" si="133"/>
        <v/>
      </c>
      <c r="BP75" s="160" t="str">
        <f t="shared" ca="1" si="134"/>
        <v/>
      </c>
      <c r="BQ75" s="305">
        <f t="shared" ca="1" si="135"/>
        <v>99999</v>
      </c>
      <c r="BR75" s="305" t="str">
        <f t="shared" ca="1" si="136"/>
        <v/>
      </c>
      <c r="BS75" s="306" t="str">
        <f t="shared" ca="1" si="137"/>
        <v/>
      </c>
      <c r="BU75" s="307">
        <f t="shared" ca="1" si="138"/>
        <v>0</v>
      </c>
      <c r="BV75" s="304">
        <f t="shared" ca="1" si="139"/>
        <v>99999</v>
      </c>
      <c r="BW75" s="160" t="str">
        <f t="shared" ca="1" si="140"/>
        <v/>
      </c>
      <c r="BX75" s="160" t="str">
        <f t="shared" ca="1" si="141"/>
        <v/>
      </c>
      <c r="BY75" s="305">
        <f t="shared" ca="1" si="142"/>
        <v>99999</v>
      </c>
      <c r="BZ75" s="305" t="str">
        <f t="shared" ca="1" si="143"/>
        <v/>
      </c>
      <c r="CA75" s="306" t="str">
        <f t="shared" ca="1" si="144"/>
        <v/>
      </c>
      <c r="CB75" s="160"/>
      <c r="CC75" s="307">
        <f t="shared" ca="1" si="145"/>
        <v>0</v>
      </c>
      <c r="CD75" s="304">
        <f t="shared" ca="1" si="146"/>
        <v>99999</v>
      </c>
      <c r="CE75" s="160" t="str">
        <f t="shared" ca="1" si="147"/>
        <v/>
      </c>
      <c r="CF75" s="160" t="str">
        <f t="shared" ca="1" si="148"/>
        <v/>
      </c>
      <c r="CG75" s="305">
        <f t="shared" ca="1" si="149"/>
        <v>99999</v>
      </c>
      <c r="CH75" s="305" t="str">
        <f t="shared" ca="1" si="150"/>
        <v/>
      </c>
      <c r="CI75" s="306" t="str">
        <f t="shared" ca="1" si="151"/>
        <v/>
      </c>
      <c r="CK75" s="307">
        <f t="shared" ca="1" si="152"/>
        <v>0</v>
      </c>
      <c r="CL75" s="304">
        <f t="shared" ca="1" si="153"/>
        <v>0.60069444444444442</v>
      </c>
      <c r="CM75" s="160">
        <f t="shared" ca="1" si="154"/>
        <v>3</v>
      </c>
      <c r="CN75" s="160">
        <f t="shared" ca="1" si="155"/>
        <v>4</v>
      </c>
      <c r="CO75" s="305">
        <f t="shared" ca="1" si="156"/>
        <v>99999</v>
      </c>
      <c r="CP75" s="305" t="str">
        <f t="shared" ca="1" si="157"/>
        <v/>
      </c>
      <c r="CQ75" s="306" t="str">
        <f t="shared" ca="1" si="158"/>
        <v/>
      </c>
      <c r="CS75" s="307">
        <f t="shared" ca="1" si="159"/>
        <v>0</v>
      </c>
      <c r="CT75" s="304">
        <f t="shared" ca="1" si="160"/>
        <v>99999</v>
      </c>
      <c r="CU75" s="160" t="str">
        <f t="shared" ca="1" si="161"/>
        <v/>
      </c>
      <c r="CV75" s="160" t="str">
        <f t="shared" ca="1" si="162"/>
        <v/>
      </c>
      <c r="CW75" s="305">
        <f t="shared" ca="1" si="163"/>
        <v>99999</v>
      </c>
      <c r="CX75" s="305" t="str">
        <f t="shared" ca="1" si="164"/>
        <v/>
      </c>
      <c r="CY75" s="306" t="str">
        <f t="shared" ca="1" si="165"/>
        <v/>
      </c>
      <c r="DA75" s="307">
        <f t="shared" ca="1" si="166"/>
        <v>0</v>
      </c>
      <c r="DB75" s="304">
        <f t="shared" ca="1" si="167"/>
        <v>99999</v>
      </c>
      <c r="DC75" s="160" t="str">
        <f t="shared" ca="1" si="168"/>
        <v/>
      </c>
      <c r="DD75" s="160" t="str">
        <f t="shared" ca="1" si="169"/>
        <v/>
      </c>
      <c r="DE75" s="305">
        <f t="shared" ca="1" si="170"/>
        <v>99999</v>
      </c>
      <c r="DF75" s="305" t="str">
        <f t="shared" ca="1" si="171"/>
        <v/>
      </c>
      <c r="DG75" s="306" t="str">
        <f t="shared" ca="1" si="172"/>
        <v/>
      </c>
      <c r="DI75" s="307">
        <f t="shared" ca="1" si="173"/>
        <v>0</v>
      </c>
      <c r="DJ75" s="304">
        <f t="shared" ca="1" si="174"/>
        <v>99999</v>
      </c>
      <c r="DK75" s="160" t="str">
        <f t="shared" ca="1" si="175"/>
        <v/>
      </c>
      <c r="DL75" s="160" t="str">
        <f t="shared" ca="1" si="176"/>
        <v/>
      </c>
      <c r="DM75" s="305">
        <f t="shared" ca="1" si="177"/>
        <v>99999</v>
      </c>
      <c r="DN75" s="305" t="str">
        <f t="shared" ca="1" si="178"/>
        <v/>
      </c>
      <c r="DO75" s="306" t="str">
        <f t="shared" ca="1" si="179"/>
        <v/>
      </c>
    </row>
    <row r="76" spans="4:119" ht="17.25" x14ac:dyDescent="0.25">
      <c r="D76" s="129">
        <f t="shared" ca="1" si="94"/>
        <v>2</v>
      </c>
      <c r="E76" s="129" t="str">
        <f t="shared" ca="1" si="95"/>
        <v>0210</v>
      </c>
      <c r="F76" s="129">
        <f ca="1">IF($E76="",0,COUNTIF($E$7:$E76,INDEX($E$139:$E$270,ROW($A70))))</f>
        <v>1</v>
      </c>
      <c r="G76" s="163"/>
      <c r="H76" s="158">
        <v>70</v>
      </c>
      <c r="I76" s="185">
        <f ca="1">IF(OR($Y$3,$H76&gt;Calc!$B$16/2*$D$6),"",$U$6+QUOTIENT(($H76-1),$U$22)*($U$8+$U$10)/1440+SUM($R$7:$R75)/1440)</f>
        <v>0.60069444444444442</v>
      </c>
      <c r="J76" s="187">
        <f ca="1">IF(OR($Y$3,$H76&gt;Calc!$B$16/2*$D$6),"",MOD(($H76-1),$U$22)+1)</f>
        <v>5</v>
      </c>
      <c r="K76" s="46">
        <f ca="1"/>
        <v>2</v>
      </c>
      <c r="L76" s="45" t="s">
        <v>4</v>
      </c>
      <c r="M76" s="47">
        <f ca="1"/>
        <v>10</v>
      </c>
      <c r="N76" s="44" t="str">
        <f t="shared" ca="1" si="92"/>
        <v>FC Barcelona</v>
      </c>
      <c r="O76" s="42" t="s">
        <v>4</v>
      </c>
      <c r="P76" s="43" t="str">
        <f t="shared" ca="1" si="93"/>
        <v>AC Roma</v>
      </c>
      <c r="Q76" s="611"/>
      <c r="R76" s="607"/>
      <c r="S76" s="178"/>
      <c r="T76" s="179"/>
      <c r="U76" s="179"/>
      <c r="V76" s="179"/>
      <c r="W76" s="179"/>
      <c r="X76" s="160">
        <f t="shared" ca="1" si="102"/>
        <v>0</v>
      </c>
      <c r="Y76" s="307">
        <f t="shared" ca="1" si="180"/>
        <v>0</v>
      </c>
      <c r="Z76" s="304">
        <f t="shared" ca="1" si="96"/>
        <v>99999</v>
      </c>
      <c r="AA76" s="160" t="str">
        <f t="shared" ca="1" si="97"/>
        <v/>
      </c>
      <c r="AB76" s="160" t="str">
        <f t="shared" ca="1" si="98"/>
        <v/>
      </c>
      <c r="AC76" s="305">
        <f t="shared" ca="1" si="99"/>
        <v>99999</v>
      </c>
      <c r="AD76" s="305" t="str">
        <f t="shared" ca="1" si="100"/>
        <v/>
      </c>
      <c r="AE76" s="306" t="str">
        <f t="shared" ca="1" si="101"/>
        <v/>
      </c>
      <c r="AF76" s="160"/>
      <c r="AG76" s="307">
        <f t="shared" ca="1" si="103"/>
        <v>0</v>
      </c>
      <c r="AH76" s="304">
        <f t="shared" ca="1" si="104"/>
        <v>0.60069444444444442</v>
      </c>
      <c r="AI76" s="160">
        <f t="shared" ca="1" si="105"/>
        <v>10</v>
      </c>
      <c r="AJ76" s="160">
        <f t="shared" ca="1" si="106"/>
        <v>5</v>
      </c>
      <c r="AK76" s="305">
        <f t="shared" ca="1" si="107"/>
        <v>99999</v>
      </c>
      <c r="AL76" s="305" t="str">
        <f t="shared" ca="1" si="108"/>
        <v/>
      </c>
      <c r="AM76" s="306" t="str">
        <f t="shared" ca="1" si="109"/>
        <v/>
      </c>
      <c r="AO76" s="307">
        <f t="shared" ca="1" si="110"/>
        <v>0</v>
      </c>
      <c r="AP76" s="304">
        <f t="shared" ca="1" si="111"/>
        <v>99999</v>
      </c>
      <c r="AQ76" s="160" t="str">
        <f t="shared" ca="1" si="112"/>
        <v/>
      </c>
      <c r="AR76" s="160" t="str">
        <f t="shared" ca="1" si="113"/>
        <v/>
      </c>
      <c r="AS76" s="305">
        <f t="shared" ca="1" si="114"/>
        <v>99999</v>
      </c>
      <c r="AT76" s="305" t="str">
        <f t="shared" ca="1" si="115"/>
        <v/>
      </c>
      <c r="AU76" s="306" t="str">
        <f t="shared" ca="1" si="116"/>
        <v/>
      </c>
      <c r="AV76" s="160"/>
      <c r="AW76" s="307">
        <f t="shared" ca="1" si="117"/>
        <v>0</v>
      </c>
      <c r="AX76" s="304">
        <f t="shared" ca="1" si="118"/>
        <v>99999</v>
      </c>
      <c r="AY76" s="160" t="str">
        <f t="shared" ca="1" si="119"/>
        <v/>
      </c>
      <c r="AZ76" s="160" t="str">
        <f t="shared" ca="1" si="120"/>
        <v/>
      </c>
      <c r="BA76" s="305">
        <f t="shared" ca="1" si="121"/>
        <v>99999</v>
      </c>
      <c r="BB76" s="305" t="str">
        <f t="shared" ca="1" si="122"/>
        <v/>
      </c>
      <c r="BC76" s="306" t="str">
        <f t="shared" ca="1" si="123"/>
        <v/>
      </c>
      <c r="BE76" s="307">
        <f t="shared" ca="1" si="124"/>
        <v>0</v>
      </c>
      <c r="BF76" s="304">
        <f t="shared" ca="1" si="125"/>
        <v>99999</v>
      </c>
      <c r="BG76" s="160" t="str">
        <f t="shared" ca="1" si="126"/>
        <v/>
      </c>
      <c r="BH76" s="160" t="str">
        <f t="shared" ca="1" si="127"/>
        <v/>
      </c>
      <c r="BI76" s="305">
        <f t="shared" ca="1" si="128"/>
        <v>99999</v>
      </c>
      <c r="BJ76" s="305" t="str">
        <f t="shared" ca="1" si="129"/>
        <v/>
      </c>
      <c r="BK76" s="306" t="str">
        <f t="shared" ca="1" si="130"/>
        <v/>
      </c>
      <c r="BL76" s="160"/>
      <c r="BM76" s="307">
        <f t="shared" ca="1" si="131"/>
        <v>0</v>
      </c>
      <c r="BN76" s="304">
        <f t="shared" ca="1" si="132"/>
        <v>99999</v>
      </c>
      <c r="BO76" s="160" t="str">
        <f t="shared" ca="1" si="133"/>
        <v/>
      </c>
      <c r="BP76" s="160" t="str">
        <f t="shared" ca="1" si="134"/>
        <v/>
      </c>
      <c r="BQ76" s="305">
        <f t="shared" ca="1" si="135"/>
        <v>99999</v>
      </c>
      <c r="BR76" s="305" t="str">
        <f t="shared" ca="1" si="136"/>
        <v/>
      </c>
      <c r="BS76" s="306" t="str">
        <f t="shared" ca="1" si="137"/>
        <v/>
      </c>
      <c r="BU76" s="307">
        <f t="shared" ca="1" si="138"/>
        <v>0</v>
      </c>
      <c r="BV76" s="304">
        <f t="shared" ca="1" si="139"/>
        <v>99999</v>
      </c>
      <c r="BW76" s="160" t="str">
        <f t="shared" ca="1" si="140"/>
        <v/>
      </c>
      <c r="BX76" s="160" t="str">
        <f t="shared" ca="1" si="141"/>
        <v/>
      </c>
      <c r="BY76" s="305">
        <f t="shared" ca="1" si="142"/>
        <v>99999</v>
      </c>
      <c r="BZ76" s="305" t="str">
        <f t="shared" ca="1" si="143"/>
        <v/>
      </c>
      <c r="CA76" s="306" t="str">
        <f t="shared" ca="1" si="144"/>
        <v/>
      </c>
      <c r="CB76" s="160"/>
      <c r="CC76" s="307">
        <f t="shared" ca="1" si="145"/>
        <v>0</v>
      </c>
      <c r="CD76" s="304">
        <f t="shared" ca="1" si="146"/>
        <v>99999</v>
      </c>
      <c r="CE76" s="160" t="str">
        <f t="shared" ca="1" si="147"/>
        <v/>
      </c>
      <c r="CF76" s="160" t="str">
        <f t="shared" ca="1" si="148"/>
        <v/>
      </c>
      <c r="CG76" s="305">
        <f t="shared" ca="1" si="149"/>
        <v>99999</v>
      </c>
      <c r="CH76" s="305" t="str">
        <f t="shared" ca="1" si="150"/>
        <v/>
      </c>
      <c r="CI76" s="306" t="str">
        <f t="shared" ca="1" si="151"/>
        <v/>
      </c>
      <c r="CK76" s="307">
        <f t="shared" ca="1" si="152"/>
        <v>0</v>
      </c>
      <c r="CL76" s="304">
        <f t="shared" ca="1" si="153"/>
        <v>99999</v>
      </c>
      <c r="CM76" s="160" t="str">
        <f t="shared" ca="1" si="154"/>
        <v/>
      </c>
      <c r="CN76" s="160" t="str">
        <f t="shared" ca="1" si="155"/>
        <v/>
      </c>
      <c r="CO76" s="305">
        <f t="shared" ca="1" si="156"/>
        <v>99999</v>
      </c>
      <c r="CP76" s="305" t="str">
        <f t="shared" ca="1" si="157"/>
        <v/>
      </c>
      <c r="CQ76" s="306" t="str">
        <f t="shared" ca="1" si="158"/>
        <v/>
      </c>
      <c r="CS76" s="307">
        <f t="shared" ca="1" si="159"/>
        <v>0</v>
      </c>
      <c r="CT76" s="304">
        <f t="shared" ca="1" si="160"/>
        <v>0.60069444444444442</v>
      </c>
      <c r="CU76" s="160">
        <f t="shared" ca="1" si="161"/>
        <v>2</v>
      </c>
      <c r="CV76" s="160">
        <f t="shared" ca="1" si="162"/>
        <v>5</v>
      </c>
      <c r="CW76" s="305">
        <f t="shared" ca="1" si="163"/>
        <v>99999</v>
      </c>
      <c r="CX76" s="305" t="str">
        <f t="shared" ca="1" si="164"/>
        <v/>
      </c>
      <c r="CY76" s="306" t="str">
        <f t="shared" ca="1" si="165"/>
        <v/>
      </c>
      <c r="DA76" s="307">
        <f t="shared" ca="1" si="166"/>
        <v>0</v>
      </c>
      <c r="DB76" s="304">
        <f t="shared" ca="1" si="167"/>
        <v>99999</v>
      </c>
      <c r="DC76" s="160" t="str">
        <f t="shared" ca="1" si="168"/>
        <v/>
      </c>
      <c r="DD76" s="160" t="str">
        <f t="shared" ca="1" si="169"/>
        <v/>
      </c>
      <c r="DE76" s="305">
        <f t="shared" ca="1" si="170"/>
        <v>99999</v>
      </c>
      <c r="DF76" s="305" t="str">
        <f t="shared" ca="1" si="171"/>
        <v/>
      </c>
      <c r="DG76" s="306" t="str">
        <f t="shared" ca="1" si="172"/>
        <v/>
      </c>
      <c r="DI76" s="307">
        <f t="shared" ca="1" si="173"/>
        <v>0</v>
      </c>
      <c r="DJ76" s="304">
        <f t="shared" ca="1" si="174"/>
        <v>99999</v>
      </c>
      <c r="DK76" s="160" t="str">
        <f t="shared" ca="1" si="175"/>
        <v/>
      </c>
      <c r="DL76" s="160" t="str">
        <f t="shared" ca="1" si="176"/>
        <v/>
      </c>
      <c r="DM76" s="305">
        <f t="shared" ca="1" si="177"/>
        <v>99999</v>
      </c>
      <c r="DN76" s="305" t="str">
        <f t="shared" ca="1" si="178"/>
        <v/>
      </c>
      <c r="DO76" s="306" t="str">
        <f t="shared" ca="1" si="179"/>
        <v/>
      </c>
    </row>
    <row r="77" spans="4:119" ht="17.25" x14ac:dyDescent="0.25">
      <c r="D77" s="129">
        <f t="shared" ca="1" si="94"/>
        <v>2</v>
      </c>
      <c r="E77" s="129" t="str">
        <f t="shared" ca="1" si="95"/>
        <v>0105</v>
      </c>
      <c r="F77" s="129">
        <f ca="1">IF($E77="",0,COUNTIF($E$7:$E77,INDEX($E$139:$E$270,ROW($A71))))</f>
        <v>1</v>
      </c>
      <c r="G77" s="163"/>
      <c r="H77" s="158">
        <v>71</v>
      </c>
      <c r="I77" s="185">
        <f ca="1">IF(OR($Y$3,$H77&gt;Calc!$B$16/2*$D$6),"",$U$6+QUOTIENT(($H77-1),$U$22)*($U$8+$U$10)/1440+SUM($R$7:$R76)/1440)</f>
        <v>0.61805555555555558</v>
      </c>
      <c r="J77" s="187">
        <f ca="1">IF(OR($Y$3,$H77&gt;Calc!$B$16/2*$D$6),"",MOD(($H77-1),$U$22)+1)</f>
        <v>1</v>
      </c>
      <c r="K77" s="46">
        <f ca="1"/>
        <v>1</v>
      </c>
      <c r="L77" s="45" t="s">
        <v>4</v>
      </c>
      <c r="M77" s="47">
        <f ca="1"/>
        <v>5</v>
      </c>
      <c r="N77" s="44" t="str">
        <f t="shared" ca="1" si="92"/>
        <v>1. FC Riedwald</v>
      </c>
      <c r="O77" s="42" t="s">
        <v>4</v>
      </c>
      <c r="P77" s="43" t="str">
        <f t="shared" ca="1" si="93"/>
        <v>VFB Essenheim</v>
      </c>
      <c r="Q77" s="611"/>
      <c r="R77" s="607"/>
      <c r="S77" s="178"/>
      <c r="T77" s="179"/>
      <c r="U77" s="179"/>
      <c r="V77" s="179"/>
      <c r="W77" s="179"/>
      <c r="X77" s="160">
        <f t="shared" ca="1" si="102"/>
        <v>0</v>
      </c>
      <c r="Y77" s="307">
        <f t="shared" ca="1" si="180"/>
        <v>0</v>
      </c>
      <c r="Z77" s="304">
        <f t="shared" ca="1" si="96"/>
        <v>0.61805555555555558</v>
      </c>
      <c r="AA77" s="160">
        <f t="shared" ca="1" si="97"/>
        <v>5</v>
      </c>
      <c r="AB77" s="160">
        <f t="shared" ca="1" si="98"/>
        <v>1</v>
      </c>
      <c r="AC77" s="305">
        <f t="shared" ca="1" si="99"/>
        <v>99999</v>
      </c>
      <c r="AD77" s="305" t="str">
        <f t="shared" ca="1" si="100"/>
        <v/>
      </c>
      <c r="AE77" s="306" t="str">
        <f t="shared" ca="1" si="101"/>
        <v/>
      </c>
      <c r="AF77" s="160"/>
      <c r="AG77" s="307">
        <f t="shared" ca="1" si="103"/>
        <v>0</v>
      </c>
      <c r="AH77" s="304">
        <f t="shared" ca="1" si="104"/>
        <v>99999</v>
      </c>
      <c r="AI77" s="160" t="str">
        <f t="shared" ca="1" si="105"/>
        <v/>
      </c>
      <c r="AJ77" s="160" t="str">
        <f t="shared" ca="1" si="106"/>
        <v/>
      </c>
      <c r="AK77" s="305">
        <f t="shared" ca="1" si="107"/>
        <v>99999</v>
      </c>
      <c r="AL77" s="305" t="str">
        <f t="shared" ca="1" si="108"/>
        <v/>
      </c>
      <c r="AM77" s="306" t="str">
        <f t="shared" ca="1" si="109"/>
        <v/>
      </c>
      <c r="AO77" s="307">
        <f t="shared" ca="1" si="110"/>
        <v>0</v>
      </c>
      <c r="AP77" s="304">
        <f t="shared" ca="1" si="111"/>
        <v>99999</v>
      </c>
      <c r="AQ77" s="160" t="str">
        <f t="shared" ca="1" si="112"/>
        <v/>
      </c>
      <c r="AR77" s="160" t="str">
        <f t="shared" ca="1" si="113"/>
        <v/>
      </c>
      <c r="AS77" s="305">
        <f t="shared" ca="1" si="114"/>
        <v>99999</v>
      </c>
      <c r="AT77" s="305" t="str">
        <f t="shared" ca="1" si="115"/>
        <v/>
      </c>
      <c r="AU77" s="306" t="str">
        <f t="shared" ca="1" si="116"/>
        <v/>
      </c>
      <c r="AV77" s="160"/>
      <c r="AW77" s="307">
        <f t="shared" ca="1" si="117"/>
        <v>0</v>
      </c>
      <c r="AX77" s="304">
        <f t="shared" ca="1" si="118"/>
        <v>99999</v>
      </c>
      <c r="AY77" s="160" t="str">
        <f t="shared" ca="1" si="119"/>
        <v/>
      </c>
      <c r="AZ77" s="160" t="str">
        <f t="shared" ca="1" si="120"/>
        <v/>
      </c>
      <c r="BA77" s="305">
        <f t="shared" ca="1" si="121"/>
        <v>99999</v>
      </c>
      <c r="BB77" s="305" t="str">
        <f t="shared" ca="1" si="122"/>
        <v/>
      </c>
      <c r="BC77" s="306" t="str">
        <f t="shared" ca="1" si="123"/>
        <v/>
      </c>
      <c r="BE77" s="307">
        <f t="shared" ca="1" si="124"/>
        <v>0</v>
      </c>
      <c r="BF77" s="304">
        <f t="shared" ca="1" si="125"/>
        <v>0.61805555555555558</v>
      </c>
      <c r="BG77" s="160">
        <f t="shared" ca="1" si="126"/>
        <v>1</v>
      </c>
      <c r="BH77" s="160">
        <f t="shared" ca="1" si="127"/>
        <v>1</v>
      </c>
      <c r="BI77" s="305">
        <f t="shared" ca="1" si="128"/>
        <v>99999</v>
      </c>
      <c r="BJ77" s="305" t="str">
        <f t="shared" ca="1" si="129"/>
        <v/>
      </c>
      <c r="BK77" s="306" t="str">
        <f t="shared" ca="1" si="130"/>
        <v/>
      </c>
      <c r="BL77" s="160"/>
      <c r="BM77" s="307">
        <f t="shared" ca="1" si="131"/>
        <v>0</v>
      </c>
      <c r="BN77" s="304">
        <f t="shared" ca="1" si="132"/>
        <v>99999</v>
      </c>
      <c r="BO77" s="160" t="str">
        <f t="shared" ca="1" si="133"/>
        <v/>
      </c>
      <c r="BP77" s="160" t="str">
        <f t="shared" ca="1" si="134"/>
        <v/>
      </c>
      <c r="BQ77" s="305">
        <f t="shared" ca="1" si="135"/>
        <v>99999</v>
      </c>
      <c r="BR77" s="305" t="str">
        <f t="shared" ca="1" si="136"/>
        <v/>
      </c>
      <c r="BS77" s="306" t="str">
        <f t="shared" ca="1" si="137"/>
        <v/>
      </c>
      <c r="BU77" s="307">
        <f t="shared" ca="1" si="138"/>
        <v>0</v>
      </c>
      <c r="BV77" s="304">
        <f t="shared" ca="1" si="139"/>
        <v>99999</v>
      </c>
      <c r="BW77" s="160" t="str">
        <f t="shared" ca="1" si="140"/>
        <v/>
      </c>
      <c r="BX77" s="160" t="str">
        <f t="shared" ca="1" si="141"/>
        <v/>
      </c>
      <c r="BY77" s="305">
        <f t="shared" ca="1" si="142"/>
        <v>99999</v>
      </c>
      <c r="BZ77" s="305" t="str">
        <f t="shared" ca="1" si="143"/>
        <v/>
      </c>
      <c r="CA77" s="306" t="str">
        <f t="shared" ca="1" si="144"/>
        <v/>
      </c>
      <c r="CB77" s="160"/>
      <c r="CC77" s="307">
        <f t="shared" ca="1" si="145"/>
        <v>0</v>
      </c>
      <c r="CD77" s="304">
        <f t="shared" ca="1" si="146"/>
        <v>99999</v>
      </c>
      <c r="CE77" s="160" t="str">
        <f t="shared" ca="1" si="147"/>
        <v/>
      </c>
      <c r="CF77" s="160" t="str">
        <f t="shared" ca="1" si="148"/>
        <v/>
      </c>
      <c r="CG77" s="305">
        <f t="shared" ca="1" si="149"/>
        <v>99999</v>
      </c>
      <c r="CH77" s="305" t="str">
        <f t="shared" ca="1" si="150"/>
        <v/>
      </c>
      <c r="CI77" s="306" t="str">
        <f t="shared" ca="1" si="151"/>
        <v/>
      </c>
      <c r="CK77" s="307">
        <f t="shared" ca="1" si="152"/>
        <v>0</v>
      </c>
      <c r="CL77" s="304">
        <f t="shared" ca="1" si="153"/>
        <v>99999</v>
      </c>
      <c r="CM77" s="160" t="str">
        <f t="shared" ca="1" si="154"/>
        <v/>
      </c>
      <c r="CN77" s="160" t="str">
        <f t="shared" ca="1" si="155"/>
        <v/>
      </c>
      <c r="CO77" s="305">
        <f t="shared" ca="1" si="156"/>
        <v>99999</v>
      </c>
      <c r="CP77" s="305" t="str">
        <f t="shared" ca="1" si="157"/>
        <v/>
      </c>
      <c r="CQ77" s="306" t="str">
        <f t="shared" ca="1" si="158"/>
        <v/>
      </c>
      <c r="CS77" s="307">
        <f t="shared" ca="1" si="159"/>
        <v>0</v>
      </c>
      <c r="CT77" s="304">
        <f t="shared" ca="1" si="160"/>
        <v>99999</v>
      </c>
      <c r="CU77" s="160" t="str">
        <f t="shared" ca="1" si="161"/>
        <v/>
      </c>
      <c r="CV77" s="160" t="str">
        <f t="shared" ca="1" si="162"/>
        <v/>
      </c>
      <c r="CW77" s="305">
        <f t="shared" ca="1" si="163"/>
        <v>99999</v>
      </c>
      <c r="CX77" s="305" t="str">
        <f t="shared" ca="1" si="164"/>
        <v/>
      </c>
      <c r="CY77" s="306" t="str">
        <f t="shared" ca="1" si="165"/>
        <v/>
      </c>
      <c r="DA77" s="307">
        <f t="shared" ca="1" si="166"/>
        <v>0</v>
      </c>
      <c r="DB77" s="304">
        <f t="shared" ca="1" si="167"/>
        <v>99999</v>
      </c>
      <c r="DC77" s="160" t="str">
        <f t="shared" ca="1" si="168"/>
        <v/>
      </c>
      <c r="DD77" s="160" t="str">
        <f t="shared" ca="1" si="169"/>
        <v/>
      </c>
      <c r="DE77" s="305">
        <f t="shared" ca="1" si="170"/>
        <v>99999</v>
      </c>
      <c r="DF77" s="305" t="str">
        <f t="shared" ca="1" si="171"/>
        <v/>
      </c>
      <c r="DG77" s="306" t="str">
        <f t="shared" ca="1" si="172"/>
        <v/>
      </c>
      <c r="DI77" s="307">
        <f t="shared" ca="1" si="173"/>
        <v>0</v>
      </c>
      <c r="DJ77" s="304">
        <f t="shared" ca="1" si="174"/>
        <v>99999</v>
      </c>
      <c r="DK77" s="160" t="str">
        <f t="shared" ca="1" si="175"/>
        <v/>
      </c>
      <c r="DL77" s="160" t="str">
        <f t="shared" ca="1" si="176"/>
        <v/>
      </c>
      <c r="DM77" s="305">
        <f t="shared" ca="1" si="177"/>
        <v>99999</v>
      </c>
      <c r="DN77" s="305" t="str">
        <f t="shared" ca="1" si="178"/>
        <v/>
      </c>
      <c r="DO77" s="306" t="str">
        <f t="shared" ca="1" si="179"/>
        <v/>
      </c>
    </row>
    <row r="78" spans="4:119" ht="17.25" x14ac:dyDescent="0.25">
      <c r="D78" s="129">
        <f t="shared" ca="1" si="94"/>
        <v>2</v>
      </c>
      <c r="E78" s="129" t="str">
        <f t="shared" ca="1" si="95"/>
        <v>0604</v>
      </c>
      <c r="F78" s="129">
        <f ca="1">IF($E78="",0,COUNTIF($E$7:$E78,INDEX($E$139:$E$270,ROW($A72))))</f>
        <v>1</v>
      </c>
      <c r="G78" s="163"/>
      <c r="H78" s="158">
        <v>72</v>
      </c>
      <c r="I78" s="185">
        <f ca="1">IF(OR($Y$3,$H78&gt;Calc!$B$16/2*$D$6),"",$U$6+QUOTIENT(($H78-1),$U$22)*($U$8+$U$10)/1440+SUM($R$7:$R77)/1440)</f>
        <v>0.61805555555555558</v>
      </c>
      <c r="J78" s="187">
        <f ca="1">IF(OR($Y$3,$H78&gt;Calc!$B$16/2*$D$6),"",MOD(($H78-1),$U$22)+1)</f>
        <v>2</v>
      </c>
      <c r="K78" s="46">
        <f ca="1"/>
        <v>6</v>
      </c>
      <c r="L78" s="45" t="s">
        <v>4</v>
      </c>
      <c r="M78" s="47">
        <f ca="1"/>
        <v>4</v>
      </c>
      <c r="N78" s="44" t="str">
        <f t="shared" ca="1" si="92"/>
        <v>Inter Mailand</v>
      </c>
      <c r="O78" s="42" t="s">
        <v>4</v>
      </c>
      <c r="P78" s="43" t="str">
        <f t="shared" ca="1" si="93"/>
        <v>Maibach 1822 eV</v>
      </c>
      <c r="Q78" s="611"/>
      <c r="R78" s="607"/>
      <c r="S78" s="178"/>
      <c r="T78" s="179"/>
      <c r="U78" s="179"/>
      <c r="V78" s="179"/>
      <c r="W78" s="179"/>
      <c r="X78" s="160">
        <f t="shared" ca="1" si="102"/>
        <v>0</v>
      </c>
      <c r="Y78" s="307">
        <f t="shared" ca="1" si="180"/>
        <v>0</v>
      </c>
      <c r="Z78" s="304">
        <f t="shared" ca="1" si="96"/>
        <v>99999</v>
      </c>
      <c r="AA78" s="160" t="str">
        <f t="shared" ca="1" si="97"/>
        <v/>
      </c>
      <c r="AB78" s="160" t="str">
        <f t="shared" ca="1" si="98"/>
        <v/>
      </c>
      <c r="AC78" s="305">
        <f t="shared" ca="1" si="99"/>
        <v>99999</v>
      </c>
      <c r="AD78" s="305" t="str">
        <f t="shared" ca="1" si="100"/>
        <v/>
      </c>
      <c r="AE78" s="306" t="str">
        <f t="shared" ca="1" si="101"/>
        <v/>
      </c>
      <c r="AF78" s="160"/>
      <c r="AG78" s="307">
        <f t="shared" ca="1" si="103"/>
        <v>0</v>
      </c>
      <c r="AH78" s="304">
        <f t="shared" ca="1" si="104"/>
        <v>99999</v>
      </c>
      <c r="AI78" s="160" t="str">
        <f t="shared" ca="1" si="105"/>
        <v/>
      </c>
      <c r="AJ78" s="160" t="str">
        <f t="shared" ca="1" si="106"/>
        <v/>
      </c>
      <c r="AK78" s="305">
        <f t="shared" ca="1" si="107"/>
        <v>99999</v>
      </c>
      <c r="AL78" s="305" t="str">
        <f t="shared" ca="1" si="108"/>
        <v/>
      </c>
      <c r="AM78" s="306" t="str">
        <f t="shared" ca="1" si="109"/>
        <v/>
      </c>
      <c r="AO78" s="307">
        <f t="shared" ca="1" si="110"/>
        <v>0</v>
      </c>
      <c r="AP78" s="304">
        <f t="shared" ca="1" si="111"/>
        <v>99999</v>
      </c>
      <c r="AQ78" s="160" t="str">
        <f t="shared" ca="1" si="112"/>
        <v/>
      </c>
      <c r="AR78" s="160" t="str">
        <f t="shared" ca="1" si="113"/>
        <v/>
      </c>
      <c r="AS78" s="305">
        <f t="shared" ca="1" si="114"/>
        <v>99999</v>
      </c>
      <c r="AT78" s="305" t="str">
        <f t="shared" ca="1" si="115"/>
        <v/>
      </c>
      <c r="AU78" s="306" t="str">
        <f t="shared" ca="1" si="116"/>
        <v/>
      </c>
      <c r="AV78" s="160"/>
      <c r="AW78" s="307">
        <f t="shared" ca="1" si="117"/>
        <v>0</v>
      </c>
      <c r="AX78" s="304">
        <f t="shared" ca="1" si="118"/>
        <v>0.61805555555555558</v>
      </c>
      <c r="AY78" s="160">
        <f t="shared" ca="1" si="119"/>
        <v>6</v>
      </c>
      <c r="AZ78" s="160">
        <f t="shared" ca="1" si="120"/>
        <v>2</v>
      </c>
      <c r="BA78" s="305">
        <f t="shared" ca="1" si="121"/>
        <v>99999</v>
      </c>
      <c r="BB78" s="305" t="str">
        <f t="shared" ca="1" si="122"/>
        <v/>
      </c>
      <c r="BC78" s="306" t="str">
        <f t="shared" ca="1" si="123"/>
        <v/>
      </c>
      <c r="BE78" s="307">
        <f t="shared" ca="1" si="124"/>
        <v>0</v>
      </c>
      <c r="BF78" s="304">
        <f t="shared" ca="1" si="125"/>
        <v>99999</v>
      </c>
      <c r="BG78" s="160" t="str">
        <f t="shared" ca="1" si="126"/>
        <v/>
      </c>
      <c r="BH78" s="160" t="str">
        <f t="shared" ca="1" si="127"/>
        <v/>
      </c>
      <c r="BI78" s="305">
        <f t="shared" ca="1" si="128"/>
        <v>99999</v>
      </c>
      <c r="BJ78" s="305" t="str">
        <f t="shared" ca="1" si="129"/>
        <v/>
      </c>
      <c r="BK78" s="306" t="str">
        <f t="shared" ca="1" si="130"/>
        <v/>
      </c>
      <c r="BL78" s="160"/>
      <c r="BM78" s="307">
        <f t="shared" ca="1" si="131"/>
        <v>0</v>
      </c>
      <c r="BN78" s="304">
        <f t="shared" ca="1" si="132"/>
        <v>0.61805555555555558</v>
      </c>
      <c r="BO78" s="160">
        <f t="shared" ca="1" si="133"/>
        <v>4</v>
      </c>
      <c r="BP78" s="160">
        <f t="shared" ca="1" si="134"/>
        <v>2</v>
      </c>
      <c r="BQ78" s="305">
        <f t="shared" ca="1" si="135"/>
        <v>99999</v>
      </c>
      <c r="BR78" s="305" t="str">
        <f t="shared" ca="1" si="136"/>
        <v/>
      </c>
      <c r="BS78" s="306" t="str">
        <f t="shared" ca="1" si="137"/>
        <v/>
      </c>
      <c r="BU78" s="307">
        <f t="shared" ca="1" si="138"/>
        <v>0</v>
      </c>
      <c r="BV78" s="304">
        <f t="shared" ca="1" si="139"/>
        <v>99999</v>
      </c>
      <c r="BW78" s="160" t="str">
        <f t="shared" ca="1" si="140"/>
        <v/>
      </c>
      <c r="BX78" s="160" t="str">
        <f t="shared" ca="1" si="141"/>
        <v/>
      </c>
      <c r="BY78" s="305">
        <f t="shared" ca="1" si="142"/>
        <v>99999</v>
      </c>
      <c r="BZ78" s="305" t="str">
        <f t="shared" ca="1" si="143"/>
        <v/>
      </c>
      <c r="CA78" s="306" t="str">
        <f t="shared" ca="1" si="144"/>
        <v/>
      </c>
      <c r="CB78" s="160"/>
      <c r="CC78" s="307">
        <f t="shared" ca="1" si="145"/>
        <v>0</v>
      </c>
      <c r="CD78" s="304">
        <f t="shared" ca="1" si="146"/>
        <v>99999</v>
      </c>
      <c r="CE78" s="160" t="str">
        <f t="shared" ca="1" si="147"/>
        <v/>
      </c>
      <c r="CF78" s="160" t="str">
        <f t="shared" ca="1" si="148"/>
        <v/>
      </c>
      <c r="CG78" s="305">
        <f t="shared" ca="1" si="149"/>
        <v>99999</v>
      </c>
      <c r="CH78" s="305" t="str">
        <f t="shared" ca="1" si="150"/>
        <v/>
      </c>
      <c r="CI78" s="306" t="str">
        <f t="shared" ca="1" si="151"/>
        <v/>
      </c>
      <c r="CK78" s="307">
        <f t="shared" ca="1" si="152"/>
        <v>0</v>
      </c>
      <c r="CL78" s="304">
        <f t="shared" ca="1" si="153"/>
        <v>99999</v>
      </c>
      <c r="CM78" s="160" t="str">
        <f t="shared" ca="1" si="154"/>
        <v/>
      </c>
      <c r="CN78" s="160" t="str">
        <f t="shared" ca="1" si="155"/>
        <v/>
      </c>
      <c r="CO78" s="305">
        <f t="shared" ca="1" si="156"/>
        <v>99999</v>
      </c>
      <c r="CP78" s="305" t="str">
        <f t="shared" ca="1" si="157"/>
        <v/>
      </c>
      <c r="CQ78" s="306" t="str">
        <f t="shared" ca="1" si="158"/>
        <v/>
      </c>
      <c r="CS78" s="307">
        <f t="shared" ca="1" si="159"/>
        <v>0</v>
      </c>
      <c r="CT78" s="304">
        <f t="shared" ca="1" si="160"/>
        <v>99999</v>
      </c>
      <c r="CU78" s="160" t="str">
        <f t="shared" ca="1" si="161"/>
        <v/>
      </c>
      <c r="CV78" s="160" t="str">
        <f t="shared" ca="1" si="162"/>
        <v/>
      </c>
      <c r="CW78" s="305">
        <f t="shared" ca="1" si="163"/>
        <v>99999</v>
      </c>
      <c r="CX78" s="305" t="str">
        <f t="shared" ca="1" si="164"/>
        <v/>
      </c>
      <c r="CY78" s="306" t="str">
        <f t="shared" ca="1" si="165"/>
        <v/>
      </c>
      <c r="DA78" s="307">
        <f t="shared" ca="1" si="166"/>
        <v>0</v>
      </c>
      <c r="DB78" s="304">
        <f t="shared" ca="1" si="167"/>
        <v>99999</v>
      </c>
      <c r="DC78" s="160" t="str">
        <f t="shared" ca="1" si="168"/>
        <v/>
      </c>
      <c r="DD78" s="160" t="str">
        <f t="shared" ca="1" si="169"/>
        <v/>
      </c>
      <c r="DE78" s="305">
        <f t="shared" ca="1" si="170"/>
        <v>99999</v>
      </c>
      <c r="DF78" s="305" t="str">
        <f t="shared" ca="1" si="171"/>
        <v/>
      </c>
      <c r="DG78" s="306" t="str">
        <f t="shared" ca="1" si="172"/>
        <v/>
      </c>
      <c r="DI78" s="307">
        <f t="shared" ca="1" si="173"/>
        <v>0</v>
      </c>
      <c r="DJ78" s="304">
        <f t="shared" ca="1" si="174"/>
        <v>99999</v>
      </c>
      <c r="DK78" s="160" t="str">
        <f t="shared" ca="1" si="175"/>
        <v/>
      </c>
      <c r="DL78" s="160" t="str">
        <f t="shared" ca="1" si="176"/>
        <v/>
      </c>
      <c r="DM78" s="305">
        <f t="shared" ca="1" si="177"/>
        <v>99999</v>
      </c>
      <c r="DN78" s="305" t="str">
        <f t="shared" ca="1" si="178"/>
        <v/>
      </c>
      <c r="DO78" s="306" t="str">
        <f t="shared" ca="1" si="179"/>
        <v/>
      </c>
    </row>
    <row r="79" spans="4:119" ht="17.25" x14ac:dyDescent="0.25">
      <c r="D79" s="129">
        <f t="shared" ca="1" si="94"/>
        <v>2</v>
      </c>
      <c r="E79" s="129" t="str">
        <f t="shared" ca="1" si="95"/>
        <v>0307</v>
      </c>
      <c r="F79" s="129">
        <f ca="1">IF($E79="",0,COUNTIF($E$7:$E79,INDEX($E$139:$E$270,ROW($A73))))</f>
        <v>1</v>
      </c>
      <c r="G79" s="129"/>
      <c r="H79" s="158">
        <v>73</v>
      </c>
      <c r="I79" s="185">
        <f ca="1">IF(OR($Y$3,$H79&gt;Calc!$B$16/2*$D$6),"",$U$6+QUOTIENT(($H79-1),$U$22)*($U$8+$U$10)/1440+SUM($R$7:$R78)/1440)</f>
        <v>0.61805555555555558</v>
      </c>
      <c r="J79" s="187">
        <f ca="1">IF(OR($Y$3,$H79&gt;Calc!$B$16/2*$D$6),"",MOD(($H79-1),$U$22)+1)</f>
        <v>3</v>
      </c>
      <c r="K79" s="46">
        <f ca="1"/>
        <v>3</v>
      </c>
      <c r="L79" s="45" t="s">
        <v>4</v>
      </c>
      <c r="M79" s="47">
        <f ca="1"/>
        <v>7</v>
      </c>
      <c r="N79" s="44" t="str">
        <f t="shared" ca="1" si="92"/>
        <v>Eintracht Frankfurt</v>
      </c>
      <c r="O79" s="42" t="s">
        <v>4</v>
      </c>
      <c r="P79" s="43" t="str">
        <f t="shared" ca="1" si="93"/>
        <v>SSV Wildbach</v>
      </c>
      <c r="Q79" s="611"/>
      <c r="R79" s="607"/>
      <c r="X79" s="160">
        <f t="shared" ca="1" si="102"/>
        <v>0</v>
      </c>
      <c r="Y79" s="307">
        <f t="shared" ca="1" si="180"/>
        <v>0</v>
      </c>
      <c r="Z79" s="304">
        <f t="shared" ca="1" si="96"/>
        <v>99999</v>
      </c>
      <c r="AA79" s="160" t="str">
        <f t="shared" ca="1" si="97"/>
        <v/>
      </c>
      <c r="AB79" s="160" t="str">
        <f t="shared" ca="1" si="98"/>
        <v/>
      </c>
      <c r="AC79" s="305">
        <f t="shared" ca="1" si="99"/>
        <v>99999</v>
      </c>
      <c r="AD79" s="305" t="str">
        <f t="shared" ca="1" si="100"/>
        <v/>
      </c>
      <c r="AE79" s="306" t="str">
        <f t="shared" ca="1" si="101"/>
        <v/>
      </c>
      <c r="AF79" s="159"/>
      <c r="AG79" s="307">
        <f t="shared" ca="1" si="103"/>
        <v>0</v>
      </c>
      <c r="AH79" s="304">
        <f t="shared" ca="1" si="104"/>
        <v>99999</v>
      </c>
      <c r="AI79" s="160" t="str">
        <f t="shared" ca="1" si="105"/>
        <v/>
      </c>
      <c r="AJ79" s="160" t="str">
        <f t="shared" ca="1" si="106"/>
        <v/>
      </c>
      <c r="AK79" s="305">
        <f t="shared" ca="1" si="107"/>
        <v>99999</v>
      </c>
      <c r="AL79" s="305" t="str">
        <f t="shared" ca="1" si="108"/>
        <v/>
      </c>
      <c r="AM79" s="306" t="str">
        <f t="shared" ca="1" si="109"/>
        <v/>
      </c>
      <c r="AO79" s="307">
        <f t="shared" ca="1" si="110"/>
        <v>0</v>
      </c>
      <c r="AP79" s="304">
        <f t="shared" ca="1" si="111"/>
        <v>0.61805555555555558</v>
      </c>
      <c r="AQ79" s="160">
        <f t="shared" ca="1" si="112"/>
        <v>7</v>
      </c>
      <c r="AR79" s="160">
        <f t="shared" ca="1" si="113"/>
        <v>3</v>
      </c>
      <c r="AS79" s="305">
        <f t="shared" ca="1" si="114"/>
        <v>99999</v>
      </c>
      <c r="AT79" s="305" t="str">
        <f t="shared" ca="1" si="115"/>
        <v/>
      </c>
      <c r="AU79" s="306" t="str">
        <f t="shared" ca="1" si="116"/>
        <v/>
      </c>
      <c r="AV79" s="160"/>
      <c r="AW79" s="307">
        <f t="shared" ca="1" si="117"/>
        <v>0</v>
      </c>
      <c r="AX79" s="304">
        <f t="shared" ca="1" si="118"/>
        <v>99999</v>
      </c>
      <c r="AY79" s="160" t="str">
        <f t="shared" ca="1" si="119"/>
        <v/>
      </c>
      <c r="AZ79" s="160" t="str">
        <f t="shared" ca="1" si="120"/>
        <v/>
      </c>
      <c r="BA79" s="305">
        <f t="shared" ca="1" si="121"/>
        <v>99999</v>
      </c>
      <c r="BB79" s="305" t="str">
        <f t="shared" ca="1" si="122"/>
        <v/>
      </c>
      <c r="BC79" s="306" t="str">
        <f t="shared" ca="1" si="123"/>
        <v/>
      </c>
      <c r="BE79" s="307">
        <f t="shared" ca="1" si="124"/>
        <v>0</v>
      </c>
      <c r="BF79" s="304">
        <f t="shared" ca="1" si="125"/>
        <v>99999</v>
      </c>
      <c r="BG79" s="160" t="str">
        <f t="shared" ca="1" si="126"/>
        <v/>
      </c>
      <c r="BH79" s="160" t="str">
        <f t="shared" ca="1" si="127"/>
        <v/>
      </c>
      <c r="BI79" s="305">
        <f t="shared" ca="1" si="128"/>
        <v>99999</v>
      </c>
      <c r="BJ79" s="305" t="str">
        <f t="shared" ca="1" si="129"/>
        <v/>
      </c>
      <c r="BK79" s="306" t="str">
        <f t="shared" ca="1" si="130"/>
        <v/>
      </c>
      <c r="BL79" s="160"/>
      <c r="BM79" s="307">
        <f t="shared" ca="1" si="131"/>
        <v>0</v>
      </c>
      <c r="BN79" s="304">
        <f t="shared" ca="1" si="132"/>
        <v>99999</v>
      </c>
      <c r="BO79" s="160" t="str">
        <f t="shared" ca="1" si="133"/>
        <v/>
      </c>
      <c r="BP79" s="160" t="str">
        <f t="shared" ca="1" si="134"/>
        <v/>
      </c>
      <c r="BQ79" s="305">
        <f t="shared" ca="1" si="135"/>
        <v>99999</v>
      </c>
      <c r="BR79" s="305" t="str">
        <f t="shared" ca="1" si="136"/>
        <v/>
      </c>
      <c r="BS79" s="306" t="str">
        <f t="shared" ca="1" si="137"/>
        <v/>
      </c>
      <c r="BU79" s="307">
        <f t="shared" ca="1" si="138"/>
        <v>0</v>
      </c>
      <c r="BV79" s="304">
        <f t="shared" ca="1" si="139"/>
        <v>0.61805555555555558</v>
      </c>
      <c r="BW79" s="160">
        <f t="shared" ca="1" si="140"/>
        <v>3</v>
      </c>
      <c r="BX79" s="160">
        <f t="shared" ca="1" si="141"/>
        <v>3</v>
      </c>
      <c r="BY79" s="305">
        <f t="shared" ca="1" si="142"/>
        <v>99999</v>
      </c>
      <c r="BZ79" s="305" t="str">
        <f t="shared" ca="1" si="143"/>
        <v/>
      </c>
      <c r="CA79" s="306" t="str">
        <f t="shared" ca="1" si="144"/>
        <v/>
      </c>
      <c r="CB79" s="160"/>
      <c r="CC79" s="307">
        <f t="shared" ca="1" si="145"/>
        <v>0</v>
      </c>
      <c r="CD79" s="304">
        <f t="shared" ca="1" si="146"/>
        <v>99999</v>
      </c>
      <c r="CE79" s="160" t="str">
        <f t="shared" ca="1" si="147"/>
        <v/>
      </c>
      <c r="CF79" s="160" t="str">
        <f t="shared" ca="1" si="148"/>
        <v/>
      </c>
      <c r="CG79" s="305">
        <f t="shared" ca="1" si="149"/>
        <v>99999</v>
      </c>
      <c r="CH79" s="305" t="str">
        <f t="shared" ca="1" si="150"/>
        <v/>
      </c>
      <c r="CI79" s="306" t="str">
        <f t="shared" ca="1" si="151"/>
        <v/>
      </c>
      <c r="CK79" s="307">
        <f t="shared" ca="1" si="152"/>
        <v>0</v>
      </c>
      <c r="CL79" s="304">
        <f t="shared" ca="1" si="153"/>
        <v>99999</v>
      </c>
      <c r="CM79" s="160" t="str">
        <f t="shared" ca="1" si="154"/>
        <v/>
      </c>
      <c r="CN79" s="160" t="str">
        <f t="shared" ca="1" si="155"/>
        <v/>
      </c>
      <c r="CO79" s="305">
        <f t="shared" ca="1" si="156"/>
        <v>99999</v>
      </c>
      <c r="CP79" s="305" t="str">
        <f t="shared" ca="1" si="157"/>
        <v/>
      </c>
      <c r="CQ79" s="306" t="str">
        <f t="shared" ca="1" si="158"/>
        <v/>
      </c>
      <c r="CS79" s="307">
        <f t="shared" ca="1" si="159"/>
        <v>0</v>
      </c>
      <c r="CT79" s="304">
        <f t="shared" ca="1" si="160"/>
        <v>99999</v>
      </c>
      <c r="CU79" s="160" t="str">
        <f t="shared" ca="1" si="161"/>
        <v/>
      </c>
      <c r="CV79" s="160" t="str">
        <f t="shared" ca="1" si="162"/>
        <v/>
      </c>
      <c r="CW79" s="305">
        <f t="shared" ca="1" si="163"/>
        <v>99999</v>
      </c>
      <c r="CX79" s="305" t="str">
        <f t="shared" ca="1" si="164"/>
        <v/>
      </c>
      <c r="CY79" s="306" t="str">
        <f t="shared" ca="1" si="165"/>
        <v/>
      </c>
      <c r="DA79" s="307">
        <f t="shared" ca="1" si="166"/>
        <v>0</v>
      </c>
      <c r="DB79" s="304">
        <f t="shared" ca="1" si="167"/>
        <v>99999</v>
      </c>
      <c r="DC79" s="160" t="str">
        <f t="shared" ca="1" si="168"/>
        <v/>
      </c>
      <c r="DD79" s="160" t="str">
        <f t="shared" ca="1" si="169"/>
        <v/>
      </c>
      <c r="DE79" s="305">
        <f t="shared" ca="1" si="170"/>
        <v>99999</v>
      </c>
      <c r="DF79" s="305" t="str">
        <f t="shared" ca="1" si="171"/>
        <v/>
      </c>
      <c r="DG79" s="306" t="str">
        <f t="shared" ca="1" si="172"/>
        <v/>
      </c>
      <c r="DI79" s="307">
        <f t="shared" ca="1" si="173"/>
        <v>0</v>
      </c>
      <c r="DJ79" s="304">
        <f t="shared" ca="1" si="174"/>
        <v>99999</v>
      </c>
      <c r="DK79" s="160" t="str">
        <f t="shared" ca="1" si="175"/>
        <v/>
      </c>
      <c r="DL79" s="160" t="str">
        <f t="shared" ca="1" si="176"/>
        <v/>
      </c>
      <c r="DM79" s="305">
        <f t="shared" ca="1" si="177"/>
        <v>99999</v>
      </c>
      <c r="DN79" s="305" t="str">
        <f t="shared" ca="1" si="178"/>
        <v/>
      </c>
      <c r="DO79" s="306" t="str">
        <f t="shared" ca="1" si="179"/>
        <v/>
      </c>
    </row>
    <row r="80" spans="4:119" ht="17.25" x14ac:dyDescent="0.25">
      <c r="D80" s="129">
        <f t="shared" ca="1" si="94"/>
        <v>2</v>
      </c>
      <c r="E80" s="129" t="str">
        <f t="shared" ca="1" si="95"/>
        <v>0802</v>
      </c>
      <c r="F80" s="129">
        <f ca="1">IF($E80="",0,COUNTIF($E$7:$E80,INDEX($E$139:$E$270,ROW($A74))))</f>
        <v>1</v>
      </c>
      <c r="G80" s="129"/>
      <c r="H80" s="158">
        <v>74</v>
      </c>
      <c r="I80" s="185">
        <f ca="1">IF(OR($Y$3,$H80&gt;Calc!$B$16/2*$D$6),"",$U$6+QUOTIENT(($H80-1),$U$22)*($U$8+$U$10)/1440+SUM($R$7:$R79)/1440)</f>
        <v>0.61805555555555558</v>
      </c>
      <c r="J80" s="187">
        <f ca="1">IF(OR($Y$3,$H80&gt;Calc!$B$16/2*$D$6),"",MOD(($H80-1),$U$22)+1)</f>
        <v>4</v>
      </c>
      <c r="K80" s="46">
        <f ca="1"/>
        <v>8</v>
      </c>
      <c r="L80" s="45" t="s">
        <v>4</v>
      </c>
      <c r="M80" s="47">
        <f ca="1"/>
        <v>2</v>
      </c>
      <c r="N80" s="44" t="str">
        <f t="shared" ca="1" si="92"/>
        <v>Fun Kickers Oes</v>
      </c>
      <c r="O80" s="42" t="s">
        <v>4</v>
      </c>
      <c r="P80" s="43" t="str">
        <f t="shared" ca="1" si="93"/>
        <v>FC Barcelona</v>
      </c>
      <c r="Q80" s="611"/>
      <c r="R80" s="607"/>
      <c r="X80" s="160">
        <f t="shared" ca="1" si="102"/>
        <v>0</v>
      </c>
      <c r="Y80" s="307">
        <f t="shared" ca="1" si="180"/>
        <v>0</v>
      </c>
      <c r="Z80" s="304">
        <f t="shared" ca="1" si="96"/>
        <v>99999</v>
      </c>
      <c r="AA80" s="160" t="str">
        <f t="shared" ca="1" si="97"/>
        <v/>
      </c>
      <c r="AB80" s="160" t="str">
        <f t="shared" ca="1" si="98"/>
        <v/>
      </c>
      <c r="AC80" s="305">
        <f t="shared" ca="1" si="99"/>
        <v>99999</v>
      </c>
      <c r="AD80" s="305" t="str">
        <f t="shared" ca="1" si="100"/>
        <v/>
      </c>
      <c r="AE80" s="306" t="str">
        <f t="shared" ca="1" si="101"/>
        <v/>
      </c>
      <c r="AG80" s="307">
        <f t="shared" ca="1" si="103"/>
        <v>0</v>
      </c>
      <c r="AH80" s="304">
        <f t="shared" ca="1" si="104"/>
        <v>0.61805555555555558</v>
      </c>
      <c r="AI80" s="160">
        <f t="shared" ca="1" si="105"/>
        <v>8</v>
      </c>
      <c r="AJ80" s="160">
        <f t="shared" ca="1" si="106"/>
        <v>4</v>
      </c>
      <c r="AK80" s="305">
        <f t="shared" ca="1" si="107"/>
        <v>99999</v>
      </c>
      <c r="AL80" s="305" t="str">
        <f t="shared" ca="1" si="108"/>
        <v/>
      </c>
      <c r="AM80" s="306" t="str">
        <f t="shared" ca="1" si="109"/>
        <v/>
      </c>
      <c r="AO80" s="307">
        <f t="shared" ca="1" si="110"/>
        <v>0</v>
      </c>
      <c r="AP80" s="304">
        <f t="shared" ca="1" si="111"/>
        <v>99999</v>
      </c>
      <c r="AQ80" s="160" t="str">
        <f t="shared" ca="1" si="112"/>
        <v/>
      </c>
      <c r="AR80" s="160" t="str">
        <f t="shared" ca="1" si="113"/>
        <v/>
      </c>
      <c r="AS80" s="305">
        <f t="shared" ca="1" si="114"/>
        <v>99999</v>
      </c>
      <c r="AT80" s="305" t="str">
        <f t="shared" ca="1" si="115"/>
        <v/>
      </c>
      <c r="AU80" s="306" t="str">
        <f t="shared" ca="1" si="116"/>
        <v/>
      </c>
      <c r="AV80" s="160"/>
      <c r="AW80" s="307">
        <f t="shared" ca="1" si="117"/>
        <v>0</v>
      </c>
      <c r="AX80" s="304">
        <f t="shared" ca="1" si="118"/>
        <v>99999</v>
      </c>
      <c r="AY80" s="160" t="str">
        <f t="shared" ca="1" si="119"/>
        <v/>
      </c>
      <c r="AZ80" s="160" t="str">
        <f t="shared" ca="1" si="120"/>
        <v/>
      </c>
      <c r="BA80" s="305">
        <f t="shared" ca="1" si="121"/>
        <v>99999</v>
      </c>
      <c r="BB80" s="305" t="str">
        <f t="shared" ca="1" si="122"/>
        <v/>
      </c>
      <c r="BC80" s="306" t="str">
        <f t="shared" ca="1" si="123"/>
        <v/>
      </c>
      <c r="BE80" s="307">
        <f t="shared" ca="1" si="124"/>
        <v>0</v>
      </c>
      <c r="BF80" s="304">
        <f t="shared" ca="1" si="125"/>
        <v>99999</v>
      </c>
      <c r="BG80" s="160" t="str">
        <f t="shared" ca="1" si="126"/>
        <v/>
      </c>
      <c r="BH80" s="160" t="str">
        <f t="shared" ca="1" si="127"/>
        <v/>
      </c>
      <c r="BI80" s="305">
        <f t="shared" ca="1" si="128"/>
        <v>99999</v>
      </c>
      <c r="BJ80" s="305" t="str">
        <f t="shared" ca="1" si="129"/>
        <v/>
      </c>
      <c r="BK80" s="306" t="str">
        <f t="shared" ca="1" si="130"/>
        <v/>
      </c>
      <c r="BL80" s="160"/>
      <c r="BM80" s="307">
        <f t="shared" ca="1" si="131"/>
        <v>0</v>
      </c>
      <c r="BN80" s="304">
        <f t="shared" ca="1" si="132"/>
        <v>99999</v>
      </c>
      <c r="BO80" s="160" t="str">
        <f t="shared" ca="1" si="133"/>
        <v/>
      </c>
      <c r="BP80" s="160" t="str">
        <f t="shared" ca="1" si="134"/>
        <v/>
      </c>
      <c r="BQ80" s="305">
        <f t="shared" ca="1" si="135"/>
        <v>99999</v>
      </c>
      <c r="BR80" s="305" t="str">
        <f t="shared" ca="1" si="136"/>
        <v/>
      </c>
      <c r="BS80" s="306" t="str">
        <f t="shared" ca="1" si="137"/>
        <v/>
      </c>
      <c r="BU80" s="307">
        <f t="shared" ca="1" si="138"/>
        <v>0</v>
      </c>
      <c r="BV80" s="304">
        <f t="shared" ca="1" si="139"/>
        <v>99999</v>
      </c>
      <c r="BW80" s="160" t="str">
        <f t="shared" ca="1" si="140"/>
        <v/>
      </c>
      <c r="BX80" s="160" t="str">
        <f t="shared" ca="1" si="141"/>
        <v/>
      </c>
      <c r="BY80" s="305">
        <f t="shared" ca="1" si="142"/>
        <v>99999</v>
      </c>
      <c r="BZ80" s="305" t="str">
        <f t="shared" ca="1" si="143"/>
        <v/>
      </c>
      <c r="CA80" s="306" t="str">
        <f t="shared" ca="1" si="144"/>
        <v/>
      </c>
      <c r="CB80" s="160"/>
      <c r="CC80" s="307">
        <f t="shared" ca="1" si="145"/>
        <v>0</v>
      </c>
      <c r="CD80" s="304">
        <f t="shared" ca="1" si="146"/>
        <v>0.61805555555555558</v>
      </c>
      <c r="CE80" s="160">
        <f t="shared" ca="1" si="147"/>
        <v>2</v>
      </c>
      <c r="CF80" s="160">
        <f t="shared" ca="1" si="148"/>
        <v>4</v>
      </c>
      <c r="CG80" s="305">
        <f t="shared" ca="1" si="149"/>
        <v>99999</v>
      </c>
      <c r="CH80" s="305" t="str">
        <f t="shared" ca="1" si="150"/>
        <v/>
      </c>
      <c r="CI80" s="306" t="str">
        <f t="shared" ca="1" si="151"/>
        <v/>
      </c>
      <c r="CK80" s="307">
        <f t="shared" ca="1" si="152"/>
        <v>0</v>
      </c>
      <c r="CL80" s="304">
        <f t="shared" ca="1" si="153"/>
        <v>99999</v>
      </c>
      <c r="CM80" s="160" t="str">
        <f t="shared" ca="1" si="154"/>
        <v/>
      </c>
      <c r="CN80" s="160" t="str">
        <f t="shared" ca="1" si="155"/>
        <v/>
      </c>
      <c r="CO80" s="305">
        <f t="shared" ca="1" si="156"/>
        <v>99999</v>
      </c>
      <c r="CP80" s="305" t="str">
        <f t="shared" ca="1" si="157"/>
        <v/>
      </c>
      <c r="CQ80" s="306" t="str">
        <f t="shared" ca="1" si="158"/>
        <v/>
      </c>
      <c r="CS80" s="307">
        <f t="shared" ca="1" si="159"/>
        <v>0</v>
      </c>
      <c r="CT80" s="304">
        <f t="shared" ca="1" si="160"/>
        <v>99999</v>
      </c>
      <c r="CU80" s="160" t="str">
        <f t="shared" ca="1" si="161"/>
        <v/>
      </c>
      <c r="CV80" s="160" t="str">
        <f t="shared" ca="1" si="162"/>
        <v/>
      </c>
      <c r="CW80" s="305">
        <f t="shared" ca="1" si="163"/>
        <v>99999</v>
      </c>
      <c r="CX80" s="305" t="str">
        <f t="shared" ca="1" si="164"/>
        <v/>
      </c>
      <c r="CY80" s="306" t="str">
        <f t="shared" ca="1" si="165"/>
        <v/>
      </c>
      <c r="DA80" s="307">
        <f t="shared" ca="1" si="166"/>
        <v>0</v>
      </c>
      <c r="DB80" s="304">
        <f t="shared" ca="1" si="167"/>
        <v>99999</v>
      </c>
      <c r="DC80" s="160" t="str">
        <f t="shared" ca="1" si="168"/>
        <v/>
      </c>
      <c r="DD80" s="160" t="str">
        <f t="shared" ca="1" si="169"/>
        <v/>
      </c>
      <c r="DE80" s="305">
        <f t="shared" ca="1" si="170"/>
        <v>99999</v>
      </c>
      <c r="DF80" s="305" t="str">
        <f t="shared" ca="1" si="171"/>
        <v/>
      </c>
      <c r="DG80" s="306" t="str">
        <f t="shared" ca="1" si="172"/>
        <v/>
      </c>
      <c r="DI80" s="307">
        <f t="shared" ca="1" si="173"/>
        <v>0</v>
      </c>
      <c r="DJ80" s="304">
        <f t="shared" ca="1" si="174"/>
        <v>99999</v>
      </c>
      <c r="DK80" s="160" t="str">
        <f t="shared" ca="1" si="175"/>
        <v/>
      </c>
      <c r="DL80" s="160" t="str">
        <f t="shared" ca="1" si="176"/>
        <v/>
      </c>
      <c r="DM80" s="305">
        <f t="shared" ca="1" si="177"/>
        <v>99999</v>
      </c>
      <c r="DN80" s="305" t="str">
        <f t="shared" ca="1" si="178"/>
        <v/>
      </c>
      <c r="DO80" s="306" t="str">
        <f t="shared" ca="1" si="179"/>
        <v/>
      </c>
    </row>
    <row r="81" spans="4:119" ht="17.25" x14ac:dyDescent="0.25">
      <c r="D81" s="129">
        <f t="shared" ca="1" si="94"/>
        <v>2</v>
      </c>
      <c r="E81" s="129" t="str">
        <f t="shared" ca="1" si="95"/>
        <v>1009</v>
      </c>
      <c r="F81" s="129">
        <f ca="1">IF($E81="",0,COUNTIF($E$7:$E81,INDEX($E$139:$E$270,ROW($A75))))</f>
        <v>1</v>
      </c>
      <c r="G81" s="129"/>
      <c r="H81" s="158">
        <v>75</v>
      </c>
      <c r="I81" s="185">
        <f ca="1">IF(OR($Y$3,$H81&gt;Calc!$B$16/2*$D$6),"",$U$6+QUOTIENT(($H81-1),$U$22)*($U$8+$U$10)/1440+SUM($R$7:$R80)/1440)</f>
        <v>0.61805555555555558</v>
      </c>
      <c r="J81" s="187">
        <f ca="1">IF(OR($Y$3,$H81&gt;Calc!$B$16/2*$D$6),"",MOD(($H81-1),$U$22)+1)</f>
        <v>5</v>
      </c>
      <c r="K81" s="46">
        <f ca="1"/>
        <v>10</v>
      </c>
      <c r="L81" s="45" t="s">
        <v>4</v>
      </c>
      <c r="M81" s="47">
        <f ca="1"/>
        <v>9</v>
      </c>
      <c r="N81" s="44" t="str">
        <f t="shared" ca="1" si="92"/>
        <v>AC Roma</v>
      </c>
      <c r="O81" s="42" t="s">
        <v>4</v>
      </c>
      <c r="P81" s="43" t="str">
        <f t="shared" ca="1" si="93"/>
        <v>Raslo Winners</v>
      </c>
      <c r="Q81" s="611"/>
      <c r="R81" s="607"/>
      <c r="X81" s="160">
        <f t="shared" ca="1" si="102"/>
        <v>0</v>
      </c>
      <c r="Y81" s="307">
        <f t="shared" ca="1" si="180"/>
        <v>0</v>
      </c>
      <c r="Z81" s="304">
        <f t="shared" ca="1" si="96"/>
        <v>99999</v>
      </c>
      <c r="AA81" s="160" t="str">
        <f t="shared" ca="1" si="97"/>
        <v/>
      </c>
      <c r="AB81" s="160" t="str">
        <f t="shared" ca="1" si="98"/>
        <v/>
      </c>
      <c r="AC81" s="305">
        <f t="shared" ca="1" si="99"/>
        <v>99999</v>
      </c>
      <c r="AD81" s="305" t="str">
        <f t="shared" ca="1" si="100"/>
        <v/>
      </c>
      <c r="AE81" s="306" t="str">
        <f t="shared" ca="1" si="101"/>
        <v/>
      </c>
      <c r="AG81" s="307">
        <f t="shared" ca="1" si="103"/>
        <v>0</v>
      </c>
      <c r="AH81" s="304">
        <f t="shared" ca="1" si="104"/>
        <v>99999</v>
      </c>
      <c r="AI81" s="160" t="str">
        <f t="shared" ca="1" si="105"/>
        <v/>
      </c>
      <c r="AJ81" s="160" t="str">
        <f t="shared" ca="1" si="106"/>
        <v/>
      </c>
      <c r="AK81" s="305">
        <f t="shared" ca="1" si="107"/>
        <v>99999</v>
      </c>
      <c r="AL81" s="305" t="str">
        <f t="shared" ca="1" si="108"/>
        <v/>
      </c>
      <c r="AM81" s="306" t="str">
        <f t="shared" ca="1" si="109"/>
        <v/>
      </c>
      <c r="AO81" s="307">
        <f t="shared" ca="1" si="110"/>
        <v>0</v>
      </c>
      <c r="AP81" s="304">
        <f t="shared" ca="1" si="111"/>
        <v>99999</v>
      </c>
      <c r="AQ81" s="160" t="str">
        <f t="shared" ca="1" si="112"/>
        <v/>
      </c>
      <c r="AR81" s="160" t="str">
        <f t="shared" ca="1" si="113"/>
        <v/>
      </c>
      <c r="AS81" s="305">
        <f t="shared" ca="1" si="114"/>
        <v>99999</v>
      </c>
      <c r="AT81" s="305" t="str">
        <f t="shared" ca="1" si="115"/>
        <v/>
      </c>
      <c r="AU81" s="306" t="str">
        <f t="shared" ca="1" si="116"/>
        <v/>
      </c>
      <c r="AV81" s="160"/>
      <c r="AW81" s="307">
        <f t="shared" ca="1" si="117"/>
        <v>0</v>
      </c>
      <c r="AX81" s="304">
        <f t="shared" ca="1" si="118"/>
        <v>99999</v>
      </c>
      <c r="AY81" s="160" t="str">
        <f t="shared" ca="1" si="119"/>
        <v/>
      </c>
      <c r="AZ81" s="160" t="str">
        <f t="shared" ca="1" si="120"/>
        <v/>
      </c>
      <c r="BA81" s="305">
        <f t="shared" ca="1" si="121"/>
        <v>99999</v>
      </c>
      <c r="BB81" s="305" t="str">
        <f t="shared" ca="1" si="122"/>
        <v/>
      </c>
      <c r="BC81" s="306" t="str">
        <f t="shared" ca="1" si="123"/>
        <v/>
      </c>
      <c r="BE81" s="307">
        <f t="shared" ca="1" si="124"/>
        <v>0</v>
      </c>
      <c r="BF81" s="304">
        <f t="shared" ca="1" si="125"/>
        <v>99999</v>
      </c>
      <c r="BG81" s="160" t="str">
        <f t="shared" ca="1" si="126"/>
        <v/>
      </c>
      <c r="BH81" s="160" t="str">
        <f t="shared" ca="1" si="127"/>
        <v/>
      </c>
      <c r="BI81" s="305">
        <f t="shared" ca="1" si="128"/>
        <v>99999</v>
      </c>
      <c r="BJ81" s="305" t="str">
        <f t="shared" ca="1" si="129"/>
        <v/>
      </c>
      <c r="BK81" s="306" t="str">
        <f t="shared" ca="1" si="130"/>
        <v/>
      </c>
      <c r="BL81" s="160"/>
      <c r="BM81" s="307">
        <f t="shared" ca="1" si="131"/>
        <v>0</v>
      </c>
      <c r="BN81" s="304">
        <f t="shared" ca="1" si="132"/>
        <v>99999</v>
      </c>
      <c r="BO81" s="160" t="str">
        <f t="shared" ca="1" si="133"/>
        <v/>
      </c>
      <c r="BP81" s="160" t="str">
        <f t="shared" ca="1" si="134"/>
        <v/>
      </c>
      <c r="BQ81" s="305">
        <f t="shared" ca="1" si="135"/>
        <v>99999</v>
      </c>
      <c r="BR81" s="305" t="str">
        <f t="shared" ca="1" si="136"/>
        <v/>
      </c>
      <c r="BS81" s="306" t="str">
        <f t="shared" ca="1" si="137"/>
        <v/>
      </c>
      <c r="BU81" s="307">
        <f t="shared" ca="1" si="138"/>
        <v>0</v>
      </c>
      <c r="BV81" s="304">
        <f t="shared" ca="1" si="139"/>
        <v>99999</v>
      </c>
      <c r="BW81" s="160" t="str">
        <f t="shared" ca="1" si="140"/>
        <v/>
      </c>
      <c r="BX81" s="160" t="str">
        <f t="shared" ca="1" si="141"/>
        <v/>
      </c>
      <c r="BY81" s="305">
        <f t="shared" ca="1" si="142"/>
        <v>99999</v>
      </c>
      <c r="BZ81" s="305" t="str">
        <f t="shared" ca="1" si="143"/>
        <v/>
      </c>
      <c r="CA81" s="306" t="str">
        <f t="shared" ca="1" si="144"/>
        <v/>
      </c>
      <c r="CB81" s="160"/>
      <c r="CC81" s="307">
        <f t="shared" ca="1" si="145"/>
        <v>0</v>
      </c>
      <c r="CD81" s="304">
        <f t="shared" ca="1" si="146"/>
        <v>99999</v>
      </c>
      <c r="CE81" s="160" t="str">
        <f t="shared" ca="1" si="147"/>
        <v/>
      </c>
      <c r="CF81" s="160" t="str">
        <f t="shared" ca="1" si="148"/>
        <v/>
      </c>
      <c r="CG81" s="305">
        <f t="shared" ca="1" si="149"/>
        <v>99999</v>
      </c>
      <c r="CH81" s="305" t="str">
        <f t="shared" ca="1" si="150"/>
        <v/>
      </c>
      <c r="CI81" s="306" t="str">
        <f t="shared" ca="1" si="151"/>
        <v/>
      </c>
      <c r="CK81" s="307">
        <f t="shared" ca="1" si="152"/>
        <v>0</v>
      </c>
      <c r="CL81" s="304">
        <f t="shared" ca="1" si="153"/>
        <v>0.61805555555555558</v>
      </c>
      <c r="CM81" s="160">
        <f t="shared" ca="1" si="154"/>
        <v>10</v>
      </c>
      <c r="CN81" s="160">
        <f t="shared" ca="1" si="155"/>
        <v>5</v>
      </c>
      <c r="CO81" s="305">
        <f t="shared" ca="1" si="156"/>
        <v>99999</v>
      </c>
      <c r="CP81" s="305" t="str">
        <f t="shared" ca="1" si="157"/>
        <v/>
      </c>
      <c r="CQ81" s="306" t="str">
        <f t="shared" ca="1" si="158"/>
        <v/>
      </c>
      <c r="CS81" s="307">
        <f t="shared" ca="1" si="159"/>
        <v>0</v>
      </c>
      <c r="CT81" s="304">
        <f t="shared" ca="1" si="160"/>
        <v>0.61805555555555558</v>
      </c>
      <c r="CU81" s="160">
        <f t="shared" ca="1" si="161"/>
        <v>9</v>
      </c>
      <c r="CV81" s="160">
        <f t="shared" ca="1" si="162"/>
        <v>5</v>
      </c>
      <c r="CW81" s="305">
        <f t="shared" ca="1" si="163"/>
        <v>99999</v>
      </c>
      <c r="CX81" s="305" t="str">
        <f t="shared" ca="1" si="164"/>
        <v/>
      </c>
      <c r="CY81" s="306" t="str">
        <f t="shared" ca="1" si="165"/>
        <v/>
      </c>
      <c r="DA81" s="307">
        <f t="shared" ca="1" si="166"/>
        <v>0</v>
      </c>
      <c r="DB81" s="304">
        <f t="shared" ca="1" si="167"/>
        <v>99999</v>
      </c>
      <c r="DC81" s="160" t="str">
        <f t="shared" ca="1" si="168"/>
        <v/>
      </c>
      <c r="DD81" s="160" t="str">
        <f t="shared" ca="1" si="169"/>
        <v/>
      </c>
      <c r="DE81" s="305">
        <f t="shared" ca="1" si="170"/>
        <v>99999</v>
      </c>
      <c r="DF81" s="305" t="str">
        <f t="shared" ca="1" si="171"/>
        <v/>
      </c>
      <c r="DG81" s="306" t="str">
        <f t="shared" ca="1" si="172"/>
        <v/>
      </c>
      <c r="DI81" s="307">
        <f t="shared" ca="1" si="173"/>
        <v>0</v>
      </c>
      <c r="DJ81" s="304">
        <f t="shared" ca="1" si="174"/>
        <v>99999</v>
      </c>
      <c r="DK81" s="160" t="str">
        <f t="shared" ca="1" si="175"/>
        <v/>
      </c>
      <c r="DL81" s="160" t="str">
        <f t="shared" ca="1" si="176"/>
        <v/>
      </c>
      <c r="DM81" s="305">
        <f t="shared" ca="1" si="177"/>
        <v>99999</v>
      </c>
      <c r="DN81" s="305" t="str">
        <f t="shared" ca="1" si="178"/>
        <v/>
      </c>
      <c r="DO81" s="306" t="str">
        <f t="shared" ca="1" si="179"/>
        <v/>
      </c>
    </row>
    <row r="82" spans="4:119" ht="17.25" x14ac:dyDescent="0.25">
      <c r="D82" s="129">
        <f t="shared" ca="1" si="94"/>
        <v>2</v>
      </c>
      <c r="E82" s="129" t="str">
        <f t="shared" ca="1" si="95"/>
        <v>0401</v>
      </c>
      <c r="F82" s="129">
        <f ca="1">IF($E82="",0,COUNTIF($E$7:$E82,INDEX($E$139:$E$270,ROW($A76))))</f>
        <v>1</v>
      </c>
      <c r="G82" s="129"/>
      <c r="H82" s="158">
        <v>76</v>
      </c>
      <c r="I82" s="185">
        <f ca="1">IF(OR($Y$3,$H82&gt;Calc!$B$16/2*$D$6),"",$U$6+QUOTIENT(($H82-1),$U$22)*($U$8+$U$10)/1440+SUM($R$7:$R81)/1440)</f>
        <v>0.63541666666666674</v>
      </c>
      <c r="J82" s="187">
        <f ca="1">IF(OR($Y$3,$H82&gt;Calc!$B$16/2*$D$6),"",MOD(($H82-1),$U$22)+1)</f>
        <v>1</v>
      </c>
      <c r="K82" s="46">
        <f ca="1"/>
        <v>4</v>
      </c>
      <c r="L82" s="45" t="s">
        <v>4</v>
      </c>
      <c r="M82" s="47">
        <f ca="1"/>
        <v>1</v>
      </c>
      <c r="N82" s="44" t="str">
        <f t="shared" ca="1" si="92"/>
        <v>Maibach 1822 eV</v>
      </c>
      <c r="O82" s="42" t="s">
        <v>4</v>
      </c>
      <c r="P82" s="43" t="str">
        <f t="shared" ca="1" si="93"/>
        <v>1. FC Riedwald</v>
      </c>
      <c r="Q82" s="611"/>
      <c r="R82" s="607"/>
      <c r="X82" s="160">
        <f t="shared" ca="1" si="102"/>
        <v>0</v>
      </c>
      <c r="Y82" s="307">
        <f t="shared" ca="1" si="180"/>
        <v>0</v>
      </c>
      <c r="Z82" s="304">
        <f t="shared" ca="1" si="96"/>
        <v>0.63541666666666674</v>
      </c>
      <c r="AA82" s="160">
        <f t="shared" ca="1" si="97"/>
        <v>4</v>
      </c>
      <c r="AB82" s="160">
        <f t="shared" ca="1" si="98"/>
        <v>1</v>
      </c>
      <c r="AC82" s="305">
        <f t="shared" ca="1" si="99"/>
        <v>99999</v>
      </c>
      <c r="AD82" s="305" t="str">
        <f t="shared" ca="1" si="100"/>
        <v/>
      </c>
      <c r="AE82" s="306" t="str">
        <f t="shared" ca="1" si="101"/>
        <v/>
      </c>
      <c r="AG82" s="307">
        <f t="shared" ca="1" si="103"/>
        <v>0</v>
      </c>
      <c r="AH82" s="304">
        <f t="shared" ca="1" si="104"/>
        <v>99999</v>
      </c>
      <c r="AI82" s="160" t="str">
        <f t="shared" ca="1" si="105"/>
        <v/>
      </c>
      <c r="AJ82" s="160" t="str">
        <f t="shared" ca="1" si="106"/>
        <v/>
      </c>
      <c r="AK82" s="305">
        <f t="shared" ca="1" si="107"/>
        <v>99999</v>
      </c>
      <c r="AL82" s="305" t="str">
        <f t="shared" ca="1" si="108"/>
        <v/>
      </c>
      <c r="AM82" s="306" t="str">
        <f t="shared" ca="1" si="109"/>
        <v/>
      </c>
      <c r="AO82" s="307">
        <f t="shared" ca="1" si="110"/>
        <v>0</v>
      </c>
      <c r="AP82" s="304">
        <f t="shared" ca="1" si="111"/>
        <v>99999</v>
      </c>
      <c r="AQ82" s="160" t="str">
        <f t="shared" ca="1" si="112"/>
        <v/>
      </c>
      <c r="AR82" s="160" t="str">
        <f t="shared" ca="1" si="113"/>
        <v/>
      </c>
      <c r="AS82" s="305">
        <f t="shared" ca="1" si="114"/>
        <v>99999</v>
      </c>
      <c r="AT82" s="305" t="str">
        <f t="shared" ca="1" si="115"/>
        <v/>
      </c>
      <c r="AU82" s="306" t="str">
        <f t="shared" ca="1" si="116"/>
        <v/>
      </c>
      <c r="AV82" s="160"/>
      <c r="AW82" s="307">
        <f t="shared" ca="1" si="117"/>
        <v>0</v>
      </c>
      <c r="AX82" s="304">
        <f t="shared" ca="1" si="118"/>
        <v>0.63541666666666674</v>
      </c>
      <c r="AY82" s="160">
        <f t="shared" ca="1" si="119"/>
        <v>1</v>
      </c>
      <c r="AZ82" s="160">
        <f t="shared" ca="1" si="120"/>
        <v>1</v>
      </c>
      <c r="BA82" s="305">
        <f t="shared" ca="1" si="121"/>
        <v>99999</v>
      </c>
      <c r="BB82" s="305" t="str">
        <f t="shared" ca="1" si="122"/>
        <v/>
      </c>
      <c r="BC82" s="306" t="str">
        <f t="shared" ca="1" si="123"/>
        <v/>
      </c>
      <c r="BE82" s="307">
        <f t="shared" ca="1" si="124"/>
        <v>0</v>
      </c>
      <c r="BF82" s="304">
        <f t="shared" ca="1" si="125"/>
        <v>99999</v>
      </c>
      <c r="BG82" s="160" t="str">
        <f t="shared" ca="1" si="126"/>
        <v/>
      </c>
      <c r="BH82" s="160" t="str">
        <f t="shared" ca="1" si="127"/>
        <v/>
      </c>
      <c r="BI82" s="305">
        <f t="shared" ca="1" si="128"/>
        <v>99999</v>
      </c>
      <c r="BJ82" s="305" t="str">
        <f t="shared" ca="1" si="129"/>
        <v/>
      </c>
      <c r="BK82" s="306" t="str">
        <f t="shared" ca="1" si="130"/>
        <v/>
      </c>
      <c r="BL82" s="160"/>
      <c r="BM82" s="307">
        <f t="shared" ca="1" si="131"/>
        <v>0</v>
      </c>
      <c r="BN82" s="304">
        <f t="shared" ca="1" si="132"/>
        <v>99999</v>
      </c>
      <c r="BO82" s="160" t="str">
        <f t="shared" ca="1" si="133"/>
        <v/>
      </c>
      <c r="BP82" s="160" t="str">
        <f t="shared" ca="1" si="134"/>
        <v/>
      </c>
      <c r="BQ82" s="305">
        <f t="shared" ca="1" si="135"/>
        <v>99999</v>
      </c>
      <c r="BR82" s="305" t="str">
        <f t="shared" ca="1" si="136"/>
        <v/>
      </c>
      <c r="BS82" s="306" t="str">
        <f t="shared" ca="1" si="137"/>
        <v/>
      </c>
      <c r="BU82" s="307">
        <f t="shared" ca="1" si="138"/>
        <v>0</v>
      </c>
      <c r="BV82" s="304">
        <f t="shared" ca="1" si="139"/>
        <v>99999</v>
      </c>
      <c r="BW82" s="160" t="str">
        <f t="shared" ca="1" si="140"/>
        <v/>
      </c>
      <c r="BX82" s="160" t="str">
        <f t="shared" ca="1" si="141"/>
        <v/>
      </c>
      <c r="BY82" s="305">
        <f t="shared" ca="1" si="142"/>
        <v>99999</v>
      </c>
      <c r="BZ82" s="305" t="str">
        <f t="shared" ca="1" si="143"/>
        <v/>
      </c>
      <c r="CA82" s="306" t="str">
        <f t="shared" ca="1" si="144"/>
        <v/>
      </c>
      <c r="CB82" s="160"/>
      <c r="CC82" s="307">
        <f t="shared" ca="1" si="145"/>
        <v>0</v>
      </c>
      <c r="CD82" s="304">
        <f t="shared" ca="1" si="146"/>
        <v>99999</v>
      </c>
      <c r="CE82" s="160" t="str">
        <f t="shared" ca="1" si="147"/>
        <v/>
      </c>
      <c r="CF82" s="160" t="str">
        <f t="shared" ca="1" si="148"/>
        <v/>
      </c>
      <c r="CG82" s="305">
        <f t="shared" ca="1" si="149"/>
        <v>99999</v>
      </c>
      <c r="CH82" s="305" t="str">
        <f t="shared" ca="1" si="150"/>
        <v/>
      </c>
      <c r="CI82" s="306" t="str">
        <f t="shared" ca="1" si="151"/>
        <v/>
      </c>
      <c r="CK82" s="307">
        <f t="shared" ca="1" si="152"/>
        <v>0</v>
      </c>
      <c r="CL82" s="304">
        <f t="shared" ca="1" si="153"/>
        <v>99999</v>
      </c>
      <c r="CM82" s="160" t="str">
        <f t="shared" ca="1" si="154"/>
        <v/>
      </c>
      <c r="CN82" s="160" t="str">
        <f t="shared" ca="1" si="155"/>
        <v/>
      </c>
      <c r="CO82" s="305">
        <f t="shared" ca="1" si="156"/>
        <v>99999</v>
      </c>
      <c r="CP82" s="305" t="str">
        <f t="shared" ca="1" si="157"/>
        <v/>
      </c>
      <c r="CQ82" s="306" t="str">
        <f t="shared" ca="1" si="158"/>
        <v/>
      </c>
      <c r="CS82" s="307">
        <f t="shared" ca="1" si="159"/>
        <v>0</v>
      </c>
      <c r="CT82" s="304">
        <f t="shared" ca="1" si="160"/>
        <v>99999</v>
      </c>
      <c r="CU82" s="160" t="str">
        <f t="shared" ca="1" si="161"/>
        <v/>
      </c>
      <c r="CV82" s="160" t="str">
        <f t="shared" ca="1" si="162"/>
        <v/>
      </c>
      <c r="CW82" s="305">
        <f t="shared" ca="1" si="163"/>
        <v>99999</v>
      </c>
      <c r="CX82" s="305" t="str">
        <f t="shared" ca="1" si="164"/>
        <v/>
      </c>
      <c r="CY82" s="306" t="str">
        <f t="shared" ca="1" si="165"/>
        <v/>
      </c>
      <c r="DA82" s="307">
        <f t="shared" ca="1" si="166"/>
        <v>0</v>
      </c>
      <c r="DB82" s="304">
        <f t="shared" ca="1" si="167"/>
        <v>99999</v>
      </c>
      <c r="DC82" s="160" t="str">
        <f t="shared" ca="1" si="168"/>
        <v/>
      </c>
      <c r="DD82" s="160" t="str">
        <f t="shared" ca="1" si="169"/>
        <v/>
      </c>
      <c r="DE82" s="305">
        <f t="shared" ca="1" si="170"/>
        <v>99999</v>
      </c>
      <c r="DF82" s="305" t="str">
        <f t="shared" ca="1" si="171"/>
        <v/>
      </c>
      <c r="DG82" s="306" t="str">
        <f t="shared" ca="1" si="172"/>
        <v/>
      </c>
      <c r="DI82" s="307">
        <f t="shared" ca="1" si="173"/>
        <v>0</v>
      </c>
      <c r="DJ82" s="304">
        <f t="shared" ca="1" si="174"/>
        <v>99999</v>
      </c>
      <c r="DK82" s="160" t="str">
        <f t="shared" ca="1" si="175"/>
        <v/>
      </c>
      <c r="DL82" s="160" t="str">
        <f t="shared" ca="1" si="176"/>
        <v/>
      </c>
      <c r="DM82" s="305">
        <f t="shared" ca="1" si="177"/>
        <v>99999</v>
      </c>
      <c r="DN82" s="305" t="str">
        <f t="shared" ca="1" si="178"/>
        <v/>
      </c>
      <c r="DO82" s="306" t="str">
        <f t="shared" ca="1" si="179"/>
        <v/>
      </c>
    </row>
    <row r="83" spans="4:119" ht="17.25" x14ac:dyDescent="0.25">
      <c r="D83" s="129">
        <f t="shared" ca="1" si="94"/>
        <v>2</v>
      </c>
      <c r="E83" s="129" t="str">
        <f t="shared" ca="1" si="95"/>
        <v>0503</v>
      </c>
      <c r="F83" s="129">
        <f ca="1">IF($E83="",0,COUNTIF($E$7:$E83,INDEX($E$139:$E$270,ROW($A77))))</f>
        <v>1</v>
      </c>
      <c r="G83" s="129"/>
      <c r="H83" s="158">
        <v>77</v>
      </c>
      <c r="I83" s="185">
        <f ca="1">IF(OR($Y$3,$H83&gt;Calc!$B$16/2*$D$6),"",$U$6+QUOTIENT(($H83-1),$U$22)*($U$8+$U$10)/1440+SUM($R$7:$R82)/1440)</f>
        <v>0.63541666666666674</v>
      </c>
      <c r="J83" s="187">
        <f ca="1">IF(OR($Y$3,$H83&gt;Calc!$B$16/2*$D$6),"",MOD(($H83-1),$U$22)+1)</f>
        <v>2</v>
      </c>
      <c r="K83" s="46">
        <f ca="1"/>
        <v>5</v>
      </c>
      <c r="L83" s="45" t="s">
        <v>4</v>
      </c>
      <c r="M83" s="47">
        <f ca="1"/>
        <v>3</v>
      </c>
      <c r="N83" s="44" t="str">
        <f t="shared" ca="1" si="92"/>
        <v>VFB Essenheim</v>
      </c>
      <c r="O83" s="42" t="s">
        <v>4</v>
      </c>
      <c r="P83" s="43" t="str">
        <f t="shared" ca="1" si="93"/>
        <v>Eintracht Frankfurt</v>
      </c>
      <c r="Q83" s="611"/>
      <c r="R83" s="607"/>
      <c r="X83" s="160">
        <f t="shared" ca="1" si="102"/>
        <v>0</v>
      </c>
      <c r="Y83" s="307">
        <f t="shared" ca="1" si="180"/>
        <v>0</v>
      </c>
      <c r="Z83" s="304">
        <f t="shared" ca="1" si="96"/>
        <v>99999</v>
      </c>
      <c r="AA83" s="160" t="str">
        <f t="shared" ca="1" si="97"/>
        <v/>
      </c>
      <c r="AB83" s="160" t="str">
        <f t="shared" ca="1" si="98"/>
        <v/>
      </c>
      <c r="AC83" s="305">
        <f t="shared" ca="1" si="99"/>
        <v>99999</v>
      </c>
      <c r="AD83" s="305" t="str">
        <f t="shared" ca="1" si="100"/>
        <v/>
      </c>
      <c r="AE83" s="306" t="str">
        <f t="shared" ca="1" si="101"/>
        <v/>
      </c>
      <c r="AG83" s="307">
        <f t="shared" ca="1" si="103"/>
        <v>0</v>
      </c>
      <c r="AH83" s="304">
        <f t="shared" ca="1" si="104"/>
        <v>99999</v>
      </c>
      <c r="AI83" s="160" t="str">
        <f t="shared" ca="1" si="105"/>
        <v/>
      </c>
      <c r="AJ83" s="160" t="str">
        <f t="shared" ca="1" si="106"/>
        <v/>
      </c>
      <c r="AK83" s="305">
        <f t="shared" ca="1" si="107"/>
        <v>99999</v>
      </c>
      <c r="AL83" s="305" t="str">
        <f t="shared" ca="1" si="108"/>
        <v/>
      </c>
      <c r="AM83" s="306" t="str">
        <f t="shared" ca="1" si="109"/>
        <v/>
      </c>
      <c r="AO83" s="307">
        <f t="shared" ca="1" si="110"/>
        <v>0</v>
      </c>
      <c r="AP83" s="304">
        <f t="shared" ca="1" si="111"/>
        <v>0.63541666666666674</v>
      </c>
      <c r="AQ83" s="160">
        <f t="shared" ca="1" si="112"/>
        <v>5</v>
      </c>
      <c r="AR83" s="160">
        <f t="shared" ca="1" si="113"/>
        <v>2</v>
      </c>
      <c r="AS83" s="305">
        <f t="shared" ca="1" si="114"/>
        <v>99999</v>
      </c>
      <c r="AT83" s="305" t="str">
        <f t="shared" ca="1" si="115"/>
        <v/>
      </c>
      <c r="AU83" s="306" t="str">
        <f t="shared" ca="1" si="116"/>
        <v/>
      </c>
      <c r="AV83" s="160"/>
      <c r="AW83" s="307">
        <f t="shared" ca="1" si="117"/>
        <v>0</v>
      </c>
      <c r="AX83" s="304">
        <f t="shared" ca="1" si="118"/>
        <v>99999</v>
      </c>
      <c r="AY83" s="160" t="str">
        <f t="shared" ca="1" si="119"/>
        <v/>
      </c>
      <c r="AZ83" s="160" t="str">
        <f t="shared" ca="1" si="120"/>
        <v/>
      </c>
      <c r="BA83" s="305">
        <f t="shared" ca="1" si="121"/>
        <v>99999</v>
      </c>
      <c r="BB83" s="305" t="str">
        <f t="shared" ca="1" si="122"/>
        <v/>
      </c>
      <c r="BC83" s="306" t="str">
        <f t="shared" ca="1" si="123"/>
        <v/>
      </c>
      <c r="BE83" s="307">
        <f t="shared" ca="1" si="124"/>
        <v>0</v>
      </c>
      <c r="BF83" s="304">
        <f t="shared" ca="1" si="125"/>
        <v>0.63541666666666674</v>
      </c>
      <c r="BG83" s="160">
        <f t="shared" ca="1" si="126"/>
        <v>3</v>
      </c>
      <c r="BH83" s="160">
        <f t="shared" ca="1" si="127"/>
        <v>2</v>
      </c>
      <c r="BI83" s="305">
        <f t="shared" ca="1" si="128"/>
        <v>99999</v>
      </c>
      <c r="BJ83" s="305" t="str">
        <f t="shared" ca="1" si="129"/>
        <v/>
      </c>
      <c r="BK83" s="306" t="str">
        <f t="shared" ca="1" si="130"/>
        <v/>
      </c>
      <c r="BL83" s="160"/>
      <c r="BM83" s="307">
        <f t="shared" ca="1" si="131"/>
        <v>0</v>
      </c>
      <c r="BN83" s="304">
        <f t="shared" ca="1" si="132"/>
        <v>99999</v>
      </c>
      <c r="BO83" s="160" t="str">
        <f t="shared" ca="1" si="133"/>
        <v/>
      </c>
      <c r="BP83" s="160" t="str">
        <f t="shared" ca="1" si="134"/>
        <v/>
      </c>
      <c r="BQ83" s="305">
        <f t="shared" ca="1" si="135"/>
        <v>99999</v>
      </c>
      <c r="BR83" s="305" t="str">
        <f t="shared" ca="1" si="136"/>
        <v/>
      </c>
      <c r="BS83" s="306" t="str">
        <f t="shared" ca="1" si="137"/>
        <v/>
      </c>
      <c r="BU83" s="307">
        <f t="shared" ca="1" si="138"/>
        <v>0</v>
      </c>
      <c r="BV83" s="304">
        <f t="shared" ca="1" si="139"/>
        <v>99999</v>
      </c>
      <c r="BW83" s="160" t="str">
        <f t="shared" ca="1" si="140"/>
        <v/>
      </c>
      <c r="BX83" s="160" t="str">
        <f t="shared" ca="1" si="141"/>
        <v/>
      </c>
      <c r="BY83" s="305">
        <f t="shared" ca="1" si="142"/>
        <v>99999</v>
      </c>
      <c r="BZ83" s="305" t="str">
        <f t="shared" ca="1" si="143"/>
        <v/>
      </c>
      <c r="CA83" s="306" t="str">
        <f t="shared" ca="1" si="144"/>
        <v/>
      </c>
      <c r="CB83" s="160"/>
      <c r="CC83" s="307">
        <f t="shared" ca="1" si="145"/>
        <v>0</v>
      </c>
      <c r="CD83" s="304">
        <f t="shared" ca="1" si="146"/>
        <v>99999</v>
      </c>
      <c r="CE83" s="160" t="str">
        <f t="shared" ca="1" si="147"/>
        <v/>
      </c>
      <c r="CF83" s="160" t="str">
        <f t="shared" ca="1" si="148"/>
        <v/>
      </c>
      <c r="CG83" s="305">
        <f t="shared" ca="1" si="149"/>
        <v>99999</v>
      </c>
      <c r="CH83" s="305" t="str">
        <f t="shared" ca="1" si="150"/>
        <v/>
      </c>
      <c r="CI83" s="306" t="str">
        <f t="shared" ca="1" si="151"/>
        <v/>
      </c>
      <c r="CK83" s="307">
        <f t="shared" ca="1" si="152"/>
        <v>0</v>
      </c>
      <c r="CL83" s="304">
        <f t="shared" ca="1" si="153"/>
        <v>99999</v>
      </c>
      <c r="CM83" s="160" t="str">
        <f t="shared" ca="1" si="154"/>
        <v/>
      </c>
      <c r="CN83" s="160" t="str">
        <f t="shared" ca="1" si="155"/>
        <v/>
      </c>
      <c r="CO83" s="305">
        <f t="shared" ca="1" si="156"/>
        <v>99999</v>
      </c>
      <c r="CP83" s="305" t="str">
        <f t="shared" ca="1" si="157"/>
        <v/>
      </c>
      <c r="CQ83" s="306" t="str">
        <f t="shared" ca="1" si="158"/>
        <v/>
      </c>
      <c r="CS83" s="307">
        <f t="shared" ca="1" si="159"/>
        <v>0</v>
      </c>
      <c r="CT83" s="304">
        <f t="shared" ca="1" si="160"/>
        <v>99999</v>
      </c>
      <c r="CU83" s="160" t="str">
        <f t="shared" ca="1" si="161"/>
        <v/>
      </c>
      <c r="CV83" s="160" t="str">
        <f t="shared" ca="1" si="162"/>
        <v/>
      </c>
      <c r="CW83" s="305">
        <f t="shared" ca="1" si="163"/>
        <v>99999</v>
      </c>
      <c r="CX83" s="305" t="str">
        <f t="shared" ca="1" si="164"/>
        <v/>
      </c>
      <c r="CY83" s="306" t="str">
        <f t="shared" ca="1" si="165"/>
        <v/>
      </c>
      <c r="DA83" s="307">
        <f t="shared" ca="1" si="166"/>
        <v>0</v>
      </c>
      <c r="DB83" s="304">
        <f t="shared" ca="1" si="167"/>
        <v>99999</v>
      </c>
      <c r="DC83" s="160" t="str">
        <f t="shared" ca="1" si="168"/>
        <v/>
      </c>
      <c r="DD83" s="160" t="str">
        <f t="shared" ca="1" si="169"/>
        <v/>
      </c>
      <c r="DE83" s="305">
        <f t="shared" ca="1" si="170"/>
        <v>99999</v>
      </c>
      <c r="DF83" s="305" t="str">
        <f t="shared" ca="1" si="171"/>
        <v/>
      </c>
      <c r="DG83" s="306" t="str">
        <f t="shared" ca="1" si="172"/>
        <v/>
      </c>
      <c r="DI83" s="307">
        <f t="shared" ca="1" si="173"/>
        <v>0</v>
      </c>
      <c r="DJ83" s="304">
        <f t="shared" ca="1" si="174"/>
        <v>99999</v>
      </c>
      <c r="DK83" s="160" t="str">
        <f t="shared" ca="1" si="175"/>
        <v/>
      </c>
      <c r="DL83" s="160" t="str">
        <f t="shared" ca="1" si="176"/>
        <v/>
      </c>
      <c r="DM83" s="305">
        <f t="shared" ca="1" si="177"/>
        <v>99999</v>
      </c>
      <c r="DN83" s="305" t="str">
        <f t="shared" ca="1" si="178"/>
        <v/>
      </c>
      <c r="DO83" s="306" t="str">
        <f t="shared" ca="1" si="179"/>
        <v/>
      </c>
    </row>
    <row r="84" spans="4:119" ht="17.25" x14ac:dyDescent="0.25">
      <c r="D84" s="129">
        <f t="shared" ca="1" si="94"/>
        <v>2</v>
      </c>
      <c r="E84" s="129" t="str">
        <f t="shared" ca="1" si="95"/>
        <v>0206</v>
      </c>
      <c r="F84" s="129">
        <f ca="1">IF($E84="",0,COUNTIF($E$7:$E84,INDEX($E$139:$E$270,ROW($A78))))</f>
        <v>1</v>
      </c>
      <c r="G84" s="129"/>
      <c r="H84" s="158">
        <v>78</v>
      </c>
      <c r="I84" s="185">
        <f ca="1">IF(OR($Y$3,$H84&gt;Calc!$B$16/2*$D$6),"",$U$6+QUOTIENT(($H84-1),$U$22)*($U$8+$U$10)/1440+SUM($R$7:$R83)/1440)</f>
        <v>0.63541666666666674</v>
      </c>
      <c r="J84" s="187">
        <f ca="1">IF(OR($Y$3,$H84&gt;Calc!$B$16/2*$D$6),"",MOD(($H84-1),$U$22)+1)</f>
        <v>3</v>
      </c>
      <c r="K84" s="46">
        <f ca="1"/>
        <v>2</v>
      </c>
      <c r="L84" s="45" t="s">
        <v>4</v>
      </c>
      <c r="M84" s="47">
        <f ca="1"/>
        <v>6</v>
      </c>
      <c r="N84" s="44" t="str">
        <f t="shared" ca="1" si="92"/>
        <v>FC Barcelona</v>
      </c>
      <c r="O84" s="42" t="s">
        <v>4</v>
      </c>
      <c r="P84" s="43" t="str">
        <f t="shared" ca="1" si="93"/>
        <v>Inter Mailand</v>
      </c>
      <c r="Q84" s="611"/>
      <c r="R84" s="607"/>
      <c r="X84" s="160">
        <f t="shared" ca="1" si="102"/>
        <v>0</v>
      </c>
      <c r="Y84" s="307">
        <f t="shared" ca="1" si="180"/>
        <v>0</v>
      </c>
      <c r="Z84" s="304">
        <f t="shared" ca="1" si="96"/>
        <v>99999</v>
      </c>
      <c r="AA84" s="160" t="str">
        <f t="shared" ca="1" si="97"/>
        <v/>
      </c>
      <c r="AB84" s="160" t="str">
        <f t="shared" ca="1" si="98"/>
        <v/>
      </c>
      <c r="AC84" s="305">
        <f t="shared" ca="1" si="99"/>
        <v>99999</v>
      </c>
      <c r="AD84" s="305" t="str">
        <f t="shared" ca="1" si="100"/>
        <v/>
      </c>
      <c r="AE84" s="306" t="str">
        <f t="shared" ca="1" si="101"/>
        <v/>
      </c>
      <c r="AG84" s="307">
        <f t="shared" ca="1" si="103"/>
        <v>0</v>
      </c>
      <c r="AH84" s="304">
        <f t="shared" ca="1" si="104"/>
        <v>0.63541666666666674</v>
      </c>
      <c r="AI84" s="160">
        <f t="shared" ca="1" si="105"/>
        <v>6</v>
      </c>
      <c r="AJ84" s="160">
        <f t="shared" ca="1" si="106"/>
        <v>3</v>
      </c>
      <c r="AK84" s="305">
        <f t="shared" ca="1" si="107"/>
        <v>99999</v>
      </c>
      <c r="AL84" s="305" t="str">
        <f t="shared" ca="1" si="108"/>
        <v/>
      </c>
      <c r="AM84" s="306" t="str">
        <f t="shared" ca="1" si="109"/>
        <v/>
      </c>
      <c r="AO84" s="307">
        <f t="shared" ca="1" si="110"/>
        <v>0</v>
      </c>
      <c r="AP84" s="304">
        <f t="shared" ca="1" si="111"/>
        <v>99999</v>
      </c>
      <c r="AQ84" s="160" t="str">
        <f t="shared" ca="1" si="112"/>
        <v/>
      </c>
      <c r="AR84" s="160" t="str">
        <f t="shared" ca="1" si="113"/>
        <v/>
      </c>
      <c r="AS84" s="305">
        <f t="shared" ca="1" si="114"/>
        <v>99999</v>
      </c>
      <c r="AT84" s="305" t="str">
        <f t="shared" ca="1" si="115"/>
        <v/>
      </c>
      <c r="AU84" s="306" t="str">
        <f t="shared" ca="1" si="116"/>
        <v/>
      </c>
      <c r="AV84" s="160"/>
      <c r="AW84" s="307">
        <f t="shared" ca="1" si="117"/>
        <v>0</v>
      </c>
      <c r="AX84" s="304">
        <f t="shared" ca="1" si="118"/>
        <v>99999</v>
      </c>
      <c r="AY84" s="160" t="str">
        <f t="shared" ca="1" si="119"/>
        <v/>
      </c>
      <c r="AZ84" s="160" t="str">
        <f t="shared" ca="1" si="120"/>
        <v/>
      </c>
      <c r="BA84" s="305">
        <f t="shared" ca="1" si="121"/>
        <v>99999</v>
      </c>
      <c r="BB84" s="305" t="str">
        <f t="shared" ca="1" si="122"/>
        <v/>
      </c>
      <c r="BC84" s="306" t="str">
        <f t="shared" ca="1" si="123"/>
        <v/>
      </c>
      <c r="BE84" s="307">
        <f t="shared" ca="1" si="124"/>
        <v>0</v>
      </c>
      <c r="BF84" s="304">
        <f t="shared" ca="1" si="125"/>
        <v>99999</v>
      </c>
      <c r="BG84" s="160" t="str">
        <f t="shared" ca="1" si="126"/>
        <v/>
      </c>
      <c r="BH84" s="160" t="str">
        <f t="shared" ca="1" si="127"/>
        <v/>
      </c>
      <c r="BI84" s="305">
        <f t="shared" ca="1" si="128"/>
        <v>99999</v>
      </c>
      <c r="BJ84" s="305" t="str">
        <f t="shared" ca="1" si="129"/>
        <v/>
      </c>
      <c r="BK84" s="306" t="str">
        <f t="shared" ca="1" si="130"/>
        <v/>
      </c>
      <c r="BL84" s="160"/>
      <c r="BM84" s="307">
        <f t="shared" ca="1" si="131"/>
        <v>0</v>
      </c>
      <c r="BN84" s="304">
        <f t="shared" ca="1" si="132"/>
        <v>0.63541666666666674</v>
      </c>
      <c r="BO84" s="160">
        <f t="shared" ca="1" si="133"/>
        <v>2</v>
      </c>
      <c r="BP84" s="160">
        <f t="shared" ca="1" si="134"/>
        <v>3</v>
      </c>
      <c r="BQ84" s="305">
        <f t="shared" ca="1" si="135"/>
        <v>99999</v>
      </c>
      <c r="BR84" s="305" t="str">
        <f t="shared" ca="1" si="136"/>
        <v/>
      </c>
      <c r="BS84" s="306" t="str">
        <f t="shared" ca="1" si="137"/>
        <v/>
      </c>
      <c r="BU84" s="307">
        <f t="shared" ca="1" si="138"/>
        <v>0</v>
      </c>
      <c r="BV84" s="304">
        <f t="shared" ca="1" si="139"/>
        <v>99999</v>
      </c>
      <c r="BW84" s="160" t="str">
        <f t="shared" ca="1" si="140"/>
        <v/>
      </c>
      <c r="BX84" s="160" t="str">
        <f t="shared" ca="1" si="141"/>
        <v/>
      </c>
      <c r="BY84" s="305">
        <f t="shared" ca="1" si="142"/>
        <v>99999</v>
      </c>
      <c r="BZ84" s="305" t="str">
        <f t="shared" ca="1" si="143"/>
        <v/>
      </c>
      <c r="CA84" s="306" t="str">
        <f t="shared" ca="1" si="144"/>
        <v/>
      </c>
      <c r="CB84" s="160"/>
      <c r="CC84" s="307">
        <f t="shared" ca="1" si="145"/>
        <v>0</v>
      </c>
      <c r="CD84" s="304">
        <f t="shared" ca="1" si="146"/>
        <v>99999</v>
      </c>
      <c r="CE84" s="160" t="str">
        <f t="shared" ca="1" si="147"/>
        <v/>
      </c>
      <c r="CF84" s="160" t="str">
        <f t="shared" ca="1" si="148"/>
        <v/>
      </c>
      <c r="CG84" s="305">
        <f t="shared" ca="1" si="149"/>
        <v>99999</v>
      </c>
      <c r="CH84" s="305" t="str">
        <f t="shared" ca="1" si="150"/>
        <v/>
      </c>
      <c r="CI84" s="306" t="str">
        <f t="shared" ca="1" si="151"/>
        <v/>
      </c>
      <c r="CK84" s="307">
        <f t="shared" ca="1" si="152"/>
        <v>0</v>
      </c>
      <c r="CL84" s="304">
        <f t="shared" ca="1" si="153"/>
        <v>99999</v>
      </c>
      <c r="CM84" s="160" t="str">
        <f t="shared" ca="1" si="154"/>
        <v/>
      </c>
      <c r="CN84" s="160" t="str">
        <f t="shared" ca="1" si="155"/>
        <v/>
      </c>
      <c r="CO84" s="305">
        <f t="shared" ca="1" si="156"/>
        <v>99999</v>
      </c>
      <c r="CP84" s="305" t="str">
        <f t="shared" ca="1" si="157"/>
        <v/>
      </c>
      <c r="CQ84" s="306" t="str">
        <f t="shared" ca="1" si="158"/>
        <v/>
      </c>
      <c r="CS84" s="307">
        <f t="shared" ca="1" si="159"/>
        <v>0</v>
      </c>
      <c r="CT84" s="304">
        <f t="shared" ca="1" si="160"/>
        <v>99999</v>
      </c>
      <c r="CU84" s="160" t="str">
        <f t="shared" ca="1" si="161"/>
        <v/>
      </c>
      <c r="CV84" s="160" t="str">
        <f t="shared" ca="1" si="162"/>
        <v/>
      </c>
      <c r="CW84" s="305">
        <f t="shared" ca="1" si="163"/>
        <v>99999</v>
      </c>
      <c r="CX84" s="305" t="str">
        <f t="shared" ca="1" si="164"/>
        <v/>
      </c>
      <c r="CY84" s="306" t="str">
        <f t="shared" ca="1" si="165"/>
        <v/>
      </c>
      <c r="DA84" s="307">
        <f t="shared" ca="1" si="166"/>
        <v>0</v>
      </c>
      <c r="DB84" s="304">
        <f t="shared" ca="1" si="167"/>
        <v>99999</v>
      </c>
      <c r="DC84" s="160" t="str">
        <f t="shared" ca="1" si="168"/>
        <v/>
      </c>
      <c r="DD84" s="160" t="str">
        <f t="shared" ca="1" si="169"/>
        <v/>
      </c>
      <c r="DE84" s="305">
        <f t="shared" ca="1" si="170"/>
        <v>99999</v>
      </c>
      <c r="DF84" s="305" t="str">
        <f t="shared" ca="1" si="171"/>
        <v/>
      </c>
      <c r="DG84" s="306" t="str">
        <f t="shared" ca="1" si="172"/>
        <v/>
      </c>
      <c r="DI84" s="307">
        <f t="shared" ca="1" si="173"/>
        <v>0</v>
      </c>
      <c r="DJ84" s="304">
        <f t="shared" ca="1" si="174"/>
        <v>99999</v>
      </c>
      <c r="DK84" s="160" t="str">
        <f t="shared" ca="1" si="175"/>
        <v/>
      </c>
      <c r="DL84" s="160" t="str">
        <f t="shared" ca="1" si="176"/>
        <v/>
      </c>
      <c r="DM84" s="305">
        <f t="shared" ca="1" si="177"/>
        <v>99999</v>
      </c>
      <c r="DN84" s="305" t="str">
        <f t="shared" ca="1" si="178"/>
        <v/>
      </c>
      <c r="DO84" s="306" t="str">
        <f t="shared" ca="1" si="179"/>
        <v/>
      </c>
    </row>
    <row r="85" spans="4:119" ht="17.25" x14ac:dyDescent="0.25">
      <c r="D85" s="129">
        <f t="shared" ca="1" si="94"/>
        <v>2</v>
      </c>
      <c r="E85" s="129" t="str">
        <f t="shared" ca="1" si="95"/>
        <v>0710</v>
      </c>
      <c r="F85" s="129">
        <f ca="1">IF($E85="",0,COUNTIF($E$7:$E85,INDEX($E$139:$E$270,ROW($A79))))</f>
        <v>1</v>
      </c>
      <c r="G85" s="129"/>
      <c r="H85" s="158">
        <v>79</v>
      </c>
      <c r="I85" s="185">
        <f ca="1">IF(OR($Y$3,$H85&gt;Calc!$B$16/2*$D$6),"",$U$6+QUOTIENT(($H85-1),$U$22)*($U$8+$U$10)/1440+SUM($R$7:$R84)/1440)</f>
        <v>0.63541666666666674</v>
      </c>
      <c r="J85" s="187">
        <f ca="1">IF(OR($Y$3,$H85&gt;Calc!$B$16/2*$D$6),"",MOD(($H85-1),$U$22)+1)</f>
        <v>4</v>
      </c>
      <c r="K85" s="46">
        <f ca="1"/>
        <v>7</v>
      </c>
      <c r="L85" s="45" t="s">
        <v>4</v>
      </c>
      <c r="M85" s="47">
        <f ca="1"/>
        <v>10</v>
      </c>
      <c r="N85" s="44" t="str">
        <f t="shared" ca="1" si="92"/>
        <v>SSV Wildbach</v>
      </c>
      <c r="O85" s="42" t="s">
        <v>4</v>
      </c>
      <c r="P85" s="43" t="str">
        <f t="shared" ca="1" si="93"/>
        <v>AC Roma</v>
      </c>
      <c r="Q85" s="611"/>
      <c r="R85" s="607"/>
      <c r="X85" s="160">
        <f t="shared" ca="1" si="102"/>
        <v>0</v>
      </c>
      <c r="Y85" s="307">
        <f t="shared" ca="1" si="180"/>
        <v>0</v>
      </c>
      <c r="Z85" s="304">
        <f t="shared" ca="1" si="96"/>
        <v>99999</v>
      </c>
      <c r="AA85" s="160" t="str">
        <f t="shared" ca="1" si="97"/>
        <v/>
      </c>
      <c r="AB85" s="160" t="str">
        <f t="shared" ca="1" si="98"/>
        <v/>
      </c>
      <c r="AC85" s="305">
        <f t="shared" ca="1" si="99"/>
        <v>99999</v>
      </c>
      <c r="AD85" s="305" t="str">
        <f t="shared" ca="1" si="100"/>
        <v/>
      </c>
      <c r="AE85" s="306" t="str">
        <f t="shared" ca="1" si="101"/>
        <v/>
      </c>
      <c r="AG85" s="307">
        <f t="shared" ca="1" si="103"/>
        <v>0</v>
      </c>
      <c r="AH85" s="304">
        <f t="shared" ca="1" si="104"/>
        <v>99999</v>
      </c>
      <c r="AI85" s="160" t="str">
        <f t="shared" ca="1" si="105"/>
        <v/>
      </c>
      <c r="AJ85" s="160" t="str">
        <f t="shared" ca="1" si="106"/>
        <v/>
      </c>
      <c r="AK85" s="305">
        <f t="shared" ca="1" si="107"/>
        <v>99999</v>
      </c>
      <c r="AL85" s="305" t="str">
        <f t="shared" ca="1" si="108"/>
        <v/>
      </c>
      <c r="AM85" s="306" t="str">
        <f t="shared" ca="1" si="109"/>
        <v/>
      </c>
      <c r="AO85" s="307">
        <f t="shared" ca="1" si="110"/>
        <v>0</v>
      </c>
      <c r="AP85" s="304">
        <f t="shared" ca="1" si="111"/>
        <v>99999</v>
      </c>
      <c r="AQ85" s="160" t="str">
        <f t="shared" ca="1" si="112"/>
        <v/>
      </c>
      <c r="AR85" s="160" t="str">
        <f t="shared" ca="1" si="113"/>
        <v/>
      </c>
      <c r="AS85" s="305">
        <f t="shared" ca="1" si="114"/>
        <v>99999</v>
      </c>
      <c r="AT85" s="305" t="str">
        <f t="shared" ca="1" si="115"/>
        <v/>
      </c>
      <c r="AU85" s="306" t="str">
        <f t="shared" ca="1" si="116"/>
        <v/>
      </c>
      <c r="AV85" s="160"/>
      <c r="AW85" s="307">
        <f t="shared" ca="1" si="117"/>
        <v>0</v>
      </c>
      <c r="AX85" s="304">
        <f t="shared" ca="1" si="118"/>
        <v>99999</v>
      </c>
      <c r="AY85" s="160" t="str">
        <f t="shared" ca="1" si="119"/>
        <v/>
      </c>
      <c r="AZ85" s="160" t="str">
        <f t="shared" ca="1" si="120"/>
        <v/>
      </c>
      <c r="BA85" s="305">
        <f t="shared" ca="1" si="121"/>
        <v>99999</v>
      </c>
      <c r="BB85" s="305" t="str">
        <f t="shared" ca="1" si="122"/>
        <v/>
      </c>
      <c r="BC85" s="306" t="str">
        <f t="shared" ca="1" si="123"/>
        <v/>
      </c>
      <c r="BE85" s="307">
        <f t="shared" ca="1" si="124"/>
        <v>0</v>
      </c>
      <c r="BF85" s="304">
        <f t="shared" ca="1" si="125"/>
        <v>99999</v>
      </c>
      <c r="BG85" s="160" t="str">
        <f t="shared" ca="1" si="126"/>
        <v/>
      </c>
      <c r="BH85" s="160" t="str">
        <f t="shared" ca="1" si="127"/>
        <v/>
      </c>
      <c r="BI85" s="305">
        <f t="shared" ca="1" si="128"/>
        <v>99999</v>
      </c>
      <c r="BJ85" s="305" t="str">
        <f t="shared" ca="1" si="129"/>
        <v/>
      </c>
      <c r="BK85" s="306" t="str">
        <f t="shared" ca="1" si="130"/>
        <v/>
      </c>
      <c r="BL85" s="160"/>
      <c r="BM85" s="307">
        <f t="shared" ca="1" si="131"/>
        <v>0</v>
      </c>
      <c r="BN85" s="304">
        <f t="shared" ca="1" si="132"/>
        <v>99999</v>
      </c>
      <c r="BO85" s="160" t="str">
        <f t="shared" ca="1" si="133"/>
        <v/>
      </c>
      <c r="BP85" s="160" t="str">
        <f t="shared" ca="1" si="134"/>
        <v/>
      </c>
      <c r="BQ85" s="305">
        <f t="shared" ca="1" si="135"/>
        <v>99999</v>
      </c>
      <c r="BR85" s="305" t="str">
        <f t="shared" ca="1" si="136"/>
        <v/>
      </c>
      <c r="BS85" s="306" t="str">
        <f t="shared" ca="1" si="137"/>
        <v/>
      </c>
      <c r="BU85" s="307">
        <f t="shared" ca="1" si="138"/>
        <v>0</v>
      </c>
      <c r="BV85" s="304">
        <f t="shared" ca="1" si="139"/>
        <v>0.63541666666666674</v>
      </c>
      <c r="BW85" s="160">
        <f t="shared" ca="1" si="140"/>
        <v>10</v>
      </c>
      <c r="BX85" s="160">
        <f t="shared" ca="1" si="141"/>
        <v>4</v>
      </c>
      <c r="BY85" s="305">
        <f t="shared" ca="1" si="142"/>
        <v>99999</v>
      </c>
      <c r="BZ85" s="305" t="str">
        <f t="shared" ca="1" si="143"/>
        <v/>
      </c>
      <c r="CA85" s="306" t="str">
        <f t="shared" ca="1" si="144"/>
        <v/>
      </c>
      <c r="CB85" s="160"/>
      <c r="CC85" s="307">
        <f t="shared" ca="1" si="145"/>
        <v>0</v>
      </c>
      <c r="CD85" s="304">
        <f t="shared" ca="1" si="146"/>
        <v>99999</v>
      </c>
      <c r="CE85" s="160" t="str">
        <f t="shared" ca="1" si="147"/>
        <v/>
      </c>
      <c r="CF85" s="160" t="str">
        <f t="shared" ca="1" si="148"/>
        <v/>
      </c>
      <c r="CG85" s="305">
        <f t="shared" ca="1" si="149"/>
        <v>99999</v>
      </c>
      <c r="CH85" s="305" t="str">
        <f t="shared" ca="1" si="150"/>
        <v/>
      </c>
      <c r="CI85" s="306" t="str">
        <f t="shared" ca="1" si="151"/>
        <v/>
      </c>
      <c r="CK85" s="307">
        <f t="shared" ca="1" si="152"/>
        <v>0</v>
      </c>
      <c r="CL85" s="304">
        <f t="shared" ca="1" si="153"/>
        <v>99999</v>
      </c>
      <c r="CM85" s="160" t="str">
        <f t="shared" ca="1" si="154"/>
        <v/>
      </c>
      <c r="CN85" s="160" t="str">
        <f t="shared" ca="1" si="155"/>
        <v/>
      </c>
      <c r="CO85" s="305">
        <f t="shared" ca="1" si="156"/>
        <v>99999</v>
      </c>
      <c r="CP85" s="305" t="str">
        <f t="shared" ca="1" si="157"/>
        <v/>
      </c>
      <c r="CQ85" s="306" t="str">
        <f t="shared" ca="1" si="158"/>
        <v/>
      </c>
      <c r="CS85" s="307">
        <f t="shared" ca="1" si="159"/>
        <v>0</v>
      </c>
      <c r="CT85" s="304">
        <f t="shared" ca="1" si="160"/>
        <v>0.63541666666666674</v>
      </c>
      <c r="CU85" s="160">
        <f t="shared" ca="1" si="161"/>
        <v>7</v>
      </c>
      <c r="CV85" s="160">
        <f t="shared" ca="1" si="162"/>
        <v>4</v>
      </c>
      <c r="CW85" s="305">
        <f t="shared" ca="1" si="163"/>
        <v>99999</v>
      </c>
      <c r="CX85" s="305" t="str">
        <f t="shared" ca="1" si="164"/>
        <v/>
      </c>
      <c r="CY85" s="306" t="str">
        <f t="shared" ca="1" si="165"/>
        <v/>
      </c>
      <c r="DA85" s="307">
        <f t="shared" ca="1" si="166"/>
        <v>0</v>
      </c>
      <c r="DB85" s="304">
        <f t="shared" ca="1" si="167"/>
        <v>99999</v>
      </c>
      <c r="DC85" s="160" t="str">
        <f t="shared" ca="1" si="168"/>
        <v/>
      </c>
      <c r="DD85" s="160" t="str">
        <f t="shared" ca="1" si="169"/>
        <v/>
      </c>
      <c r="DE85" s="305">
        <f t="shared" ca="1" si="170"/>
        <v>99999</v>
      </c>
      <c r="DF85" s="305" t="str">
        <f t="shared" ca="1" si="171"/>
        <v/>
      </c>
      <c r="DG85" s="306" t="str">
        <f t="shared" ca="1" si="172"/>
        <v/>
      </c>
      <c r="DI85" s="307">
        <f t="shared" ca="1" si="173"/>
        <v>0</v>
      </c>
      <c r="DJ85" s="304">
        <f t="shared" ca="1" si="174"/>
        <v>99999</v>
      </c>
      <c r="DK85" s="160" t="str">
        <f t="shared" ca="1" si="175"/>
        <v/>
      </c>
      <c r="DL85" s="160" t="str">
        <f t="shared" ca="1" si="176"/>
        <v/>
      </c>
      <c r="DM85" s="305">
        <f t="shared" ca="1" si="177"/>
        <v>99999</v>
      </c>
      <c r="DN85" s="305" t="str">
        <f t="shared" ca="1" si="178"/>
        <v/>
      </c>
      <c r="DO85" s="306" t="str">
        <f t="shared" ca="1" si="179"/>
        <v/>
      </c>
    </row>
    <row r="86" spans="4:119" ht="17.25" x14ac:dyDescent="0.25">
      <c r="D86" s="129">
        <f t="shared" ca="1" si="94"/>
        <v>2</v>
      </c>
      <c r="E86" s="129" t="str">
        <f t="shared" ca="1" si="95"/>
        <v>0908</v>
      </c>
      <c r="F86" s="129">
        <f ca="1">IF($E86="",0,COUNTIF($E$7:$E86,INDEX($E$139:$E$270,ROW($A80))))</f>
        <v>1</v>
      </c>
      <c r="G86" s="129"/>
      <c r="H86" s="158">
        <v>80</v>
      </c>
      <c r="I86" s="185">
        <f ca="1">IF(OR($Y$3,$H86&gt;Calc!$B$16/2*$D$6),"",$U$6+QUOTIENT(($H86-1),$U$22)*($U$8+$U$10)/1440+SUM($R$7:$R85)/1440)</f>
        <v>0.63541666666666674</v>
      </c>
      <c r="J86" s="187">
        <f ca="1">IF(OR($Y$3,$H86&gt;Calc!$B$16/2*$D$6),"",MOD(($H86-1),$U$22)+1)</f>
        <v>5</v>
      </c>
      <c r="K86" s="46">
        <f ca="1"/>
        <v>9</v>
      </c>
      <c r="L86" s="45" t="s">
        <v>4</v>
      </c>
      <c r="M86" s="47">
        <f ca="1"/>
        <v>8</v>
      </c>
      <c r="N86" s="44" t="str">
        <f t="shared" ca="1" si="92"/>
        <v>Raslo Winners</v>
      </c>
      <c r="O86" s="42" t="s">
        <v>4</v>
      </c>
      <c r="P86" s="43" t="str">
        <f t="shared" ca="1" si="93"/>
        <v>Fun Kickers Oes</v>
      </c>
      <c r="Q86" s="611"/>
      <c r="R86" s="607"/>
      <c r="X86" s="160">
        <f t="shared" ca="1" si="102"/>
        <v>0</v>
      </c>
      <c r="Y86" s="307">
        <f t="shared" ca="1" si="180"/>
        <v>0</v>
      </c>
      <c r="Z86" s="304">
        <f t="shared" ca="1" si="96"/>
        <v>99999</v>
      </c>
      <c r="AA86" s="160" t="str">
        <f t="shared" ca="1" si="97"/>
        <v/>
      </c>
      <c r="AB86" s="160" t="str">
        <f t="shared" ca="1" si="98"/>
        <v/>
      </c>
      <c r="AC86" s="305">
        <f t="shared" ca="1" si="99"/>
        <v>99999</v>
      </c>
      <c r="AD86" s="305" t="str">
        <f t="shared" ca="1" si="100"/>
        <v/>
      </c>
      <c r="AE86" s="306" t="str">
        <f t="shared" ca="1" si="101"/>
        <v/>
      </c>
      <c r="AG86" s="307">
        <f t="shared" ca="1" si="103"/>
        <v>0</v>
      </c>
      <c r="AH86" s="304">
        <f t="shared" ca="1" si="104"/>
        <v>99999</v>
      </c>
      <c r="AI86" s="160" t="str">
        <f t="shared" ca="1" si="105"/>
        <v/>
      </c>
      <c r="AJ86" s="160" t="str">
        <f t="shared" ca="1" si="106"/>
        <v/>
      </c>
      <c r="AK86" s="305">
        <f t="shared" ca="1" si="107"/>
        <v>99999</v>
      </c>
      <c r="AL86" s="305" t="str">
        <f t="shared" ca="1" si="108"/>
        <v/>
      </c>
      <c r="AM86" s="306" t="str">
        <f t="shared" ca="1" si="109"/>
        <v/>
      </c>
      <c r="AO86" s="307">
        <f t="shared" ca="1" si="110"/>
        <v>0</v>
      </c>
      <c r="AP86" s="304">
        <f t="shared" ca="1" si="111"/>
        <v>99999</v>
      </c>
      <c r="AQ86" s="160" t="str">
        <f t="shared" ca="1" si="112"/>
        <v/>
      </c>
      <c r="AR86" s="160" t="str">
        <f t="shared" ca="1" si="113"/>
        <v/>
      </c>
      <c r="AS86" s="305">
        <f t="shared" ca="1" si="114"/>
        <v>99999</v>
      </c>
      <c r="AT86" s="305" t="str">
        <f t="shared" ca="1" si="115"/>
        <v/>
      </c>
      <c r="AU86" s="306" t="str">
        <f t="shared" ca="1" si="116"/>
        <v/>
      </c>
      <c r="AV86" s="160"/>
      <c r="AW86" s="307">
        <f t="shared" ca="1" si="117"/>
        <v>0</v>
      </c>
      <c r="AX86" s="304">
        <f t="shared" ca="1" si="118"/>
        <v>99999</v>
      </c>
      <c r="AY86" s="160" t="str">
        <f t="shared" ca="1" si="119"/>
        <v/>
      </c>
      <c r="AZ86" s="160" t="str">
        <f t="shared" ca="1" si="120"/>
        <v/>
      </c>
      <c r="BA86" s="305">
        <f t="shared" ca="1" si="121"/>
        <v>99999</v>
      </c>
      <c r="BB86" s="305" t="str">
        <f t="shared" ca="1" si="122"/>
        <v/>
      </c>
      <c r="BC86" s="306" t="str">
        <f t="shared" ca="1" si="123"/>
        <v/>
      </c>
      <c r="BE86" s="307">
        <f t="shared" ca="1" si="124"/>
        <v>0</v>
      </c>
      <c r="BF86" s="304">
        <f t="shared" ca="1" si="125"/>
        <v>99999</v>
      </c>
      <c r="BG86" s="160" t="str">
        <f t="shared" ca="1" si="126"/>
        <v/>
      </c>
      <c r="BH86" s="160" t="str">
        <f t="shared" ca="1" si="127"/>
        <v/>
      </c>
      <c r="BI86" s="305">
        <f t="shared" ca="1" si="128"/>
        <v>99999</v>
      </c>
      <c r="BJ86" s="305" t="str">
        <f t="shared" ca="1" si="129"/>
        <v/>
      </c>
      <c r="BK86" s="306" t="str">
        <f t="shared" ca="1" si="130"/>
        <v/>
      </c>
      <c r="BL86" s="160"/>
      <c r="BM86" s="307">
        <f t="shared" ca="1" si="131"/>
        <v>0</v>
      </c>
      <c r="BN86" s="304">
        <f t="shared" ca="1" si="132"/>
        <v>99999</v>
      </c>
      <c r="BO86" s="160" t="str">
        <f t="shared" ca="1" si="133"/>
        <v/>
      </c>
      <c r="BP86" s="160" t="str">
        <f t="shared" ca="1" si="134"/>
        <v/>
      </c>
      <c r="BQ86" s="305">
        <f t="shared" ca="1" si="135"/>
        <v>99999</v>
      </c>
      <c r="BR86" s="305" t="str">
        <f t="shared" ca="1" si="136"/>
        <v/>
      </c>
      <c r="BS86" s="306" t="str">
        <f t="shared" ca="1" si="137"/>
        <v/>
      </c>
      <c r="BU86" s="307">
        <f t="shared" ca="1" si="138"/>
        <v>0</v>
      </c>
      <c r="BV86" s="304">
        <f t="shared" ca="1" si="139"/>
        <v>99999</v>
      </c>
      <c r="BW86" s="160" t="str">
        <f t="shared" ca="1" si="140"/>
        <v/>
      </c>
      <c r="BX86" s="160" t="str">
        <f t="shared" ca="1" si="141"/>
        <v/>
      </c>
      <c r="BY86" s="305">
        <f t="shared" ca="1" si="142"/>
        <v>99999</v>
      </c>
      <c r="BZ86" s="305" t="str">
        <f t="shared" ca="1" si="143"/>
        <v/>
      </c>
      <c r="CA86" s="306" t="str">
        <f t="shared" ca="1" si="144"/>
        <v/>
      </c>
      <c r="CB86" s="160"/>
      <c r="CC86" s="307">
        <f t="shared" ca="1" si="145"/>
        <v>0</v>
      </c>
      <c r="CD86" s="304">
        <f t="shared" ca="1" si="146"/>
        <v>0.63541666666666674</v>
      </c>
      <c r="CE86" s="160">
        <f t="shared" ca="1" si="147"/>
        <v>9</v>
      </c>
      <c r="CF86" s="160">
        <f t="shared" ca="1" si="148"/>
        <v>5</v>
      </c>
      <c r="CG86" s="305">
        <f t="shared" ca="1" si="149"/>
        <v>99999</v>
      </c>
      <c r="CH86" s="305" t="str">
        <f t="shared" ca="1" si="150"/>
        <v/>
      </c>
      <c r="CI86" s="306" t="str">
        <f t="shared" ca="1" si="151"/>
        <v/>
      </c>
      <c r="CK86" s="307">
        <f t="shared" ca="1" si="152"/>
        <v>0</v>
      </c>
      <c r="CL86" s="304">
        <f t="shared" ca="1" si="153"/>
        <v>0.63541666666666674</v>
      </c>
      <c r="CM86" s="160">
        <f t="shared" ca="1" si="154"/>
        <v>8</v>
      </c>
      <c r="CN86" s="160">
        <f t="shared" ca="1" si="155"/>
        <v>5</v>
      </c>
      <c r="CO86" s="305">
        <f t="shared" ca="1" si="156"/>
        <v>99999</v>
      </c>
      <c r="CP86" s="305" t="str">
        <f t="shared" ca="1" si="157"/>
        <v/>
      </c>
      <c r="CQ86" s="306" t="str">
        <f t="shared" ca="1" si="158"/>
        <v/>
      </c>
      <c r="CS86" s="307">
        <f t="shared" ca="1" si="159"/>
        <v>0</v>
      </c>
      <c r="CT86" s="304">
        <f t="shared" ca="1" si="160"/>
        <v>99999</v>
      </c>
      <c r="CU86" s="160" t="str">
        <f t="shared" ca="1" si="161"/>
        <v/>
      </c>
      <c r="CV86" s="160" t="str">
        <f t="shared" ca="1" si="162"/>
        <v/>
      </c>
      <c r="CW86" s="305">
        <f t="shared" ca="1" si="163"/>
        <v>99999</v>
      </c>
      <c r="CX86" s="305" t="str">
        <f t="shared" ca="1" si="164"/>
        <v/>
      </c>
      <c r="CY86" s="306" t="str">
        <f t="shared" ca="1" si="165"/>
        <v/>
      </c>
      <c r="DA86" s="307">
        <f t="shared" ca="1" si="166"/>
        <v>0</v>
      </c>
      <c r="DB86" s="304">
        <f t="shared" ca="1" si="167"/>
        <v>99999</v>
      </c>
      <c r="DC86" s="160" t="str">
        <f t="shared" ca="1" si="168"/>
        <v/>
      </c>
      <c r="DD86" s="160" t="str">
        <f t="shared" ca="1" si="169"/>
        <v/>
      </c>
      <c r="DE86" s="305">
        <f t="shared" ca="1" si="170"/>
        <v>99999</v>
      </c>
      <c r="DF86" s="305" t="str">
        <f t="shared" ca="1" si="171"/>
        <v/>
      </c>
      <c r="DG86" s="306" t="str">
        <f t="shared" ca="1" si="172"/>
        <v/>
      </c>
      <c r="DI86" s="307">
        <f t="shared" ca="1" si="173"/>
        <v>0</v>
      </c>
      <c r="DJ86" s="304">
        <f t="shared" ca="1" si="174"/>
        <v>99999</v>
      </c>
      <c r="DK86" s="160" t="str">
        <f t="shared" ca="1" si="175"/>
        <v/>
      </c>
      <c r="DL86" s="160" t="str">
        <f t="shared" ca="1" si="176"/>
        <v/>
      </c>
      <c r="DM86" s="305">
        <f t="shared" ca="1" si="177"/>
        <v>99999</v>
      </c>
      <c r="DN86" s="305" t="str">
        <f t="shared" ca="1" si="178"/>
        <v/>
      </c>
      <c r="DO86" s="306" t="str">
        <f t="shared" ca="1" si="179"/>
        <v/>
      </c>
    </row>
    <row r="87" spans="4:119" ht="17.25" x14ac:dyDescent="0.25">
      <c r="D87" s="129">
        <f t="shared" ca="1" si="94"/>
        <v>2</v>
      </c>
      <c r="E87" s="129" t="str">
        <f t="shared" ca="1" si="95"/>
        <v>0103</v>
      </c>
      <c r="F87" s="129">
        <f ca="1">IF($E87="",0,COUNTIF($E$7:$E87,INDEX($E$139:$E$270,ROW($A81))))</f>
        <v>1</v>
      </c>
      <c r="G87" s="129"/>
      <c r="H87" s="158">
        <v>81</v>
      </c>
      <c r="I87" s="185">
        <f ca="1">IF(OR($Y$3,$H87&gt;Calc!$B$16/2*$D$6),"",$U$6+QUOTIENT(($H87-1),$U$22)*($U$8+$U$10)/1440+SUM($R$7:$R86)/1440)</f>
        <v>0.65277777777777779</v>
      </c>
      <c r="J87" s="187">
        <f ca="1">IF(OR($Y$3,$H87&gt;Calc!$B$16/2*$D$6),"",MOD(($H87-1),$U$22)+1)</f>
        <v>1</v>
      </c>
      <c r="K87" s="46">
        <f ca="1"/>
        <v>1</v>
      </c>
      <c r="L87" s="45" t="s">
        <v>4</v>
      </c>
      <c r="M87" s="47">
        <f ca="1"/>
        <v>3</v>
      </c>
      <c r="N87" s="44" t="str">
        <f t="shared" ca="1" si="92"/>
        <v>1. FC Riedwald</v>
      </c>
      <c r="O87" s="42" t="s">
        <v>4</v>
      </c>
      <c r="P87" s="43" t="str">
        <f t="shared" ca="1" si="93"/>
        <v>Eintracht Frankfurt</v>
      </c>
      <c r="Q87" s="611"/>
      <c r="R87" s="607"/>
      <c r="X87" s="160">
        <f t="shared" ca="1" si="102"/>
        <v>0</v>
      </c>
      <c r="Y87" s="307">
        <f t="shared" ca="1" si="180"/>
        <v>0</v>
      </c>
      <c r="Z87" s="304">
        <f t="shared" ca="1" si="96"/>
        <v>0.65277777777777779</v>
      </c>
      <c r="AA87" s="160">
        <f t="shared" ca="1" si="97"/>
        <v>3</v>
      </c>
      <c r="AB87" s="160">
        <f t="shared" ca="1" si="98"/>
        <v>1</v>
      </c>
      <c r="AC87" s="305">
        <f t="shared" ca="1" si="99"/>
        <v>99999</v>
      </c>
      <c r="AD87" s="305" t="str">
        <f t="shared" ca="1" si="100"/>
        <v/>
      </c>
      <c r="AE87" s="306" t="str">
        <f t="shared" ca="1" si="101"/>
        <v/>
      </c>
      <c r="AG87" s="307">
        <f t="shared" ca="1" si="103"/>
        <v>0</v>
      </c>
      <c r="AH87" s="304">
        <f t="shared" ca="1" si="104"/>
        <v>99999</v>
      </c>
      <c r="AI87" s="160" t="str">
        <f t="shared" ca="1" si="105"/>
        <v/>
      </c>
      <c r="AJ87" s="160" t="str">
        <f t="shared" ca="1" si="106"/>
        <v/>
      </c>
      <c r="AK87" s="305">
        <f t="shared" ca="1" si="107"/>
        <v>99999</v>
      </c>
      <c r="AL87" s="305" t="str">
        <f t="shared" ca="1" si="108"/>
        <v/>
      </c>
      <c r="AM87" s="306" t="str">
        <f t="shared" ca="1" si="109"/>
        <v/>
      </c>
      <c r="AO87" s="307">
        <f t="shared" ca="1" si="110"/>
        <v>0</v>
      </c>
      <c r="AP87" s="304">
        <f t="shared" ca="1" si="111"/>
        <v>0.65277777777777779</v>
      </c>
      <c r="AQ87" s="160">
        <f t="shared" ca="1" si="112"/>
        <v>1</v>
      </c>
      <c r="AR87" s="160">
        <f t="shared" ca="1" si="113"/>
        <v>1</v>
      </c>
      <c r="AS87" s="305">
        <f t="shared" ca="1" si="114"/>
        <v>99999</v>
      </c>
      <c r="AT87" s="305" t="str">
        <f t="shared" ca="1" si="115"/>
        <v/>
      </c>
      <c r="AU87" s="306" t="str">
        <f t="shared" ca="1" si="116"/>
        <v/>
      </c>
      <c r="AV87" s="160"/>
      <c r="AW87" s="307">
        <f t="shared" ca="1" si="117"/>
        <v>0</v>
      </c>
      <c r="AX87" s="304">
        <f t="shared" ca="1" si="118"/>
        <v>99999</v>
      </c>
      <c r="AY87" s="160" t="str">
        <f t="shared" ca="1" si="119"/>
        <v/>
      </c>
      <c r="AZ87" s="160" t="str">
        <f t="shared" ca="1" si="120"/>
        <v/>
      </c>
      <c r="BA87" s="305">
        <f t="shared" ca="1" si="121"/>
        <v>99999</v>
      </c>
      <c r="BB87" s="305" t="str">
        <f t="shared" ca="1" si="122"/>
        <v/>
      </c>
      <c r="BC87" s="306" t="str">
        <f t="shared" ca="1" si="123"/>
        <v/>
      </c>
      <c r="BE87" s="307">
        <f t="shared" ca="1" si="124"/>
        <v>0</v>
      </c>
      <c r="BF87" s="304">
        <f t="shared" ca="1" si="125"/>
        <v>99999</v>
      </c>
      <c r="BG87" s="160" t="str">
        <f t="shared" ca="1" si="126"/>
        <v/>
      </c>
      <c r="BH87" s="160" t="str">
        <f t="shared" ca="1" si="127"/>
        <v/>
      </c>
      <c r="BI87" s="305">
        <f t="shared" ca="1" si="128"/>
        <v>99999</v>
      </c>
      <c r="BJ87" s="305" t="str">
        <f t="shared" ca="1" si="129"/>
        <v/>
      </c>
      <c r="BK87" s="306" t="str">
        <f t="shared" ca="1" si="130"/>
        <v/>
      </c>
      <c r="BL87" s="160"/>
      <c r="BM87" s="307">
        <f t="shared" ca="1" si="131"/>
        <v>0</v>
      </c>
      <c r="BN87" s="304">
        <f t="shared" ca="1" si="132"/>
        <v>99999</v>
      </c>
      <c r="BO87" s="160" t="str">
        <f t="shared" ca="1" si="133"/>
        <v/>
      </c>
      <c r="BP87" s="160" t="str">
        <f t="shared" ca="1" si="134"/>
        <v/>
      </c>
      <c r="BQ87" s="305">
        <f t="shared" ca="1" si="135"/>
        <v>99999</v>
      </c>
      <c r="BR87" s="305" t="str">
        <f t="shared" ca="1" si="136"/>
        <v/>
      </c>
      <c r="BS87" s="306" t="str">
        <f t="shared" ca="1" si="137"/>
        <v/>
      </c>
      <c r="BU87" s="307">
        <f t="shared" ca="1" si="138"/>
        <v>0</v>
      </c>
      <c r="BV87" s="304">
        <f t="shared" ca="1" si="139"/>
        <v>99999</v>
      </c>
      <c r="BW87" s="160" t="str">
        <f t="shared" ca="1" si="140"/>
        <v/>
      </c>
      <c r="BX87" s="160" t="str">
        <f t="shared" ca="1" si="141"/>
        <v/>
      </c>
      <c r="BY87" s="305">
        <f t="shared" ca="1" si="142"/>
        <v>99999</v>
      </c>
      <c r="BZ87" s="305" t="str">
        <f t="shared" ca="1" si="143"/>
        <v/>
      </c>
      <c r="CA87" s="306" t="str">
        <f t="shared" ca="1" si="144"/>
        <v/>
      </c>
      <c r="CB87" s="160"/>
      <c r="CC87" s="307">
        <f t="shared" ca="1" si="145"/>
        <v>0</v>
      </c>
      <c r="CD87" s="304">
        <f t="shared" ca="1" si="146"/>
        <v>99999</v>
      </c>
      <c r="CE87" s="160" t="str">
        <f t="shared" ca="1" si="147"/>
        <v/>
      </c>
      <c r="CF87" s="160" t="str">
        <f t="shared" ca="1" si="148"/>
        <v/>
      </c>
      <c r="CG87" s="305">
        <f t="shared" ca="1" si="149"/>
        <v>99999</v>
      </c>
      <c r="CH87" s="305" t="str">
        <f t="shared" ca="1" si="150"/>
        <v/>
      </c>
      <c r="CI87" s="306" t="str">
        <f t="shared" ca="1" si="151"/>
        <v/>
      </c>
      <c r="CK87" s="307">
        <f t="shared" ca="1" si="152"/>
        <v>0</v>
      </c>
      <c r="CL87" s="304">
        <f t="shared" ca="1" si="153"/>
        <v>99999</v>
      </c>
      <c r="CM87" s="160" t="str">
        <f t="shared" ca="1" si="154"/>
        <v/>
      </c>
      <c r="CN87" s="160" t="str">
        <f t="shared" ca="1" si="155"/>
        <v/>
      </c>
      <c r="CO87" s="305">
        <f t="shared" ca="1" si="156"/>
        <v>99999</v>
      </c>
      <c r="CP87" s="305" t="str">
        <f t="shared" ca="1" si="157"/>
        <v/>
      </c>
      <c r="CQ87" s="306" t="str">
        <f t="shared" ca="1" si="158"/>
        <v/>
      </c>
      <c r="CS87" s="307">
        <f t="shared" ca="1" si="159"/>
        <v>0</v>
      </c>
      <c r="CT87" s="304">
        <f t="shared" ca="1" si="160"/>
        <v>99999</v>
      </c>
      <c r="CU87" s="160" t="str">
        <f t="shared" ca="1" si="161"/>
        <v/>
      </c>
      <c r="CV87" s="160" t="str">
        <f t="shared" ca="1" si="162"/>
        <v/>
      </c>
      <c r="CW87" s="305">
        <f t="shared" ca="1" si="163"/>
        <v>99999</v>
      </c>
      <c r="CX87" s="305" t="str">
        <f t="shared" ca="1" si="164"/>
        <v/>
      </c>
      <c r="CY87" s="306" t="str">
        <f t="shared" ca="1" si="165"/>
        <v/>
      </c>
      <c r="DA87" s="307">
        <f t="shared" ca="1" si="166"/>
        <v>0</v>
      </c>
      <c r="DB87" s="304">
        <f t="shared" ca="1" si="167"/>
        <v>99999</v>
      </c>
      <c r="DC87" s="160" t="str">
        <f t="shared" ca="1" si="168"/>
        <v/>
      </c>
      <c r="DD87" s="160" t="str">
        <f t="shared" ca="1" si="169"/>
        <v/>
      </c>
      <c r="DE87" s="305">
        <f t="shared" ca="1" si="170"/>
        <v>99999</v>
      </c>
      <c r="DF87" s="305" t="str">
        <f t="shared" ca="1" si="171"/>
        <v/>
      </c>
      <c r="DG87" s="306" t="str">
        <f t="shared" ca="1" si="172"/>
        <v/>
      </c>
      <c r="DI87" s="307">
        <f t="shared" ca="1" si="173"/>
        <v>0</v>
      </c>
      <c r="DJ87" s="304">
        <f t="shared" ca="1" si="174"/>
        <v>99999</v>
      </c>
      <c r="DK87" s="160" t="str">
        <f t="shared" ca="1" si="175"/>
        <v/>
      </c>
      <c r="DL87" s="160" t="str">
        <f t="shared" ca="1" si="176"/>
        <v/>
      </c>
      <c r="DM87" s="305">
        <f t="shared" ca="1" si="177"/>
        <v>99999</v>
      </c>
      <c r="DN87" s="305" t="str">
        <f t="shared" ca="1" si="178"/>
        <v/>
      </c>
      <c r="DO87" s="306" t="str">
        <f t="shared" ca="1" si="179"/>
        <v/>
      </c>
    </row>
    <row r="88" spans="4:119" ht="17.25" x14ac:dyDescent="0.25">
      <c r="D88" s="129">
        <f t="shared" ca="1" si="94"/>
        <v>2</v>
      </c>
      <c r="E88" s="129" t="str">
        <f t="shared" ca="1" si="95"/>
        <v>0402</v>
      </c>
      <c r="F88" s="129">
        <f ca="1">IF($E88="",0,COUNTIF($E$7:$E88,INDEX($E$139:$E$270,ROW($A82))))</f>
        <v>1</v>
      </c>
      <c r="G88" s="129"/>
      <c r="H88" s="158">
        <v>82</v>
      </c>
      <c r="I88" s="185">
        <f ca="1">IF(OR($Y$3,$H88&gt;Calc!$B$16/2*$D$6),"",$U$6+QUOTIENT(($H88-1),$U$22)*($U$8+$U$10)/1440+SUM($R$7:$R87)/1440)</f>
        <v>0.65277777777777779</v>
      </c>
      <c r="J88" s="187">
        <f ca="1">IF(OR($Y$3,$H88&gt;Calc!$B$16/2*$D$6),"",MOD(($H88-1),$U$22)+1)</f>
        <v>2</v>
      </c>
      <c r="K88" s="46">
        <f ca="1"/>
        <v>4</v>
      </c>
      <c r="L88" s="45" t="s">
        <v>4</v>
      </c>
      <c r="M88" s="47">
        <f ca="1"/>
        <v>2</v>
      </c>
      <c r="N88" s="44" t="str">
        <f t="shared" ca="1" si="92"/>
        <v>Maibach 1822 eV</v>
      </c>
      <c r="O88" s="42" t="s">
        <v>4</v>
      </c>
      <c r="P88" s="43" t="str">
        <f t="shared" ca="1" si="93"/>
        <v>FC Barcelona</v>
      </c>
      <c r="Q88" s="611"/>
      <c r="R88" s="607"/>
      <c r="X88" s="160">
        <f t="shared" ca="1" si="102"/>
        <v>0</v>
      </c>
      <c r="Y88" s="307">
        <f t="shared" ca="1" si="180"/>
        <v>0</v>
      </c>
      <c r="Z88" s="304">
        <f t="shared" ca="1" si="96"/>
        <v>99999</v>
      </c>
      <c r="AA88" s="160" t="str">
        <f t="shared" ca="1" si="97"/>
        <v/>
      </c>
      <c r="AB88" s="160" t="str">
        <f t="shared" ca="1" si="98"/>
        <v/>
      </c>
      <c r="AC88" s="305">
        <f t="shared" ca="1" si="99"/>
        <v>99999</v>
      </c>
      <c r="AD88" s="305" t="str">
        <f t="shared" ca="1" si="100"/>
        <v/>
      </c>
      <c r="AE88" s="306" t="str">
        <f t="shared" ca="1" si="101"/>
        <v/>
      </c>
      <c r="AG88" s="307">
        <f t="shared" ca="1" si="103"/>
        <v>0</v>
      </c>
      <c r="AH88" s="304">
        <f t="shared" ca="1" si="104"/>
        <v>0.65277777777777779</v>
      </c>
      <c r="AI88" s="160">
        <f t="shared" ca="1" si="105"/>
        <v>4</v>
      </c>
      <c r="AJ88" s="160">
        <f t="shared" ca="1" si="106"/>
        <v>2</v>
      </c>
      <c r="AK88" s="305">
        <f t="shared" ca="1" si="107"/>
        <v>99999</v>
      </c>
      <c r="AL88" s="305" t="str">
        <f t="shared" ca="1" si="108"/>
        <v/>
      </c>
      <c r="AM88" s="306" t="str">
        <f t="shared" ca="1" si="109"/>
        <v/>
      </c>
      <c r="AO88" s="307">
        <f t="shared" ca="1" si="110"/>
        <v>0</v>
      </c>
      <c r="AP88" s="304">
        <f t="shared" ca="1" si="111"/>
        <v>99999</v>
      </c>
      <c r="AQ88" s="160" t="str">
        <f t="shared" ca="1" si="112"/>
        <v/>
      </c>
      <c r="AR88" s="160" t="str">
        <f t="shared" ca="1" si="113"/>
        <v/>
      </c>
      <c r="AS88" s="305">
        <f t="shared" ca="1" si="114"/>
        <v>99999</v>
      </c>
      <c r="AT88" s="305" t="str">
        <f t="shared" ca="1" si="115"/>
        <v/>
      </c>
      <c r="AU88" s="306" t="str">
        <f t="shared" ca="1" si="116"/>
        <v/>
      </c>
      <c r="AV88" s="160"/>
      <c r="AW88" s="307">
        <f t="shared" ca="1" si="117"/>
        <v>0</v>
      </c>
      <c r="AX88" s="304">
        <f t="shared" ca="1" si="118"/>
        <v>0.65277777777777779</v>
      </c>
      <c r="AY88" s="160">
        <f t="shared" ca="1" si="119"/>
        <v>2</v>
      </c>
      <c r="AZ88" s="160">
        <f t="shared" ca="1" si="120"/>
        <v>2</v>
      </c>
      <c r="BA88" s="305">
        <f t="shared" ca="1" si="121"/>
        <v>99999</v>
      </c>
      <c r="BB88" s="305" t="str">
        <f t="shared" ca="1" si="122"/>
        <v/>
      </c>
      <c r="BC88" s="306" t="str">
        <f t="shared" ca="1" si="123"/>
        <v/>
      </c>
      <c r="BE88" s="307">
        <f t="shared" ca="1" si="124"/>
        <v>0</v>
      </c>
      <c r="BF88" s="304">
        <f t="shared" ca="1" si="125"/>
        <v>99999</v>
      </c>
      <c r="BG88" s="160" t="str">
        <f t="shared" ca="1" si="126"/>
        <v/>
      </c>
      <c r="BH88" s="160" t="str">
        <f t="shared" ca="1" si="127"/>
        <v/>
      </c>
      <c r="BI88" s="305">
        <f t="shared" ca="1" si="128"/>
        <v>99999</v>
      </c>
      <c r="BJ88" s="305" t="str">
        <f t="shared" ca="1" si="129"/>
        <v/>
      </c>
      <c r="BK88" s="306" t="str">
        <f t="shared" ca="1" si="130"/>
        <v/>
      </c>
      <c r="BL88" s="160"/>
      <c r="BM88" s="307">
        <f t="shared" ca="1" si="131"/>
        <v>0</v>
      </c>
      <c r="BN88" s="304">
        <f t="shared" ca="1" si="132"/>
        <v>99999</v>
      </c>
      <c r="BO88" s="160" t="str">
        <f t="shared" ca="1" si="133"/>
        <v/>
      </c>
      <c r="BP88" s="160" t="str">
        <f t="shared" ca="1" si="134"/>
        <v/>
      </c>
      <c r="BQ88" s="305">
        <f t="shared" ca="1" si="135"/>
        <v>99999</v>
      </c>
      <c r="BR88" s="305" t="str">
        <f t="shared" ca="1" si="136"/>
        <v/>
      </c>
      <c r="BS88" s="306" t="str">
        <f t="shared" ca="1" si="137"/>
        <v/>
      </c>
      <c r="BU88" s="307">
        <f t="shared" ca="1" si="138"/>
        <v>0</v>
      </c>
      <c r="BV88" s="304">
        <f t="shared" ca="1" si="139"/>
        <v>99999</v>
      </c>
      <c r="BW88" s="160" t="str">
        <f t="shared" ca="1" si="140"/>
        <v/>
      </c>
      <c r="BX88" s="160" t="str">
        <f t="shared" ca="1" si="141"/>
        <v/>
      </c>
      <c r="BY88" s="305">
        <f t="shared" ca="1" si="142"/>
        <v>99999</v>
      </c>
      <c r="BZ88" s="305" t="str">
        <f t="shared" ca="1" si="143"/>
        <v/>
      </c>
      <c r="CA88" s="306" t="str">
        <f t="shared" ca="1" si="144"/>
        <v/>
      </c>
      <c r="CB88" s="160"/>
      <c r="CC88" s="307">
        <f t="shared" ca="1" si="145"/>
        <v>0</v>
      </c>
      <c r="CD88" s="304">
        <f t="shared" ca="1" si="146"/>
        <v>99999</v>
      </c>
      <c r="CE88" s="160" t="str">
        <f t="shared" ca="1" si="147"/>
        <v/>
      </c>
      <c r="CF88" s="160" t="str">
        <f t="shared" ca="1" si="148"/>
        <v/>
      </c>
      <c r="CG88" s="305">
        <f t="shared" ca="1" si="149"/>
        <v>99999</v>
      </c>
      <c r="CH88" s="305" t="str">
        <f t="shared" ca="1" si="150"/>
        <v/>
      </c>
      <c r="CI88" s="306" t="str">
        <f t="shared" ca="1" si="151"/>
        <v/>
      </c>
      <c r="CK88" s="307">
        <f t="shared" ca="1" si="152"/>
        <v>0</v>
      </c>
      <c r="CL88" s="304">
        <f t="shared" ca="1" si="153"/>
        <v>99999</v>
      </c>
      <c r="CM88" s="160" t="str">
        <f t="shared" ca="1" si="154"/>
        <v/>
      </c>
      <c r="CN88" s="160" t="str">
        <f t="shared" ca="1" si="155"/>
        <v/>
      </c>
      <c r="CO88" s="305">
        <f t="shared" ca="1" si="156"/>
        <v>99999</v>
      </c>
      <c r="CP88" s="305" t="str">
        <f t="shared" ca="1" si="157"/>
        <v/>
      </c>
      <c r="CQ88" s="306" t="str">
        <f t="shared" ca="1" si="158"/>
        <v/>
      </c>
      <c r="CS88" s="307">
        <f t="shared" ca="1" si="159"/>
        <v>0</v>
      </c>
      <c r="CT88" s="304">
        <f t="shared" ca="1" si="160"/>
        <v>99999</v>
      </c>
      <c r="CU88" s="160" t="str">
        <f t="shared" ca="1" si="161"/>
        <v/>
      </c>
      <c r="CV88" s="160" t="str">
        <f t="shared" ca="1" si="162"/>
        <v/>
      </c>
      <c r="CW88" s="305">
        <f t="shared" ca="1" si="163"/>
        <v>99999</v>
      </c>
      <c r="CX88" s="305" t="str">
        <f t="shared" ca="1" si="164"/>
        <v/>
      </c>
      <c r="CY88" s="306" t="str">
        <f t="shared" ca="1" si="165"/>
        <v/>
      </c>
      <c r="DA88" s="307">
        <f t="shared" ca="1" si="166"/>
        <v>0</v>
      </c>
      <c r="DB88" s="304">
        <f t="shared" ca="1" si="167"/>
        <v>99999</v>
      </c>
      <c r="DC88" s="160" t="str">
        <f t="shared" ca="1" si="168"/>
        <v/>
      </c>
      <c r="DD88" s="160" t="str">
        <f t="shared" ca="1" si="169"/>
        <v/>
      </c>
      <c r="DE88" s="305">
        <f t="shared" ca="1" si="170"/>
        <v>99999</v>
      </c>
      <c r="DF88" s="305" t="str">
        <f t="shared" ca="1" si="171"/>
        <v/>
      </c>
      <c r="DG88" s="306" t="str">
        <f t="shared" ca="1" si="172"/>
        <v/>
      </c>
      <c r="DI88" s="307">
        <f t="shared" ca="1" si="173"/>
        <v>0</v>
      </c>
      <c r="DJ88" s="304">
        <f t="shared" ca="1" si="174"/>
        <v>99999</v>
      </c>
      <c r="DK88" s="160" t="str">
        <f t="shared" ca="1" si="175"/>
        <v/>
      </c>
      <c r="DL88" s="160" t="str">
        <f t="shared" ca="1" si="176"/>
        <v/>
      </c>
      <c r="DM88" s="305">
        <f t="shared" ca="1" si="177"/>
        <v>99999</v>
      </c>
      <c r="DN88" s="305" t="str">
        <f t="shared" ca="1" si="178"/>
        <v/>
      </c>
      <c r="DO88" s="306" t="str">
        <f t="shared" ca="1" si="179"/>
        <v/>
      </c>
    </row>
    <row r="89" spans="4:119" ht="17.25" x14ac:dyDescent="0.25">
      <c r="D89" s="129">
        <f t="shared" ca="1" si="94"/>
        <v>2</v>
      </c>
      <c r="E89" s="129" t="str">
        <f t="shared" ca="1" si="95"/>
        <v>1005</v>
      </c>
      <c r="F89" s="129">
        <f ca="1">IF($E89="",0,COUNTIF($E$7:$E89,INDEX($E$139:$E$270,ROW($A83))))</f>
        <v>1</v>
      </c>
      <c r="G89" s="129"/>
      <c r="H89" s="158">
        <v>83</v>
      </c>
      <c r="I89" s="185">
        <f ca="1">IF(OR($Y$3,$H89&gt;Calc!$B$16/2*$D$6),"",$U$6+QUOTIENT(($H89-1),$U$22)*($U$8+$U$10)/1440+SUM($R$7:$R88)/1440)</f>
        <v>0.65277777777777779</v>
      </c>
      <c r="J89" s="187">
        <f ca="1">IF(OR($Y$3,$H89&gt;Calc!$B$16/2*$D$6),"",MOD(($H89-1),$U$22)+1)</f>
        <v>3</v>
      </c>
      <c r="K89" s="46">
        <f ca="1"/>
        <v>10</v>
      </c>
      <c r="L89" s="45" t="s">
        <v>4</v>
      </c>
      <c r="M89" s="47">
        <f ca="1"/>
        <v>5</v>
      </c>
      <c r="N89" s="44" t="str">
        <f t="shared" ca="1" si="92"/>
        <v>AC Roma</v>
      </c>
      <c r="O89" s="42" t="s">
        <v>4</v>
      </c>
      <c r="P89" s="43" t="str">
        <f t="shared" ca="1" si="93"/>
        <v>VFB Essenheim</v>
      </c>
      <c r="Q89" s="611"/>
      <c r="R89" s="607"/>
      <c r="X89" s="160">
        <f t="shared" ca="1" si="102"/>
        <v>0</v>
      </c>
      <c r="Y89" s="307">
        <f t="shared" ca="1" si="180"/>
        <v>0</v>
      </c>
      <c r="Z89" s="304">
        <f t="shared" ca="1" si="96"/>
        <v>99999</v>
      </c>
      <c r="AA89" s="160" t="str">
        <f t="shared" ca="1" si="97"/>
        <v/>
      </c>
      <c r="AB89" s="160" t="str">
        <f t="shared" ca="1" si="98"/>
        <v/>
      </c>
      <c r="AC89" s="305">
        <f t="shared" ca="1" si="99"/>
        <v>99999</v>
      </c>
      <c r="AD89" s="305" t="str">
        <f t="shared" ca="1" si="100"/>
        <v/>
      </c>
      <c r="AE89" s="306" t="str">
        <f t="shared" ca="1" si="101"/>
        <v/>
      </c>
      <c r="AG89" s="307">
        <f t="shared" ca="1" si="103"/>
        <v>0</v>
      </c>
      <c r="AH89" s="304">
        <f t="shared" ca="1" si="104"/>
        <v>99999</v>
      </c>
      <c r="AI89" s="160" t="str">
        <f t="shared" ca="1" si="105"/>
        <v/>
      </c>
      <c r="AJ89" s="160" t="str">
        <f t="shared" ca="1" si="106"/>
        <v/>
      </c>
      <c r="AK89" s="305">
        <f t="shared" ca="1" si="107"/>
        <v>99999</v>
      </c>
      <c r="AL89" s="305" t="str">
        <f t="shared" ca="1" si="108"/>
        <v/>
      </c>
      <c r="AM89" s="306" t="str">
        <f t="shared" ca="1" si="109"/>
        <v/>
      </c>
      <c r="AO89" s="307">
        <f t="shared" ca="1" si="110"/>
        <v>0</v>
      </c>
      <c r="AP89" s="304">
        <f t="shared" ca="1" si="111"/>
        <v>99999</v>
      </c>
      <c r="AQ89" s="160" t="str">
        <f t="shared" ca="1" si="112"/>
        <v/>
      </c>
      <c r="AR89" s="160" t="str">
        <f t="shared" ca="1" si="113"/>
        <v/>
      </c>
      <c r="AS89" s="305">
        <f t="shared" ca="1" si="114"/>
        <v>99999</v>
      </c>
      <c r="AT89" s="305" t="str">
        <f t="shared" ca="1" si="115"/>
        <v/>
      </c>
      <c r="AU89" s="306" t="str">
        <f t="shared" ca="1" si="116"/>
        <v/>
      </c>
      <c r="AV89" s="160"/>
      <c r="AW89" s="307">
        <f t="shared" ca="1" si="117"/>
        <v>0</v>
      </c>
      <c r="AX89" s="304">
        <f t="shared" ca="1" si="118"/>
        <v>99999</v>
      </c>
      <c r="AY89" s="160" t="str">
        <f t="shared" ca="1" si="119"/>
        <v/>
      </c>
      <c r="AZ89" s="160" t="str">
        <f t="shared" ca="1" si="120"/>
        <v/>
      </c>
      <c r="BA89" s="305">
        <f t="shared" ca="1" si="121"/>
        <v>99999</v>
      </c>
      <c r="BB89" s="305" t="str">
        <f t="shared" ca="1" si="122"/>
        <v/>
      </c>
      <c r="BC89" s="306" t="str">
        <f t="shared" ca="1" si="123"/>
        <v/>
      </c>
      <c r="BE89" s="307">
        <f t="shared" ca="1" si="124"/>
        <v>0</v>
      </c>
      <c r="BF89" s="304">
        <f t="shared" ca="1" si="125"/>
        <v>0.65277777777777779</v>
      </c>
      <c r="BG89" s="160">
        <f t="shared" ca="1" si="126"/>
        <v>10</v>
      </c>
      <c r="BH89" s="160">
        <f t="shared" ca="1" si="127"/>
        <v>3</v>
      </c>
      <c r="BI89" s="305">
        <f t="shared" ca="1" si="128"/>
        <v>99999</v>
      </c>
      <c r="BJ89" s="305" t="str">
        <f t="shared" ca="1" si="129"/>
        <v/>
      </c>
      <c r="BK89" s="306" t="str">
        <f t="shared" ca="1" si="130"/>
        <v/>
      </c>
      <c r="BL89" s="160"/>
      <c r="BM89" s="307">
        <f t="shared" ca="1" si="131"/>
        <v>0</v>
      </c>
      <c r="BN89" s="304">
        <f t="shared" ca="1" si="132"/>
        <v>99999</v>
      </c>
      <c r="BO89" s="160" t="str">
        <f t="shared" ca="1" si="133"/>
        <v/>
      </c>
      <c r="BP89" s="160" t="str">
        <f t="shared" ca="1" si="134"/>
        <v/>
      </c>
      <c r="BQ89" s="305">
        <f t="shared" ca="1" si="135"/>
        <v>99999</v>
      </c>
      <c r="BR89" s="305" t="str">
        <f t="shared" ca="1" si="136"/>
        <v/>
      </c>
      <c r="BS89" s="306" t="str">
        <f t="shared" ca="1" si="137"/>
        <v/>
      </c>
      <c r="BU89" s="307">
        <f t="shared" ca="1" si="138"/>
        <v>0</v>
      </c>
      <c r="BV89" s="304">
        <f t="shared" ca="1" si="139"/>
        <v>99999</v>
      </c>
      <c r="BW89" s="160" t="str">
        <f t="shared" ca="1" si="140"/>
        <v/>
      </c>
      <c r="BX89" s="160" t="str">
        <f t="shared" ca="1" si="141"/>
        <v/>
      </c>
      <c r="BY89" s="305">
        <f t="shared" ca="1" si="142"/>
        <v>99999</v>
      </c>
      <c r="BZ89" s="305" t="str">
        <f t="shared" ca="1" si="143"/>
        <v/>
      </c>
      <c r="CA89" s="306" t="str">
        <f t="shared" ca="1" si="144"/>
        <v/>
      </c>
      <c r="CB89" s="160"/>
      <c r="CC89" s="307">
        <f t="shared" ca="1" si="145"/>
        <v>0</v>
      </c>
      <c r="CD89" s="304">
        <f t="shared" ca="1" si="146"/>
        <v>99999</v>
      </c>
      <c r="CE89" s="160" t="str">
        <f t="shared" ca="1" si="147"/>
        <v/>
      </c>
      <c r="CF89" s="160" t="str">
        <f t="shared" ca="1" si="148"/>
        <v/>
      </c>
      <c r="CG89" s="305">
        <f t="shared" ca="1" si="149"/>
        <v>99999</v>
      </c>
      <c r="CH89" s="305" t="str">
        <f t="shared" ca="1" si="150"/>
        <v/>
      </c>
      <c r="CI89" s="306" t="str">
        <f t="shared" ca="1" si="151"/>
        <v/>
      </c>
      <c r="CK89" s="307">
        <f t="shared" ca="1" si="152"/>
        <v>0</v>
      </c>
      <c r="CL89" s="304">
        <f t="shared" ca="1" si="153"/>
        <v>99999</v>
      </c>
      <c r="CM89" s="160" t="str">
        <f t="shared" ca="1" si="154"/>
        <v/>
      </c>
      <c r="CN89" s="160" t="str">
        <f t="shared" ca="1" si="155"/>
        <v/>
      </c>
      <c r="CO89" s="305">
        <f t="shared" ca="1" si="156"/>
        <v>99999</v>
      </c>
      <c r="CP89" s="305" t="str">
        <f t="shared" ca="1" si="157"/>
        <v/>
      </c>
      <c r="CQ89" s="306" t="str">
        <f t="shared" ca="1" si="158"/>
        <v/>
      </c>
      <c r="CS89" s="307">
        <f t="shared" ca="1" si="159"/>
        <v>0</v>
      </c>
      <c r="CT89" s="304">
        <f t="shared" ca="1" si="160"/>
        <v>0.65277777777777779</v>
      </c>
      <c r="CU89" s="160">
        <f t="shared" ca="1" si="161"/>
        <v>5</v>
      </c>
      <c r="CV89" s="160">
        <f t="shared" ca="1" si="162"/>
        <v>3</v>
      </c>
      <c r="CW89" s="305">
        <f t="shared" ca="1" si="163"/>
        <v>99999</v>
      </c>
      <c r="CX89" s="305" t="str">
        <f t="shared" ca="1" si="164"/>
        <v/>
      </c>
      <c r="CY89" s="306" t="str">
        <f t="shared" ca="1" si="165"/>
        <v/>
      </c>
      <c r="DA89" s="307">
        <f t="shared" ca="1" si="166"/>
        <v>0</v>
      </c>
      <c r="DB89" s="304">
        <f t="shared" ca="1" si="167"/>
        <v>99999</v>
      </c>
      <c r="DC89" s="160" t="str">
        <f t="shared" ca="1" si="168"/>
        <v/>
      </c>
      <c r="DD89" s="160" t="str">
        <f t="shared" ca="1" si="169"/>
        <v/>
      </c>
      <c r="DE89" s="305">
        <f t="shared" ca="1" si="170"/>
        <v>99999</v>
      </c>
      <c r="DF89" s="305" t="str">
        <f t="shared" ca="1" si="171"/>
        <v/>
      </c>
      <c r="DG89" s="306" t="str">
        <f t="shared" ca="1" si="172"/>
        <v/>
      </c>
      <c r="DI89" s="307">
        <f t="shared" ca="1" si="173"/>
        <v>0</v>
      </c>
      <c r="DJ89" s="304">
        <f t="shared" ca="1" si="174"/>
        <v>99999</v>
      </c>
      <c r="DK89" s="160" t="str">
        <f t="shared" ca="1" si="175"/>
        <v/>
      </c>
      <c r="DL89" s="160" t="str">
        <f t="shared" ca="1" si="176"/>
        <v/>
      </c>
      <c r="DM89" s="305">
        <f t="shared" ca="1" si="177"/>
        <v>99999</v>
      </c>
      <c r="DN89" s="305" t="str">
        <f t="shared" ca="1" si="178"/>
        <v/>
      </c>
      <c r="DO89" s="306" t="str">
        <f t="shared" ca="1" si="179"/>
        <v/>
      </c>
    </row>
    <row r="90" spans="4:119" ht="17.25" x14ac:dyDescent="0.25">
      <c r="D90" s="129">
        <f t="shared" ca="1" si="94"/>
        <v>2</v>
      </c>
      <c r="E90" s="129" t="str">
        <f t="shared" ca="1" si="95"/>
        <v>0609</v>
      </c>
      <c r="F90" s="129">
        <f ca="1">IF($E90="",0,COUNTIF($E$7:$E90,INDEX($E$139:$E$270,ROW($A84))))</f>
        <v>1</v>
      </c>
      <c r="G90" s="129"/>
      <c r="H90" s="158">
        <v>84</v>
      </c>
      <c r="I90" s="185">
        <f ca="1">IF(OR($Y$3,$H90&gt;Calc!$B$16/2*$D$6),"",$U$6+QUOTIENT(($H90-1),$U$22)*($U$8+$U$10)/1440+SUM($R$7:$R89)/1440)</f>
        <v>0.65277777777777779</v>
      </c>
      <c r="J90" s="187">
        <f ca="1">IF(OR($Y$3,$H90&gt;Calc!$B$16/2*$D$6),"",MOD(($H90-1),$U$22)+1)</f>
        <v>4</v>
      </c>
      <c r="K90" s="46">
        <f ca="1"/>
        <v>6</v>
      </c>
      <c r="L90" s="45" t="s">
        <v>4</v>
      </c>
      <c r="M90" s="47">
        <f ca="1"/>
        <v>9</v>
      </c>
      <c r="N90" s="44" t="str">
        <f t="shared" ca="1" si="92"/>
        <v>Inter Mailand</v>
      </c>
      <c r="O90" s="42" t="s">
        <v>4</v>
      </c>
      <c r="P90" s="43" t="str">
        <f t="shared" ca="1" si="93"/>
        <v>Raslo Winners</v>
      </c>
      <c r="Q90" s="611"/>
      <c r="R90" s="607"/>
      <c r="X90" s="160">
        <f t="shared" ca="1" si="102"/>
        <v>0</v>
      </c>
      <c r="Y90" s="307">
        <f t="shared" ca="1" si="180"/>
        <v>0</v>
      </c>
      <c r="Z90" s="304">
        <f t="shared" ca="1" si="96"/>
        <v>99999</v>
      </c>
      <c r="AA90" s="160" t="str">
        <f t="shared" ca="1" si="97"/>
        <v/>
      </c>
      <c r="AB90" s="160" t="str">
        <f t="shared" ca="1" si="98"/>
        <v/>
      </c>
      <c r="AC90" s="305">
        <f t="shared" ca="1" si="99"/>
        <v>99999</v>
      </c>
      <c r="AD90" s="305" t="str">
        <f t="shared" ca="1" si="100"/>
        <v/>
      </c>
      <c r="AE90" s="306" t="str">
        <f t="shared" ca="1" si="101"/>
        <v/>
      </c>
      <c r="AG90" s="307">
        <f t="shared" ca="1" si="103"/>
        <v>0</v>
      </c>
      <c r="AH90" s="304">
        <f t="shared" ca="1" si="104"/>
        <v>99999</v>
      </c>
      <c r="AI90" s="160" t="str">
        <f t="shared" ca="1" si="105"/>
        <v/>
      </c>
      <c r="AJ90" s="160" t="str">
        <f t="shared" ca="1" si="106"/>
        <v/>
      </c>
      <c r="AK90" s="305">
        <f t="shared" ca="1" si="107"/>
        <v>99999</v>
      </c>
      <c r="AL90" s="305" t="str">
        <f t="shared" ca="1" si="108"/>
        <v/>
      </c>
      <c r="AM90" s="306" t="str">
        <f t="shared" ca="1" si="109"/>
        <v/>
      </c>
      <c r="AO90" s="307">
        <f t="shared" ca="1" si="110"/>
        <v>0</v>
      </c>
      <c r="AP90" s="304">
        <f t="shared" ca="1" si="111"/>
        <v>99999</v>
      </c>
      <c r="AQ90" s="160" t="str">
        <f t="shared" ca="1" si="112"/>
        <v/>
      </c>
      <c r="AR90" s="160" t="str">
        <f t="shared" ca="1" si="113"/>
        <v/>
      </c>
      <c r="AS90" s="305">
        <f t="shared" ca="1" si="114"/>
        <v>99999</v>
      </c>
      <c r="AT90" s="305" t="str">
        <f t="shared" ca="1" si="115"/>
        <v/>
      </c>
      <c r="AU90" s="306" t="str">
        <f t="shared" ca="1" si="116"/>
        <v/>
      </c>
      <c r="AV90" s="160"/>
      <c r="AW90" s="307">
        <f t="shared" ca="1" si="117"/>
        <v>0</v>
      </c>
      <c r="AX90" s="304">
        <f t="shared" ca="1" si="118"/>
        <v>99999</v>
      </c>
      <c r="AY90" s="160" t="str">
        <f t="shared" ca="1" si="119"/>
        <v/>
      </c>
      <c r="AZ90" s="160" t="str">
        <f t="shared" ca="1" si="120"/>
        <v/>
      </c>
      <c r="BA90" s="305">
        <f t="shared" ca="1" si="121"/>
        <v>99999</v>
      </c>
      <c r="BB90" s="305" t="str">
        <f t="shared" ca="1" si="122"/>
        <v/>
      </c>
      <c r="BC90" s="306" t="str">
        <f t="shared" ca="1" si="123"/>
        <v/>
      </c>
      <c r="BE90" s="307">
        <f t="shared" ca="1" si="124"/>
        <v>0</v>
      </c>
      <c r="BF90" s="304">
        <f t="shared" ca="1" si="125"/>
        <v>99999</v>
      </c>
      <c r="BG90" s="160" t="str">
        <f t="shared" ca="1" si="126"/>
        <v/>
      </c>
      <c r="BH90" s="160" t="str">
        <f t="shared" ca="1" si="127"/>
        <v/>
      </c>
      <c r="BI90" s="305">
        <f t="shared" ca="1" si="128"/>
        <v>99999</v>
      </c>
      <c r="BJ90" s="305" t="str">
        <f t="shared" ca="1" si="129"/>
        <v/>
      </c>
      <c r="BK90" s="306" t="str">
        <f t="shared" ca="1" si="130"/>
        <v/>
      </c>
      <c r="BL90" s="160"/>
      <c r="BM90" s="307">
        <f t="shared" ca="1" si="131"/>
        <v>0</v>
      </c>
      <c r="BN90" s="304">
        <f t="shared" ca="1" si="132"/>
        <v>0.65277777777777779</v>
      </c>
      <c r="BO90" s="160">
        <f t="shared" ca="1" si="133"/>
        <v>9</v>
      </c>
      <c r="BP90" s="160">
        <f t="shared" ca="1" si="134"/>
        <v>4</v>
      </c>
      <c r="BQ90" s="305">
        <f t="shared" ca="1" si="135"/>
        <v>99999</v>
      </c>
      <c r="BR90" s="305" t="str">
        <f t="shared" ca="1" si="136"/>
        <v/>
      </c>
      <c r="BS90" s="306" t="str">
        <f t="shared" ca="1" si="137"/>
        <v/>
      </c>
      <c r="BU90" s="307">
        <f t="shared" ca="1" si="138"/>
        <v>0</v>
      </c>
      <c r="BV90" s="304">
        <f t="shared" ca="1" si="139"/>
        <v>99999</v>
      </c>
      <c r="BW90" s="160" t="str">
        <f t="shared" ca="1" si="140"/>
        <v/>
      </c>
      <c r="BX90" s="160" t="str">
        <f t="shared" ca="1" si="141"/>
        <v/>
      </c>
      <c r="BY90" s="305">
        <f t="shared" ca="1" si="142"/>
        <v>99999</v>
      </c>
      <c r="BZ90" s="305" t="str">
        <f t="shared" ca="1" si="143"/>
        <v/>
      </c>
      <c r="CA90" s="306" t="str">
        <f t="shared" ca="1" si="144"/>
        <v/>
      </c>
      <c r="CB90" s="160"/>
      <c r="CC90" s="307">
        <f t="shared" ca="1" si="145"/>
        <v>0</v>
      </c>
      <c r="CD90" s="304">
        <f t="shared" ca="1" si="146"/>
        <v>99999</v>
      </c>
      <c r="CE90" s="160" t="str">
        <f t="shared" ca="1" si="147"/>
        <v/>
      </c>
      <c r="CF90" s="160" t="str">
        <f t="shared" ca="1" si="148"/>
        <v/>
      </c>
      <c r="CG90" s="305">
        <f t="shared" ca="1" si="149"/>
        <v>99999</v>
      </c>
      <c r="CH90" s="305" t="str">
        <f t="shared" ca="1" si="150"/>
        <v/>
      </c>
      <c r="CI90" s="306" t="str">
        <f t="shared" ca="1" si="151"/>
        <v/>
      </c>
      <c r="CK90" s="307">
        <f t="shared" ca="1" si="152"/>
        <v>0</v>
      </c>
      <c r="CL90" s="304">
        <f t="shared" ca="1" si="153"/>
        <v>0.65277777777777779</v>
      </c>
      <c r="CM90" s="160">
        <f t="shared" ca="1" si="154"/>
        <v>6</v>
      </c>
      <c r="CN90" s="160">
        <f t="shared" ca="1" si="155"/>
        <v>4</v>
      </c>
      <c r="CO90" s="305">
        <f t="shared" ca="1" si="156"/>
        <v>99999</v>
      </c>
      <c r="CP90" s="305" t="str">
        <f t="shared" ca="1" si="157"/>
        <v/>
      </c>
      <c r="CQ90" s="306" t="str">
        <f t="shared" ca="1" si="158"/>
        <v/>
      </c>
      <c r="CS90" s="307">
        <f t="shared" ca="1" si="159"/>
        <v>0</v>
      </c>
      <c r="CT90" s="304">
        <f t="shared" ca="1" si="160"/>
        <v>99999</v>
      </c>
      <c r="CU90" s="160" t="str">
        <f t="shared" ca="1" si="161"/>
        <v/>
      </c>
      <c r="CV90" s="160" t="str">
        <f t="shared" ca="1" si="162"/>
        <v/>
      </c>
      <c r="CW90" s="305">
        <f t="shared" ca="1" si="163"/>
        <v>99999</v>
      </c>
      <c r="CX90" s="305" t="str">
        <f t="shared" ca="1" si="164"/>
        <v/>
      </c>
      <c r="CY90" s="306" t="str">
        <f t="shared" ca="1" si="165"/>
        <v/>
      </c>
      <c r="DA90" s="307">
        <f t="shared" ca="1" si="166"/>
        <v>0</v>
      </c>
      <c r="DB90" s="304">
        <f t="shared" ca="1" si="167"/>
        <v>99999</v>
      </c>
      <c r="DC90" s="160" t="str">
        <f t="shared" ca="1" si="168"/>
        <v/>
      </c>
      <c r="DD90" s="160" t="str">
        <f t="shared" ca="1" si="169"/>
        <v/>
      </c>
      <c r="DE90" s="305">
        <f t="shared" ca="1" si="170"/>
        <v>99999</v>
      </c>
      <c r="DF90" s="305" t="str">
        <f t="shared" ca="1" si="171"/>
        <v/>
      </c>
      <c r="DG90" s="306" t="str">
        <f t="shared" ca="1" si="172"/>
        <v/>
      </c>
      <c r="DI90" s="307">
        <f t="shared" ca="1" si="173"/>
        <v>0</v>
      </c>
      <c r="DJ90" s="304">
        <f t="shared" ca="1" si="174"/>
        <v>99999</v>
      </c>
      <c r="DK90" s="160" t="str">
        <f t="shared" ca="1" si="175"/>
        <v/>
      </c>
      <c r="DL90" s="160" t="str">
        <f t="shared" ca="1" si="176"/>
        <v/>
      </c>
      <c r="DM90" s="305">
        <f t="shared" ca="1" si="177"/>
        <v>99999</v>
      </c>
      <c r="DN90" s="305" t="str">
        <f t="shared" ca="1" si="178"/>
        <v/>
      </c>
      <c r="DO90" s="306" t="str">
        <f t="shared" ca="1" si="179"/>
        <v/>
      </c>
    </row>
    <row r="91" spans="4:119" ht="17.25" x14ac:dyDescent="0.25">
      <c r="D91" s="129">
        <f t="shared" ca="1" si="94"/>
        <v>2</v>
      </c>
      <c r="E91" s="129" t="str">
        <f t="shared" ca="1" si="95"/>
        <v>0807</v>
      </c>
      <c r="F91" s="129">
        <f ca="1">IF($E91="",0,COUNTIF($E$7:$E91,INDEX($E$139:$E$270,ROW($A85))))</f>
        <v>1</v>
      </c>
      <c r="G91" s="129"/>
      <c r="H91" s="158">
        <v>85</v>
      </c>
      <c r="I91" s="185">
        <f ca="1">IF(OR($Y$3,$H91&gt;Calc!$B$16/2*$D$6),"",$U$6+QUOTIENT(($H91-1),$U$22)*($U$8+$U$10)/1440+SUM($R$7:$R90)/1440)</f>
        <v>0.65277777777777779</v>
      </c>
      <c r="J91" s="187">
        <f ca="1">IF(OR($Y$3,$H91&gt;Calc!$B$16/2*$D$6),"",MOD(($H91-1),$U$22)+1)</f>
        <v>5</v>
      </c>
      <c r="K91" s="46">
        <f ca="1"/>
        <v>8</v>
      </c>
      <c r="L91" s="45" t="s">
        <v>4</v>
      </c>
      <c r="M91" s="47">
        <f ca="1"/>
        <v>7</v>
      </c>
      <c r="N91" s="44" t="str">
        <f t="shared" ca="1" si="92"/>
        <v>Fun Kickers Oes</v>
      </c>
      <c r="O91" s="42" t="s">
        <v>4</v>
      </c>
      <c r="P91" s="43" t="str">
        <f t="shared" ca="1" si="93"/>
        <v>SSV Wildbach</v>
      </c>
      <c r="Q91" s="611"/>
      <c r="R91" s="607"/>
      <c r="X91" s="160">
        <f t="shared" ca="1" si="102"/>
        <v>0</v>
      </c>
      <c r="Y91" s="307">
        <f t="shared" ca="1" si="180"/>
        <v>0</v>
      </c>
      <c r="Z91" s="304">
        <f t="shared" ca="1" si="96"/>
        <v>99999</v>
      </c>
      <c r="AA91" s="160" t="str">
        <f t="shared" ca="1" si="97"/>
        <v/>
      </c>
      <c r="AB91" s="160" t="str">
        <f t="shared" ca="1" si="98"/>
        <v/>
      </c>
      <c r="AC91" s="305">
        <f t="shared" ca="1" si="99"/>
        <v>99999</v>
      </c>
      <c r="AD91" s="305" t="str">
        <f t="shared" ca="1" si="100"/>
        <v/>
      </c>
      <c r="AE91" s="306" t="str">
        <f t="shared" ca="1" si="101"/>
        <v/>
      </c>
      <c r="AG91" s="307">
        <f t="shared" ca="1" si="103"/>
        <v>0</v>
      </c>
      <c r="AH91" s="304">
        <f t="shared" ca="1" si="104"/>
        <v>99999</v>
      </c>
      <c r="AI91" s="160" t="str">
        <f t="shared" ca="1" si="105"/>
        <v/>
      </c>
      <c r="AJ91" s="160" t="str">
        <f t="shared" ca="1" si="106"/>
        <v/>
      </c>
      <c r="AK91" s="305">
        <f t="shared" ca="1" si="107"/>
        <v>99999</v>
      </c>
      <c r="AL91" s="305" t="str">
        <f t="shared" ca="1" si="108"/>
        <v/>
      </c>
      <c r="AM91" s="306" t="str">
        <f t="shared" ca="1" si="109"/>
        <v/>
      </c>
      <c r="AO91" s="307">
        <f t="shared" ca="1" si="110"/>
        <v>0</v>
      </c>
      <c r="AP91" s="304">
        <f t="shared" ca="1" si="111"/>
        <v>99999</v>
      </c>
      <c r="AQ91" s="160" t="str">
        <f t="shared" ca="1" si="112"/>
        <v/>
      </c>
      <c r="AR91" s="160" t="str">
        <f t="shared" ca="1" si="113"/>
        <v/>
      </c>
      <c r="AS91" s="305">
        <f t="shared" ca="1" si="114"/>
        <v>99999</v>
      </c>
      <c r="AT91" s="305" t="str">
        <f t="shared" ca="1" si="115"/>
        <v/>
      </c>
      <c r="AU91" s="306" t="str">
        <f t="shared" ca="1" si="116"/>
        <v/>
      </c>
      <c r="AV91" s="160"/>
      <c r="AW91" s="307">
        <f t="shared" ca="1" si="117"/>
        <v>0</v>
      </c>
      <c r="AX91" s="304">
        <f t="shared" ca="1" si="118"/>
        <v>99999</v>
      </c>
      <c r="AY91" s="160" t="str">
        <f t="shared" ca="1" si="119"/>
        <v/>
      </c>
      <c r="AZ91" s="160" t="str">
        <f t="shared" ca="1" si="120"/>
        <v/>
      </c>
      <c r="BA91" s="305">
        <f t="shared" ca="1" si="121"/>
        <v>99999</v>
      </c>
      <c r="BB91" s="305" t="str">
        <f t="shared" ca="1" si="122"/>
        <v/>
      </c>
      <c r="BC91" s="306" t="str">
        <f t="shared" ca="1" si="123"/>
        <v/>
      </c>
      <c r="BE91" s="307">
        <f t="shared" ca="1" si="124"/>
        <v>0</v>
      </c>
      <c r="BF91" s="304">
        <f t="shared" ca="1" si="125"/>
        <v>99999</v>
      </c>
      <c r="BG91" s="160" t="str">
        <f t="shared" ca="1" si="126"/>
        <v/>
      </c>
      <c r="BH91" s="160" t="str">
        <f t="shared" ca="1" si="127"/>
        <v/>
      </c>
      <c r="BI91" s="305">
        <f t="shared" ca="1" si="128"/>
        <v>99999</v>
      </c>
      <c r="BJ91" s="305" t="str">
        <f t="shared" ca="1" si="129"/>
        <v/>
      </c>
      <c r="BK91" s="306" t="str">
        <f t="shared" ca="1" si="130"/>
        <v/>
      </c>
      <c r="BL91" s="160"/>
      <c r="BM91" s="307">
        <f t="shared" ca="1" si="131"/>
        <v>0</v>
      </c>
      <c r="BN91" s="304">
        <f t="shared" ca="1" si="132"/>
        <v>99999</v>
      </c>
      <c r="BO91" s="160" t="str">
        <f t="shared" ca="1" si="133"/>
        <v/>
      </c>
      <c r="BP91" s="160" t="str">
        <f t="shared" ca="1" si="134"/>
        <v/>
      </c>
      <c r="BQ91" s="305">
        <f t="shared" ca="1" si="135"/>
        <v>99999</v>
      </c>
      <c r="BR91" s="305" t="str">
        <f t="shared" ca="1" si="136"/>
        <v/>
      </c>
      <c r="BS91" s="306" t="str">
        <f t="shared" ca="1" si="137"/>
        <v/>
      </c>
      <c r="BU91" s="307">
        <f t="shared" ca="1" si="138"/>
        <v>0</v>
      </c>
      <c r="BV91" s="304">
        <f t="shared" ca="1" si="139"/>
        <v>0.65277777777777779</v>
      </c>
      <c r="BW91" s="160">
        <f t="shared" ca="1" si="140"/>
        <v>8</v>
      </c>
      <c r="BX91" s="160">
        <f t="shared" ca="1" si="141"/>
        <v>5</v>
      </c>
      <c r="BY91" s="305">
        <f t="shared" ca="1" si="142"/>
        <v>99999</v>
      </c>
      <c r="BZ91" s="305" t="str">
        <f t="shared" ca="1" si="143"/>
        <v/>
      </c>
      <c r="CA91" s="306" t="str">
        <f t="shared" ca="1" si="144"/>
        <v/>
      </c>
      <c r="CB91" s="160"/>
      <c r="CC91" s="307">
        <f t="shared" ca="1" si="145"/>
        <v>0</v>
      </c>
      <c r="CD91" s="304">
        <f t="shared" ca="1" si="146"/>
        <v>0.65277777777777779</v>
      </c>
      <c r="CE91" s="160">
        <f t="shared" ca="1" si="147"/>
        <v>7</v>
      </c>
      <c r="CF91" s="160">
        <f t="shared" ca="1" si="148"/>
        <v>5</v>
      </c>
      <c r="CG91" s="305">
        <f t="shared" ca="1" si="149"/>
        <v>99999</v>
      </c>
      <c r="CH91" s="305" t="str">
        <f t="shared" ca="1" si="150"/>
        <v/>
      </c>
      <c r="CI91" s="306" t="str">
        <f t="shared" ca="1" si="151"/>
        <v/>
      </c>
      <c r="CK91" s="307">
        <f t="shared" ca="1" si="152"/>
        <v>0</v>
      </c>
      <c r="CL91" s="304">
        <f t="shared" ca="1" si="153"/>
        <v>99999</v>
      </c>
      <c r="CM91" s="160" t="str">
        <f t="shared" ca="1" si="154"/>
        <v/>
      </c>
      <c r="CN91" s="160" t="str">
        <f t="shared" ca="1" si="155"/>
        <v/>
      </c>
      <c r="CO91" s="305">
        <f t="shared" ca="1" si="156"/>
        <v>99999</v>
      </c>
      <c r="CP91" s="305" t="str">
        <f t="shared" ca="1" si="157"/>
        <v/>
      </c>
      <c r="CQ91" s="306" t="str">
        <f t="shared" ca="1" si="158"/>
        <v/>
      </c>
      <c r="CS91" s="307">
        <f t="shared" ca="1" si="159"/>
        <v>0</v>
      </c>
      <c r="CT91" s="304">
        <f t="shared" ca="1" si="160"/>
        <v>99999</v>
      </c>
      <c r="CU91" s="160" t="str">
        <f t="shared" ca="1" si="161"/>
        <v/>
      </c>
      <c r="CV91" s="160" t="str">
        <f t="shared" ca="1" si="162"/>
        <v/>
      </c>
      <c r="CW91" s="305">
        <f t="shared" ca="1" si="163"/>
        <v>99999</v>
      </c>
      <c r="CX91" s="305" t="str">
        <f t="shared" ca="1" si="164"/>
        <v/>
      </c>
      <c r="CY91" s="306" t="str">
        <f t="shared" ca="1" si="165"/>
        <v/>
      </c>
      <c r="DA91" s="307">
        <f t="shared" ca="1" si="166"/>
        <v>0</v>
      </c>
      <c r="DB91" s="304">
        <f t="shared" ca="1" si="167"/>
        <v>99999</v>
      </c>
      <c r="DC91" s="160" t="str">
        <f t="shared" ca="1" si="168"/>
        <v/>
      </c>
      <c r="DD91" s="160" t="str">
        <f t="shared" ca="1" si="169"/>
        <v/>
      </c>
      <c r="DE91" s="305">
        <f t="shared" ca="1" si="170"/>
        <v>99999</v>
      </c>
      <c r="DF91" s="305" t="str">
        <f t="shared" ca="1" si="171"/>
        <v/>
      </c>
      <c r="DG91" s="306" t="str">
        <f t="shared" ca="1" si="172"/>
        <v/>
      </c>
      <c r="DI91" s="307">
        <f t="shared" ca="1" si="173"/>
        <v>0</v>
      </c>
      <c r="DJ91" s="304">
        <f t="shared" ca="1" si="174"/>
        <v>99999</v>
      </c>
      <c r="DK91" s="160" t="str">
        <f t="shared" ca="1" si="175"/>
        <v/>
      </c>
      <c r="DL91" s="160" t="str">
        <f t="shared" ca="1" si="176"/>
        <v/>
      </c>
      <c r="DM91" s="305">
        <f t="shared" ca="1" si="177"/>
        <v>99999</v>
      </c>
      <c r="DN91" s="305" t="str">
        <f t="shared" ca="1" si="178"/>
        <v/>
      </c>
      <c r="DO91" s="306" t="str">
        <f t="shared" ca="1" si="179"/>
        <v/>
      </c>
    </row>
    <row r="92" spans="4:119" ht="17.25" x14ac:dyDescent="0.25">
      <c r="D92" s="129">
        <f t="shared" ca="1" si="94"/>
        <v>2</v>
      </c>
      <c r="E92" s="129" t="str">
        <f t="shared" ca="1" si="95"/>
        <v>0201</v>
      </c>
      <c r="F92" s="129">
        <f ca="1">IF($E92="",0,COUNTIF($E$7:$E92,INDEX($E$139:$E$270,ROW($A86))))</f>
        <v>1</v>
      </c>
      <c r="G92" s="129"/>
      <c r="H92" s="158">
        <v>86</v>
      </c>
      <c r="I92" s="185">
        <f ca="1">IF(OR($Y$3,$H92&gt;Calc!$B$16/2*$D$6),"",$U$6+QUOTIENT(($H92-1),$U$22)*($U$8+$U$10)/1440+SUM($R$7:$R91)/1440)</f>
        <v>0.67013888888888884</v>
      </c>
      <c r="J92" s="187">
        <f ca="1">IF(OR($Y$3,$H92&gt;Calc!$B$16/2*$D$6),"",MOD(($H92-1),$U$22)+1)</f>
        <v>1</v>
      </c>
      <c r="K92" s="46">
        <f ca="1"/>
        <v>2</v>
      </c>
      <c r="L92" s="45" t="s">
        <v>4</v>
      </c>
      <c r="M92" s="47">
        <f ca="1"/>
        <v>1</v>
      </c>
      <c r="N92" s="44" t="str">
        <f t="shared" ca="1" si="92"/>
        <v>FC Barcelona</v>
      </c>
      <c r="O92" s="42" t="s">
        <v>4</v>
      </c>
      <c r="P92" s="43" t="str">
        <f t="shared" ca="1" si="93"/>
        <v>1. FC Riedwald</v>
      </c>
      <c r="Q92" s="611"/>
      <c r="R92" s="607"/>
      <c r="X92" s="160">
        <f t="shared" ca="1" si="102"/>
        <v>0</v>
      </c>
      <c r="Y92" s="307">
        <f t="shared" ca="1" si="180"/>
        <v>0</v>
      </c>
      <c r="Z92" s="304">
        <f t="shared" ca="1" si="96"/>
        <v>0.67013888888888884</v>
      </c>
      <c r="AA92" s="160">
        <f t="shared" ca="1" si="97"/>
        <v>2</v>
      </c>
      <c r="AB92" s="160">
        <f t="shared" ca="1" si="98"/>
        <v>1</v>
      </c>
      <c r="AC92" s="305">
        <f t="shared" ca="1" si="99"/>
        <v>99999</v>
      </c>
      <c r="AD92" s="305" t="str">
        <f t="shared" ca="1" si="100"/>
        <v/>
      </c>
      <c r="AE92" s="306" t="str">
        <f t="shared" ca="1" si="101"/>
        <v/>
      </c>
      <c r="AG92" s="307">
        <f t="shared" ca="1" si="103"/>
        <v>0</v>
      </c>
      <c r="AH92" s="304">
        <f t="shared" ca="1" si="104"/>
        <v>0.67013888888888884</v>
      </c>
      <c r="AI92" s="160">
        <f t="shared" ca="1" si="105"/>
        <v>1</v>
      </c>
      <c r="AJ92" s="160">
        <f t="shared" ca="1" si="106"/>
        <v>1</v>
      </c>
      <c r="AK92" s="305">
        <f t="shared" ca="1" si="107"/>
        <v>99999</v>
      </c>
      <c r="AL92" s="305" t="str">
        <f t="shared" ca="1" si="108"/>
        <v/>
      </c>
      <c r="AM92" s="306" t="str">
        <f t="shared" ca="1" si="109"/>
        <v/>
      </c>
      <c r="AO92" s="307">
        <f t="shared" ca="1" si="110"/>
        <v>0</v>
      </c>
      <c r="AP92" s="304">
        <f t="shared" ca="1" si="111"/>
        <v>99999</v>
      </c>
      <c r="AQ92" s="160" t="str">
        <f t="shared" ca="1" si="112"/>
        <v/>
      </c>
      <c r="AR92" s="160" t="str">
        <f t="shared" ca="1" si="113"/>
        <v/>
      </c>
      <c r="AS92" s="305">
        <f t="shared" ca="1" si="114"/>
        <v>99999</v>
      </c>
      <c r="AT92" s="305" t="str">
        <f t="shared" ca="1" si="115"/>
        <v/>
      </c>
      <c r="AU92" s="306" t="str">
        <f t="shared" ca="1" si="116"/>
        <v/>
      </c>
      <c r="AV92" s="160"/>
      <c r="AW92" s="307">
        <f t="shared" ca="1" si="117"/>
        <v>0</v>
      </c>
      <c r="AX92" s="304">
        <f t="shared" ca="1" si="118"/>
        <v>99999</v>
      </c>
      <c r="AY92" s="160" t="str">
        <f t="shared" ca="1" si="119"/>
        <v/>
      </c>
      <c r="AZ92" s="160" t="str">
        <f t="shared" ca="1" si="120"/>
        <v/>
      </c>
      <c r="BA92" s="305">
        <f t="shared" ca="1" si="121"/>
        <v>99999</v>
      </c>
      <c r="BB92" s="305" t="str">
        <f t="shared" ca="1" si="122"/>
        <v/>
      </c>
      <c r="BC92" s="306" t="str">
        <f t="shared" ca="1" si="123"/>
        <v/>
      </c>
      <c r="BE92" s="307">
        <f t="shared" ca="1" si="124"/>
        <v>0</v>
      </c>
      <c r="BF92" s="304">
        <f t="shared" ca="1" si="125"/>
        <v>99999</v>
      </c>
      <c r="BG92" s="160" t="str">
        <f t="shared" ca="1" si="126"/>
        <v/>
      </c>
      <c r="BH92" s="160" t="str">
        <f t="shared" ca="1" si="127"/>
        <v/>
      </c>
      <c r="BI92" s="305">
        <f t="shared" ca="1" si="128"/>
        <v>99999</v>
      </c>
      <c r="BJ92" s="305" t="str">
        <f t="shared" ca="1" si="129"/>
        <v/>
      </c>
      <c r="BK92" s="306" t="str">
        <f t="shared" ca="1" si="130"/>
        <v/>
      </c>
      <c r="BL92" s="160"/>
      <c r="BM92" s="307">
        <f t="shared" ca="1" si="131"/>
        <v>0</v>
      </c>
      <c r="BN92" s="304">
        <f t="shared" ca="1" si="132"/>
        <v>99999</v>
      </c>
      <c r="BO92" s="160" t="str">
        <f t="shared" ca="1" si="133"/>
        <v/>
      </c>
      <c r="BP92" s="160" t="str">
        <f t="shared" ca="1" si="134"/>
        <v/>
      </c>
      <c r="BQ92" s="305">
        <f t="shared" ca="1" si="135"/>
        <v>99999</v>
      </c>
      <c r="BR92" s="305" t="str">
        <f t="shared" ca="1" si="136"/>
        <v/>
      </c>
      <c r="BS92" s="306" t="str">
        <f t="shared" ca="1" si="137"/>
        <v/>
      </c>
      <c r="BU92" s="307">
        <f t="shared" ca="1" si="138"/>
        <v>0</v>
      </c>
      <c r="BV92" s="304">
        <f t="shared" ca="1" si="139"/>
        <v>99999</v>
      </c>
      <c r="BW92" s="160" t="str">
        <f t="shared" ca="1" si="140"/>
        <v/>
      </c>
      <c r="BX92" s="160" t="str">
        <f t="shared" ca="1" si="141"/>
        <v/>
      </c>
      <c r="BY92" s="305">
        <f t="shared" ca="1" si="142"/>
        <v>99999</v>
      </c>
      <c r="BZ92" s="305" t="str">
        <f t="shared" ca="1" si="143"/>
        <v/>
      </c>
      <c r="CA92" s="306" t="str">
        <f t="shared" ca="1" si="144"/>
        <v/>
      </c>
      <c r="CB92" s="160"/>
      <c r="CC92" s="307">
        <f t="shared" ca="1" si="145"/>
        <v>0</v>
      </c>
      <c r="CD92" s="304">
        <f t="shared" ca="1" si="146"/>
        <v>99999</v>
      </c>
      <c r="CE92" s="160" t="str">
        <f t="shared" ca="1" si="147"/>
        <v/>
      </c>
      <c r="CF92" s="160" t="str">
        <f t="shared" ca="1" si="148"/>
        <v/>
      </c>
      <c r="CG92" s="305">
        <f t="shared" ca="1" si="149"/>
        <v>99999</v>
      </c>
      <c r="CH92" s="305" t="str">
        <f t="shared" ca="1" si="150"/>
        <v/>
      </c>
      <c r="CI92" s="306" t="str">
        <f t="shared" ca="1" si="151"/>
        <v/>
      </c>
      <c r="CK92" s="307">
        <f t="shared" ca="1" si="152"/>
        <v>0</v>
      </c>
      <c r="CL92" s="304">
        <f t="shared" ca="1" si="153"/>
        <v>99999</v>
      </c>
      <c r="CM92" s="160" t="str">
        <f t="shared" ca="1" si="154"/>
        <v/>
      </c>
      <c r="CN92" s="160" t="str">
        <f t="shared" ca="1" si="155"/>
        <v/>
      </c>
      <c r="CO92" s="305">
        <f t="shared" ca="1" si="156"/>
        <v>99999</v>
      </c>
      <c r="CP92" s="305" t="str">
        <f t="shared" ca="1" si="157"/>
        <v/>
      </c>
      <c r="CQ92" s="306" t="str">
        <f t="shared" ca="1" si="158"/>
        <v/>
      </c>
      <c r="CS92" s="307">
        <f t="shared" ca="1" si="159"/>
        <v>0</v>
      </c>
      <c r="CT92" s="304">
        <f t="shared" ca="1" si="160"/>
        <v>99999</v>
      </c>
      <c r="CU92" s="160" t="str">
        <f t="shared" ca="1" si="161"/>
        <v/>
      </c>
      <c r="CV92" s="160" t="str">
        <f t="shared" ca="1" si="162"/>
        <v/>
      </c>
      <c r="CW92" s="305">
        <f t="shared" ca="1" si="163"/>
        <v>99999</v>
      </c>
      <c r="CX92" s="305" t="str">
        <f t="shared" ca="1" si="164"/>
        <v/>
      </c>
      <c r="CY92" s="306" t="str">
        <f t="shared" ca="1" si="165"/>
        <v/>
      </c>
      <c r="DA92" s="307">
        <f t="shared" ca="1" si="166"/>
        <v>0</v>
      </c>
      <c r="DB92" s="304">
        <f t="shared" ca="1" si="167"/>
        <v>99999</v>
      </c>
      <c r="DC92" s="160" t="str">
        <f t="shared" ca="1" si="168"/>
        <v/>
      </c>
      <c r="DD92" s="160" t="str">
        <f t="shared" ca="1" si="169"/>
        <v/>
      </c>
      <c r="DE92" s="305">
        <f t="shared" ca="1" si="170"/>
        <v>99999</v>
      </c>
      <c r="DF92" s="305" t="str">
        <f t="shared" ca="1" si="171"/>
        <v/>
      </c>
      <c r="DG92" s="306" t="str">
        <f t="shared" ca="1" si="172"/>
        <v/>
      </c>
      <c r="DI92" s="307">
        <f t="shared" ca="1" si="173"/>
        <v>0</v>
      </c>
      <c r="DJ92" s="304">
        <f t="shared" ca="1" si="174"/>
        <v>99999</v>
      </c>
      <c r="DK92" s="160" t="str">
        <f t="shared" ca="1" si="175"/>
        <v/>
      </c>
      <c r="DL92" s="160" t="str">
        <f t="shared" ca="1" si="176"/>
        <v/>
      </c>
      <c r="DM92" s="305">
        <f t="shared" ca="1" si="177"/>
        <v>99999</v>
      </c>
      <c r="DN92" s="305" t="str">
        <f t="shared" ca="1" si="178"/>
        <v/>
      </c>
      <c r="DO92" s="306" t="str">
        <f t="shared" ca="1" si="179"/>
        <v/>
      </c>
    </row>
    <row r="93" spans="4:119" ht="17.25" x14ac:dyDescent="0.25">
      <c r="D93" s="129">
        <f t="shared" ca="1" si="94"/>
        <v>2</v>
      </c>
      <c r="E93" s="129" t="str">
        <f t="shared" ca="1" si="95"/>
        <v>0310</v>
      </c>
      <c r="F93" s="129">
        <f ca="1">IF($E93="",0,COUNTIF($E$7:$E93,INDEX($E$139:$E$270,ROW($A87))))</f>
        <v>1</v>
      </c>
      <c r="G93" s="129"/>
      <c r="H93" s="158">
        <v>87</v>
      </c>
      <c r="I93" s="185">
        <f ca="1">IF(OR($Y$3,$H93&gt;Calc!$B$16/2*$D$6),"",$U$6+QUOTIENT(($H93-1),$U$22)*($U$8+$U$10)/1440+SUM($R$7:$R92)/1440)</f>
        <v>0.67013888888888884</v>
      </c>
      <c r="J93" s="187">
        <f ca="1">IF(OR($Y$3,$H93&gt;Calc!$B$16/2*$D$6),"",MOD(($H93-1),$U$22)+1)</f>
        <v>2</v>
      </c>
      <c r="K93" s="46">
        <f ca="1"/>
        <v>3</v>
      </c>
      <c r="L93" s="45" t="s">
        <v>4</v>
      </c>
      <c r="M93" s="47">
        <f ca="1"/>
        <v>10</v>
      </c>
      <c r="N93" s="44" t="str">
        <f t="shared" ca="1" si="92"/>
        <v>Eintracht Frankfurt</v>
      </c>
      <c r="O93" s="42" t="s">
        <v>4</v>
      </c>
      <c r="P93" s="43" t="str">
        <f t="shared" ca="1" si="93"/>
        <v>AC Roma</v>
      </c>
      <c r="Q93" s="611"/>
      <c r="R93" s="607"/>
      <c r="X93" s="160">
        <f t="shared" ca="1" si="102"/>
        <v>0</v>
      </c>
      <c r="Y93" s="307">
        <f t="shared" ca="1" si="180"/>
        <v>0</v>
      </c>
      <c r="Z93" s="304">
        <f t="shared" ca="1" si="96"/>
        <v>99999</v>
      </c>
      <c r="AA93" s="160" t="str">
        <f t="shared" ca="1" si="97"/>
        <v/>
      </c>
      <c r="AB93" s="160" t="str">
        <f t="shared" ca="1" si="98"/>
        <v/>
      </c>
      <c r="AC93" s="305">
        <f t="shared" ca="1" si="99"/>
        <v>99999</v>
      </c>
      <c r="AD93" s="305" t="str">
        <f t="shared" ca="1" si="100"/>
        <v/>
      </c>
      <c r="AE93" s="306" t="str">
        <f t="shared" ca="1" si="101"/>
        <v/>
      </c>
      <c r="AG93" s="307">
        <f t="shared" ca="1" si="103"/>
        <v>0</v>
      </c>
      <c r="AH93" s="304">
        <f t="shared" ca="1" si="104"/>
        <v>99999</v>
      </c>
      <c r="AI93" s="160" t="str">
        <f t="shared" ca="1" si="105"/>
        <v/>
      </c>
      <c r="AJ93" s="160" t="str">
        <f t="shared" ca="1" si="106"/>
        <v/>
      </c>
      <c r="AK93" s="305">
        <f t="shared" ca="1" si="107"/>
        <v>99999</v>
      </c>
      <c r="AL93" s="305" t="str">
        <f t="shared" ca="1" si="108"/>
        <v/>
      </c>
      <c r="AM93" s="306" t="str">
        <f t="shared" ca="1" si="109"/>
        <v/>
      </c>
      <c r="AO93" s="307">
        <f t="shared" ca="1" si="110"/>
        <v>0</v>
      </c>
      <c r="AP93" s="304">
        <f t="shared" ca="1" si="111"/>
        <v>0.67013888888888884</v>
      </c>
      <c r="AQ93" s="160">
        <f t="shared" ca="1" si="112"/>
        <v>10</v>
      </c>
      <c r="AR93" s="160">
        <f t="shared" ca="1" si="113"/>
        <v>2</v>
      </c>
      <c r="AS93" s="305">
        <f t="shared" ca="1" si="114"/>
        <v>99999</v>
      </c>
      <c r="AT93" s="305" t="str">
        <f t="shared" ca="1" si="115"/>
        <v/>
      </c>
      <c r="AU93" s="306" t="str">
        <f t="shared" ca="1" si="116"/>
        <v/>
      </c>
      <c r="AV93" s="160"/>
      <c r="AW93" s="307">
        <f t="shared" ca="1" si="117"/>
        <v>0</v>
      </c>
      <c r="AX93" s="304">
        <f t="shared" ca="1" si="118"/>
        <v>99999</v>
      </c>
      <c r="AY93" s="160" t="str">
        <f t="shared" ca="1" si="119"/>
        <v/>
      </c>
      <c r="AZ93" s="160" t="str">
        <f t="shared" ca="1" si="120"/>
        <v/>
      </c>
      <c r="BA93" s="305">
        <f t="shared" ca="1" si="121"/>
        <v>99999</v>
      </c>
      <c r="BB93" s="305" t="str">
        <f t="shared" ca="1" si="122"/>
        <v/>
      </c>
      <c r="BC93" s="306" t="str">
        <f t="shared" ca="1" si="123"/>
        <v/>
      </c>
      <c r="BE93" s="307">
        <f t="shared" ca="1" si="124"/>
        <v>0</v>
      </c>
      <c r="BF93" s="304">
        <f t="shared" ca="1" si="125"/>
        <v>99999</v>
      </c>
      <c r="BG93" s="160" t="str">
        <f t="shared" ca="1" si="126"/>
        <v/>
      </c>
      <c r="BH93" s="160" t="str">
        <f t="shared" ca="1" si="127"/>
        <v/>
      </c>
      <c r="BI93" s="305">
        <f t="shared" ca="1" si="128"/>
        <v>99999</v>
      </c>
      <c r="BJ93" s="305" t="str">
        <f t="shared" ca="1" si="129"/>
        <v/>
      </c>
      <c r="BK93" s="306" t="str">
        <f t="shared" ca="1" si="130"/>
        <v/>
      </c>
      <c r="BL93" s="160"/>
      <c r="BM93" s="307">
        <f t="shared" ca="1" si="131"/>
        <v>0</v>
      </c>
      <c r="BN93" s="304">
        <f t="shared" ca="1" si="132"/>
        <v>99999</v>
      </c>
      <c r="BO93" s="160" t="str">
        <f t="shared" ca="1" si="133"/>
        <v/>
      </c>
      <c r="BP93" s="160" t="str">
        <f t="shared" ca="1" si="134"/>
        <v/>
      </c>
      <c r="BQ93" s="305">
        <f t="shared" ca="1" si="135"/>
        <v>99999</v>
      </c>
      <c r="BR93" s="305" t="str">
        <f t="shared" ca="1" si="136"/>
        <v/>
      </c>
      <c r="BS93" s="306" t="str">
        <f t="shared" ca="1" si="137"/>
        <v/>
      </c>
      <c r="BU93" s="307">
        <f t="shared" ca="1" si="138"/>
        <v>0</v>
      </c>
      <c r="BV93" s="304">
        <f t="shared" ca="1" si="139"/>
        <v>99999</v>
      </c>
      <c r="BW93" s="160" t="str">
        <f t="shared" ca="1" si="140"/>
        <v/>
      </c>
      <c r="BX93" s="160" t="str">
        <f t="shared" ca="1" si="141"/>
        <v/>
      </c>
      <c r="BY93" s="305">
        <f t="shared" ca="1" si="142"/>
        <v>99999</v>
      </c>
      <c r="BZ93" s="305" t="str">
        <f t="shared" ca="1" si="143"/>
        <v/>
      </c>
      <c r="CA93" s="306" t="str">
        <f t="shared" ca="1" si="144"/>
        <v/>
      </c>
      <c r="CB93" s="160"/>
      <c r="CC93" s="307">
        <f t="shared" ca="1" si="145"/>
        <v>0</v>
      </c>
      <c r="CD93" s="304">
        <f t="shared" ca="1" si="146"/>
        <v>99999</v>
      </c>
      <c r="CE93" s="160" t="str">
        <f t="shared" ca="1" si="147"/>
        <v/>
      </c>
      <c r="CF93" s="160" t="str">
        <f t="shared" ca="1" si="148"/>
        <v/>
      </c>
      <c r="CG93" s="305">
        <f t="shared" ca="1" si="149"/>
        <v>99999</v>
      </c>
      <c r="CH93" s="305" t="str">
        <f t="shared" ca="1" si="150"/>
        <v/>
      </c>
      <c r="CI93" s="306" t="str">
        <f t="shared" ca="1" si="151"/>
        <v/>
      </c>
      <c r="CK93" s="307">
        <f t="shared" ca="1" si="152"/>
        <v>0</v>
      </c>
      <c r="CL93" s="304">
        <f t="shared" ca="1" si="153"/>
        <v>99999</v>
      </c>
      <c r="CM93" s="160" t="str">
        <f t="shared" ca="1" si="154"/>
        <v/>
      </c>
      <c r="CN93" s="160" t="str">
        <f t="shared" ca="1" si="155"/>
        <v/>
      </c>
      <c r="CO93" s="305">
        <f t="shared" ca="1" si="156"/>
        <v>99999</v>
      </c>
      <c r="CP93" s="305" t="str">
        <f t="shared" ca="1" si="157"/>
        <v/>
      </c>
      <c r="CQ93" s="306" t="str">
        <f t="shared" ca="1" si="158"/>
        <v/>
      </c>
      <c r="CS93" s="307">
        <f t="shared" ca="1" si="159"/>
        <v>0</v>
      </c>
      <c r="CT93" s="304">
        <f t="shared" ca="1" si="160"/>
        <v>0.67013888888888884</v>
      </c>
      <c r="CU93" s="160">
        <f t="shared" ca="1" si="161"/>
        <v>3</v>
      </c>
      <c r="CV93" s="160">
        <f t="shared" ca="1" si="162"/>
        <v>2</v>
      </c>
      <c r="CW93" s="305">
        <f t="shared" ca="1" si="163"/>
        <v>99999</v>
      </c>
      <c r="CX93" s="305" t="str">
        <f t="shared" ca="1" si="164"/>
        <v/>
      </c>
      <c r="CY93" s="306" t="str">
        <f t="shared" ca="1" si="165"/>
        <v/>
      </c>
      <c r="DA93" s="307">
        <f t="shared" ca="1" si="166"/>
        <v>0</v>
      </c>
      <c r="DB93" s="304">
        <f t="shared" ca="1" si="167"/>
        <v>99999</v>
      </c>
      <c r="DC93" s="160" t="str">
        <f t="shared" ca="1" si="168"/>
        <v/>
      </c>
      <c r="DD93" s="160" t="str">
        <f t="shared" ca="1" si="169"/>
        <v/>
      </c>
      <c r="DE93" s="305">
        <f t="shared" ca="1" si="170"/>
        <v>99999</v>
      </c>
      <c r="DF93" s="305" t="str">
        <f t="shared" ca="1" si="171"/>
        <v/>
      </c>
      <c r="DG93" s="306" t="str">
        <f t="shared" ca="1" si="172"/>
        <v/>
      </c>
      <c r="DI93" s="307">
        <f t="shared" ca="1" si="173"/>
        <v>0</v>
      </c>
      <c r="DJ93" s="304">
        <f t="shared" ca="1" si="174"/>
        <v>99999</v>
      </c>
      <c r="DK93" s="160" t="str">
        <f t="shared" ca="1" si="175"/>
        <v/>
      </c>
      <c r="DL93" s="160" t="str">
        <f t="shared" ca="1" si="176"/>
        <v/>
      </c>
      <c r="DM93" s="305">
        <f t="shared" ca="1" si="177"/>
        <v>99999</v>
      </c>
      <c r="DN93" s="305" t="str">
        <f t="shared" ca="1" si="178"/>
        <v/>
      </c>
      <c r="DO93" s="306" t="str">
        <f t="shared" ca="1" si="179"/>
        <v/>
      </c>
    </row>
    <row r="94" spans="4:119" ht="17.25" x14ac:dyDescent="0.25">
      <c r="D94" s="129">
        <f t="shared" ca="1" si="94"/>
        <v>2</v>
      </c>
      <c r="E94" s="129" t="str">
        <f t="shared" ca="1" si="95"/>
        <v>0904</v>
      </c>
      <c r="F94" s="129">
        <f ca="1">IF($E94="",0,COUNTIF($E$7:$E94,INDEX($E$139:$E$270,ROW($A88))))</f>
        <v>1</v>
      </c>
      <c r="G94" s="129"/>
      <c r="H94" s="158">
        <v>88</v>
      </c>
      <c r="I94" s="185">
        <f ca="1">IF(OR($Y$3,$H94&gt;Calc!$B$16/2*$D$6),"",$U$6+QUOTIENT(($H94-1),$U$22)*($U$8+$U$10)/1440+SUM($R$7:$R93)/1440)</f>
        <v>0.67013888888888884</v>
      </c>
      <c r="J94" s="187">
        <f ca="1">IF(OR($Y$3,$H94&gt;Calc!$B$16/2*$D$6),"",MOD(($H94-1),$U$22)+1)</f>
        <v>3</v>
      </c>
      <c r="K94" s="46">
        <f ca="1"/>
        <v>9</v>
      </c>
      <c r="L94" s="45" t="s">
        <v>4</v>
      </c>
      <c r="M94" s="47">
        <f ca="1"/>
        <v>4</v>
      </c>
      <c r="N94" s="44" t="str">
        <f t="shared" ca="1" si="92"/>
        <v>Raslo Winners</v>
      </c>
      <c r="O94" s="42" t="s">
        <v>4</v>
      </c>
      <c r="P94" s="43" t="str">
        <f t="shared" ca="1" si="93"/>
        <v>Maibach 1822 eV</v>
      </c>
      <c r="Q94" s="611"/>
      <c r="R94" s="607"/>
      <c r="X94" s="160">
        <f t="shared" ca="1" si="102"/>
        <v>0</v>
      </c>
      <c r="Y94" s="307">
        <f t="shared" ca="1" si="180"/>
        <v>0</v>
      </c>
      <c r="Z94" s="304">
        <f t="shared" ca="1" si="96"/>
        <v>99999</v>
      </c>
      <c r="AA94" s="160" t="str">
        <f t="shared" ca="1" si="97"/>
        <v/>
      </c>
      <c r="AB94" s="160" t="str">
        <f t="shared" ca="1" si="98"/>
        <v/>
      </c>
      <c r="AC94" s="305">
        <f t="shared" ca="1" si="99"/>
        <v>99999</v>
      </c>
      <c r="AD94" s="305" t="str">
        <f t="shared" ca="1" si="100"/>
        <v/>
      </c>
      <c r="AE94" s="306" t="str">
        <f t="shared" ca="1" si="101"/>
        <v/>
      </c>
      <c r="AG94" s="307">
        <f t="shared" ca="1" si="103"/>
        <v>0</v>
      </c>
      <c r="AH94" s="304">
        <f t="shared" ca="1" si="104"/>
        <v>99999</v>
      </c>
      <c r="AI94" s="160" t="str">
        <f t="shared" ca="1" si="105"/>
        <v/>
      </c>
      <c r="AJ94" s="160" t="str">
        <f t="shared" ca="1" si="106"/>
        <v/>
      </c>
      <c r="AK94" s="305">
        <f t="shared" ca="1" si="107"/>
        <v>99999</v>
      </c>
      <c r="AL94" s="305" t="str">
        <f t="shared" ca="1" si="108"/>
        <v/>
      </c>
      <c r="AM94" s="306" t="str">
        <f t="shared" ca="1" si="109"/>
        <v/>
      </c>
      <c r="AO94" s="307">
        <f t="shared" ca="1" si="110"/>
        <v>0</v>
      </c>
      <c r="AP94" s="304">
        <f t="shared" ca="1" si="111"/>
        <v>99999</v>
      </c>
      <c r="AQ94" s="160" t="str">
        <f t="shared" ca="1" si="112"/>
        <v/>
      </c>
      <c r="AR94" s="160" t="str">
        <f t="shared" ca="1" si="113"/>
        <v/>
      </c>
      <c r="AS94" s="305">
        <f t="shared" ca="1" si="114"/>
        <v>99999</v>
      </c>
      <c r="AT94" s="305" t="str">
        <f t="shared" ca="1" si="115"/>
        <v/>
      </c>
      <c r="AU94" s="306" t="str">
        <f t="shared" ca="1" si="116"/>
        <v/>
      </c>
      <c r="AV94" s="160"/>
      <c r="AW94" s="307">
        <f t="shared" ca="1" si="117"/>
        <v>0</v>
      </c>
      <c r="AX94" s="304">
        <f t="shared" ca="1" si="118"/>
        <v>0.67013888888888884</v>
      </c>
      <c r="AY94" s="160">
        <f t="shared" ca="1" si="119"/>
        <v>9</v>
      </c>
      <c r="AZ94" s="160">
        <f t="shared" ca="1" si="120"/>
        <v>3</v>
      </c>
      <c r="BA94" s="305">
        <f t="shared" ca="1" si="121"/>
        <v>99999</v>
      </c>
      <c r="BB94" s="305" t="str">
        <f t="shared" ca="1" si="122"/>
        <v/>
      </c>
      <c r="BC94" s="306" t="str">
        <f t="shared" ca="1" si="123"/>
        <v/>
      </c>
      <c r="BE94" s="307">
        <f t="shared" ca="1" si="124"/>
        <v>0</v>
      </c>
      <c r="BF94" s="304">
        <f t="shared" ca="1" si="125"/>
        <v>99999</v>
      </c>
      <c r="BG94" s="160" t="str">
        <f t="shared" ca="1" si="126"/>
        <v/>
      </c>
      <c r="BH94" s="160" t="str">
        <f t="shared" ca="1" si="127"/>
        <v/>
      </c>
      <c r="BI94" s="305">
        <f t="shared" ca="1" si="128"/>
        <v>99999</v>
      </c>
      <c r="BJ94" s="305" t="str">
        <f t="shared" ca="1" si="129"/>
        <v/>
      </c>
      <c r="BK94" s="306" t="str">
        <f t="shared" ca="1" si="130"/>
        <v/>
      </c>
      <c r="BL94" s="160"/>
      <c r="BM94" s="307">
        <f t="shared" ca="1" si="131"/>
        <v>0</v>
      </c>
      <c r="BN94" s="304">
        <f t="shared" ca="1" si="132"/>
        <v>99999</v>
      </c>
      <c r="BO94" s="160" t="str">
        <f t="shared" ca="1" si="133"/>
        <v/>
      </c>
      <c r="BP94" s="160" t="str">
        <f t="shared" ca="1" si="134"/>
        <v/>
      </c>
      <c r="BQ94" s="305">
        <f t="shared" ca="1" si="135"/>
        <v>99999</v>
      </c>
      <c r="BR94" s="305" t="str">
        <f t="shared" ca="1" si="136"/>
        <v/>
      </c>
      <c r="BS94" s="306" t="str">
        <f t="shared" ca="1" si="137"/>
        <v/>
      </c>
      <c r="BU94" s="307">
        <f t="shared" ca="1" si="138"/>
        <v>0</v>
      </c>
      <c r="BV94" s="304">
        <f t="shared" ca="1" si="139"/>
        <v>99999</v>
      </c>
      <c r="BW94" s="160" t="str">
        <f t="shared" ca="1" si="140"/>
        <v/>
      </c>
      <c r="BX94" s="160" t="str">
        <f t="shared" ca="1" si="141"/>
        <v/>
      </c>
      <c r="BY94" s="305">
        <f t="shared" ca="1" si="142"/>
        <v>99999</v>
      </c>
      <c r="BZ94" s="305" t="str">
        <f t="shared" ca="1" si="143"/>
        <v/>
      </c>
      <c r="CA94" s="306" t="str">
        <f t="shared" ca="1" si="144"/>
        <v/>
      </c>
      <c r="CB94" s="160"/>
      <c r="CC94" s="307">
        <f t="shared" ca="1" si="145"/>
        <v>0</v>
      </c>
      <c r="CD94" s="304">
        <f t="shared" ca="1" si="146"/>
        <v>99999</v>
      </c>
      <c r="CE94" s="160" t="str">
        <f t="shared" ca="1" si="147"/>
        <v/>
      </c>
      <c r="CF94" s="160" t="str">
        <f t="shared" ca="1" si="148"/>
        <v/>
      </c>
      <c r="CG94" s="305">
        <f t="shared" ca="1" si="149"/>
        <v>99999</v>
      </c>
      <c r="CH94" s="305" t="str">
        <f t="shared" ca="1" si="150"/>
        <v/>
      </c>
      <c r="CI94" s="306" t="str">
        <f t="shared" ca="1" si="151"/>
        <v/>
      </c>
      <c r="CK94" s="307">
        <f t="shared" ca="1" si="152"/>
        <v>0</v>
      </c>
      <c r="CL94" s="304">
        <f t="shared" ca="1" si="153"/>
        <v>0.67013888888888884</v>
      </c>
      <c r="CM94" s="160">
        <f t="shared" ca="1" si="154"/>
        <v>4</v>
      </c>
      <c r="CN94" s="160">
        <f t="shared" ca="1" si="155"/>
        <v>3</v>
      </c>
      <c r="CO94" s="305">
        <f t="shared" ca="1" si="156"/>
        <v>99999</v>
      </c>
      <c r="CP94" s="305" t="str">
        <f t="shared" ca="1" si="157"/>
        <v/>
      </c>
      <c r="CQ94" s="306" t="str">
        <f t="shared" ca="1" si="158"/>
        <v/>
      </c>
      <c r="CS94" s="307">
        <f t="shared" ca="1" si="159"/>
        <v>0</v>
      </c>
      <c r="CT94" s="304">
        <f t="shared" ca="1" si="160"/>
        <v>99999</v>
      </c>
      <c r="CU94" s="160" t="str">
        <f t="shared" ca="1" si="161"/>
        <v/>
      </c>
      <c r="CV94" s="160" t="str">
        <f t="shared" ca="1" si="162"/>
        <v/>
      </c>
      <c r="CW94" s="305">
        <f t="shared" ca="1" si="163"/>
        <v>99999</v>
      </c>
      <c r="CX94" s="305" t="str">
        <f t="shared" ca="1" si="164"/>
        <v/>
      </c>
      <c r="CY94" s="306" t="str">
        <f t="shared" ca="1" si="165"/>
        <v/>
      </c>
      <c r="DA94" s="307">
        <f t="shared" ca="1" si="166"/>
        <v>0</v>
      </c>
      <c r="DB94" s="304">
        <f t="shared" ca="1" si="167"/>
        <v>99999</v>
      </c>
      <c r="DC94" s="160" t="str">
        <f t="shared" ca="1" si="168"/>
        <v/>
      </c>
      <c r="DD94" s="160" t="str">
        <f t="shared" ca="1" si="169"/>
        <v/>
      </c>
      <c r="DE94" s="305">
        <f t="shared" ca="1" si="170"/>
        <v>99999</v>
      </c>
      <c r="DF94" s="305" t="str">
        <f t="shared" ca="1" si="171"/>
        <v/>
      </c>
      <c r="DG94" s="306" t="str">
        <f t="shared" ca="1" si="172"/>
        <v/>
      </c>
      <c r="DI94" s="307">
        <f t="shared" ca="1" si="173"/>
        <v>0</v>
      </c>
      <c r="DJ94" s="304">
        <f t="shared" ca="1" si="174"/>
        <v>99999</v>
      </c>
      <c r="DK94" s="160" t="str">
        <f t="shared" ca="1" si="175"/>
        <v/>
      </c>
      <c r="DL94" s="160" t="str">
        <f t="shared" ca="1" si="176"/>
        <v/>
      </c>
      <c r="DM94" s="305">
        <f t="shared" ca="1" si="177"/>
        <v>99999</v>
      </c>
      <c r="DN94" s="305" t="str">
        <f t="shared" ca="1" si="178"/>
        <v/>
      </c>
      <c r="DO94" s="306" t="str">
        <f t="shared" ca="1" si="179"/>
        <v/>
      </c>
    </row>
    <row r="95" spans="4:119" ht="17.25" x14ac:dyDescent="0.25">
      <c r="D95" s="129">
        <f t="shared" ca="1" si="94"/>
        <v>2</v>
      </c>
      <c r="E95" s="129" t="str">
        <f t="shared" ca="1" si="95"/>
        <v>0508</v>
      </c>
      <c r="F95" s="129">
        <f ca="1">IF($E95="",0,COUNTIF($E$7:$E95,INDEX($E$139:$E$270,ROW($A89))))</f>
        <v>1</v>
      </c>
      <c r="G95" s="129"/>
      <c r="H95" s="158">
        <v>89</v>
      </c>
      <c r="I95" s="185">
        <f ca="1">IF(OR($Y$3,$H95&gt;Calc!$B$16/2*$D$6),"",$U$6+QUOTIENT(($H95-1),$U$22)*($U$8+$U$10)/1440+SUM($R$7:$R94)/1440)</f>
        <v>0.67013888888888884</v>
      </c>
      <c r="J95" s="187">
        <f ca="1">IF(OR($Y$3,$H95&gt;Calc!$B$16/2*$D$6),"",MOD(($H95-1),$U$22)+1)</f>
        <v>4</v>
      </c>
      <c r="K95" s="46">
        <f ca="1"/>
        <v>5</v>
      </c>
      <c r="L95" s="45" t="s">
        <v>4</v>
      </c>
      <c r="M95" s="47">
        <f ca="1"/>
        <v>8</v>
      </c>
      <c r="N95" s="44" t="str">
        <f t="shared" ca="1" si="92"/>
        <v>VFB Essenheim</v>
      </c>
      <c r="O95" s="42" t="s">
        <v>4</v>
      </c>
      <c r="P95" s="43" t="str">
        <f t="shared" ca="1" si="93"/>
        <v>Fun Kickers Oes</v>
      </c>
      <c r="Q95" s="611"/>
      <c r="R95" s="607"/>
      <c r="X95" s="160">
        <f t="shared" ca="1" si="102"/>
        <v>0</v>
      </c>
      <c r="Y95" s="307">
        <f t="shared" ca="1" si="180"/>
        <v>0</v>
      </c>
      <c r="Z95" s="304">
        <f t="shared" ca="1" si="96"/>
        <v>99999</v>
      </c>
      <c r="AA95" s="160" t="str">
        <f t="shared" ca="1" si="97"/>
        <v/>
      </c>
      <c r="AB95" s="160" t="str">
        <f t="shared" ca="1" si="98"/>
        <v/>
      </c>
      <c r="AC95" s="305">
        <f t="shared" ca="1" si="99"/>
        <v>99999</v>
      </c>
      <c r="AD95" s="305" t="str">
        <f t="shared" ca="1" si="100"/>
        <v/>
      </c>
      <c r="AE95" s="306" t="str">
        <f t="shared" ca="1" si="101"/>
        <v/>
      </c>
      <c r="AG95" s="307">
        <f t="shared" ca="1" si="103"/>
        <v>0</v>
      </c>
      <c r="AH95" s="304">
        <f t="shared" ca="1" si="104"/>
        <v>99999</v>
      </c>
      <c r="AI95" s="160" t="str">
        <f t="shared" ca="1" si="105"/>
        <v/>
      </c>
      <c r="AJ95" s="160" t="str">
        <f t="shared" ca="1" si="106"/>
        <v/>
      </c>
      <c r="AK95" s="305">
        <f t="shared" ca="1" si="107"/>
        <v>99999</v>
      </c>
      <c r="AL95" s="305" t="str">
        <f t="shared" ca="1" si="108"/>
        <v/>
      </c>
      <c r="AM95" s="306" t="str">
        <f t="shared" ca="1" si="109"/>
        <v/>
      </c>
      <c r="AO95" s="307">
        <f t="shared" ca="1" si="110"/>
        <v>0</v>
      </c>
      <c r="AP95" s="304">
        <f t="shared" ca="1" si="111"/>
        <v>99999</v>
      </c>
      <c r="AQ95" s="160" t="str">
        <f t="shared" ca="1" si="112"/>
        <v/>
      </c>
      <c r="AR95" s="160" t="str">
        <f t="shared" ca="1" si="113"/>
        <v/>
      </c>
      <c r="AS95" s="305">
        <f t="shared" ca="1" si="114"/>
        <v>99999</v>
      </c>
      <c r="AT95" s="305" t="str">
        <f t="shared" ca="1" si="115"/>
        <v/>
      </c>
      <c r="AU95" s="306" t="str">
        <f t="shared" ca="1" si="116"/>
        <v/>
      </c>
      <c r="AV95" s="160"/>
      <c r="AW95" s="307">
        <f t="shared" ca="1" si="117"/>
        <v>0</v>
      </c>
      <c r="AX95" s="304">
        <f t="shared" ca="1" si="118"/>
        <v>99999</v>
      </c>
      <c r="AY95" s="160" t="str">
        <f t="shared" ca="1" si="119"/>
        <v/>
      </c>
      <c r="AZ95" s="160" t="str">
        <f t="shared" ca="1" si="120"/>
        <v/>
      </c>
      <c r="BA95" s="305">
        <f t="shared" ca="1" si="121"/>
        <v>99999</v>
      </c>
      <c r="BB95" s="305" t="str">
        <f t="shared" ca="1" si="122"/>
        <v/>
      </c>
      <c r="BC95" s="306" t="str">
        <f t="shared" ca="1" si="123"/>
        <v/>
      </c>
      <c r="BE95" s="307">
        <f t="shared" ca="1" si="124"/>
        <v>0</v>
      </c>
      <c r="BF95" s="304">
        <f t="shared" ca="1" si="125"/>
        <v>0.67013888888888884</v>
      </c>
      <c r="BG95" s="160">
        <f t="shared" ca="1" si="126"/>
        <v>8</v>
      </c>
      <c r="BH95" s="160">
        <f t="shared" ca="1" si="127"/>
        <v>4</v>
      </c>
      <c r="BI95" s="305">
        <f t="shared" ca="1" si="128"/>
        <v>99999</v>
      </c>
      <c r="BJ95" s="305" t="str">
        <f t="shared" ca="1" si="129"/>
        <v/>
      </c>
      <c r="BK95" s="306" t="str">
        <f t="shared" ca="1" si="130"/>
        <v/>
      </c>
      <c r="BL95" s="160"/>
      <c r="BM95" s="307">
        <f t="shared" ca="1" si="131"/>
        <v>0</v>
      </c>
      <c r="BN95" s="304">
        <f t="shared" ca="1" si="132"/>
        <v>99999</v>
      </c>
      <c r="BO95" s="160" t="str">
        <f t="shared" ca="1" si="133"/>
        <v/>
      </c>
      <c r="BP95" s="160" t="str">
        <f t="shared" ca="1" si="134"/>
        <v/>
      </c>
      <c r="BQ95" s="305">
        <f t="shared" ca="1" si="135"/>
        <v>99999</v>
      </c>
      <c r="BR95" s="305" t="str">
        <f t="shared" ca="1" si="136"/>
        <v/>
      </c>
      <c r="BS95" s="306" t="str">
        <f t="shared" ca="1" si="137"/>
        <v/>
      </c>
      <c r="BU95" s="307">
        <f t="shared" ca="1" si="138"/>
        <v>0</v>
      </c>
      <c r="BV95" s="304">
        <f t="shared" ca="1" si="139"/>
        <v>99999</v>
      </c>
      <c r="BW95" s="160" t="str">
        <f t="shared" ca="1" si="140"/>
        <v/>
      </c>
      <c r="BX95" s="160" t="str">
        <f t="shared" ca="1" si="141"/>
        <v/>
      </c>
      <c r="BY95" s="305">
        <f t="shared" ca="1" si="142"/>
        <v>99999</v>
      </c>
      <c r="BZ95" s="305" t="str">
        <f t="shared" ca="1" si="143"/>
        <v/>
      </c>
      <c r="CA95" s="306" t="str">
        <f t="shared" ca="1" si="144"/>
        <v/>
      </c>
      <c r="CB95" s="160"/>
      <c r="CC95" s="307">
        <f t="shared" ca="1" si="145"/>
        <v>0</v>
      </c>
      <c r="CD95" s="304">
        <f t="shared" ca="1" si="146"/>
        <v>0.67013888888888884</v>
      </c>
      <c r="CE95" s="160">
        <f t="shared" ca="1" si="147"/>
        <v>5</v>
      </c>
      <c r="CF95" s="160">
        <f t="shared" ca="1" si="148"/>
        <v>4</v>
      </c>
      <c r="CG95" s="305">
        <f t="shared" ca="1" si="149"/>
        <v>99999</v>
      </c>
      <c r="CH95" s="305" t="str">
        <f t="shared" ca="1" si="150"/>
        <v/>
      </c>
      <c r="CI95" s="306" t="str">
        <f t="shared" ca="1" si="151"/>
        <v/>
      </c>
      <c r="CK95" s="307">
        <f t="shared" ca="1" si="152"/>
        <v>0</v>
      </c>
      <c r="CL95" s="304">
        <f t="shared" ca="1" si="153"/>
        <v>99999</v>
      </c>
      <c r="CM95" s="160" t="str">
        <f t="shared" ca="1" si="154"/>
        <v/>
      </c>
      <c r="CN95" s="160" t="str">
        <f t="shared" ca="1" si="155"/>
        <v/>
      </c>
      <c r="CO95" s="305">
        <f t="shared" ca="1" si="156"/>
        <v>99999</v>
      </c>
      <c r="CP95" s="305" t="str">
        <f t="shared" ca="1" si="157"/>
        <v/>
      </c>
      <c r="CQ95" s="306" t="str">
        <f t="shared" ca="1" si="158"/>
        <v/>
      </c>
      <c r="CS95" s="307">
        <f t="shared" ca="1" si="159"/>
        <v>0</v>
      </c>
      <c r="CT95" s="304">
        <f t="shared" ca="1" si="160"/>
        <v>99999</v>
      </c>
      <c r="CU95" s="160" t="str">
        <f t="shared" ca="1" si="161"/>
        <v/>
      </c>
      <c r="CV95" s="160" t="str">
        <f t="shared" ca="1" si="162"/>
        <v/>
      </c>
      <c r="CW95" s="305">
        <f t="shared" ca="1" si="163"/>
        <v>99999</v>
      </c>
      <c r="CX95" s="305" t="str">
        <f t="shared" ca="1" si="164"/>
        <v/>
      </c>
      <c r="CY95" s="306" t="str">
        <f t="shared" ca="1" si="165"/>
        <v/>
      </c>
      <c r="DA95" s="307">
        <f t="shared" ca="1" si="166"/>
        <v>0</v>
      </c>
      <c r="DB95" s="304">
        <f t="shared" ca="1" si="167"/>
        <v>99999</v>
      </c>
      <c r="DC95" s="160" t="str">
        <f t="shared" ca="1" si="168"/>
        <v/>
      </c>
      <c r="DD95" s="160" t="str">
        <f t="shared" ca="1" si="169"/>
        <v/>
      </c>
      <c r="DE95" s="305">
        <f t="shared" ca="1" si="170"/>
        <v>99999</v>
      </c>
      <c r="DF95" s="305" t="str">
        <f t="shared" ca="1" si="171"/>
        <v/>
      </c>
      <c r="DG95" s="306" t="str">
        <f t="shared" ca="1" si="172"/>
        <v/>
      </c>
      <c r="DI95" s="307">
        <f t="shared" ca="1" si="173"/>
        <v>0</v>
      </c>
      <c r="DJ95" s="304">
        <f t="shared" ca="1" si="174"/>
        <v>99999</v>
      </c>
      <c r="DK95" s="160" t="str">
        <f t="shared" ca="1" si="175"/>
        <v/>
      </c>
      <c r="DL95" s="160" t="str">
        <f t="shared" ca="1" si="176"/>
        <v/>
      </c>
      <c r="DM95" s="305">
        <f t="shared" ca="1" si="177"/>
        <v>99999</v>
      </c>
      <c r="DN95" s="305" t="str">
        <f t="shared" ca="1" si="178"/>
        <v/>
      </c>
      <c r="DO95" s="306" t="str">
        <f t="shared" ca="1" si="179"/>
        <v/>
      </c>
    </row>
    <row r="96" spans="4:119" ht="17.25" x14ac:dyDescent="0.25">
      <c r="D96" s="129">
        <f t="shared" ca="1" si="94"/>
        <v>2</v>
      </c>
      <c r="E96" s="129" t="str">
        <f t="shared" ca="1" si="95"/>
        <v>0706</v>
      </c>
      <c r="F96" s="129">
        <f ca="1">IF($E96="",0,COUNTIF($E$7:$E96,INDEX($E$139:$E$270,ROW($A90))))</f>
        <v>1</v>
      </c>
      <c r="G96" s="129"/>
      <c r="H96" s="158">
        <v>90</v>
      </c>
      <c r="I96" s="185">
        <f ca="1">IF(OR($Y$3,$H96&gt;Calc!$B$16/2*$D$6),"",$U$6+QUOTIENT(($H96-1),$U$22)*($U$8+$U$10)/1440+SUM($R$7:$R95)/1440)</f>
        <v>0.67013888888888884</v>
      </c>
      <c r="J96" s="187">
        <f ca="1">IF(OR($Y$3,$H96&gt;Calc!$B$16/2*$D$6),"",MOD(($H96-1),$U$22)+1)</f>
        <v>5</v>
      </c>
      <c r="K96" s="46">
        <f ca="1"/>
        <v>7</v>
      </c>
      <c r="L96" s="45" t="s">
        <v>4</v>
      </c>
      <c r="M96" s="47">
        <f ca="1"/>
        <v>6</v>
      </c>
      <c r="N96" s="44" t="str">
        <f t="shared" ca="1" si="92"/>
        <v>SSV Wildbach</v>
      </c>
      <c r="O96" s="42" t="s">
        <v>4</v>
      </c>
      <c r="P96" s="43" t="str">
        <f t="shared" ca="1" si="93"/>
        <v>Inter Mailand</v>
      </c>
      <c r="Q96" s="611"/>
      <c r="R96" s="607"/>
      <c r="X96" s="160">
        <f t="shared" ca="1" si="102"/>
        <v>0</v>
      </c>
      <c r="Y96" s="307">
        <f t="shared" ca="1" si="180"/>
        <v>0</v>
      </c>
      <c r="Z96" s="304">
        <f t="shared" ca="1" si="96"/>
        <v>99999</v>
      </c>
      <c r="AA96" s="160" t="str">
        <f t="shared" ca="1" si="97"/>
        <v/>
      </c>
      <c r="AB96" s="160" t="str">
        <f t="shared" ca="1" si="98"/>
        <v/>
      </c>
      <c r="AC96" s="305">
        <f t="shared" ca="1" si="99"/>
        <v>99999</v>
      </c>
      <c r="AD96" s="305" t="str">
        <f t="shared" ca="1" si="100"/>
        <v/>
      </c>
      <c r="AE96" s="306" t="str">
        <f t="shared" ca="1" si="101"/>
        <v/>
      </c>
      <c r="AG96" s="307">
        <f t="shared" ca="1" si="103"/>
        <v>0</v>
      </c>
      <c r="AH96" s="304">
        <f t="shared" ca="1" si="104"/>
        <v>99999</v>
      </c>
      <c r="AI96" s="160" t="str">
        <f t="shared" ca="1" si="105"/>
        <v/>
      </c>
      <c r="AJ96" s="160" t="str">
        <f t="shared" ca="1" si="106"/>
        <v/>
      </c>
      <c r="AK96" s="305">
        <f t="shared" ca="1" si="107"/>
        <v>99999</v>
      </c>
      <c r="AL96" s="305" t="str">
        <f t="shared" ca="1" si="108"/>
        <v/>
      </c>
      <c r="AM96" s="306" t="str">
        <f t="shared" ca="1" si="109"/>
        <v/>
      </c>
      <c r="AO96" s="307">
        <f t="shared" ca="1" si="110"/>
        <v>0</v>
      </c>
      <c r="AP96" s="304">
        <f t="shared" ca="1" si="111"/>
        <v>99999</v>
      </c>
      <c r="AQ96" s="160" t="str">
        <f t="shared" ca="1" si="112"/>
        <v/>
      </c>
      <c r="AR96" s="160" t="str">
        <f t="shared" ca="1" si="113"/>
        <v/>
      </c>
      <c r="AS96" s="305">
        <f t="shared" ca="1" si="114"/>
        <v>99999</v>
      </c>
      <c r="AT96" s="305" t="str">
        <f t="shared" ca="1" si="115"/>
        <v/>
      </c>
      <c r="AU96" s="306" t="str">
        <f t="shared" ca="1" si="116"/>
        <v/>
      </c>
      <c r="AV96" s="160"/>
      <c r="AW96" s="307">
        <f t="shared" ca="1" si="117"/>
        <v>0</v>
      </c>
      <c r="AX96" s="304">
        <f t="shared" ca="1" si="118"/>
        <v>99999</v>
      </c>
      <c r="AY96" s="160" t="str">
        <f t="shared" ca="1" si="119"/>
        <v/>
      </c>
      <c r="AZ96" s="160" t="str">
        <f t="shared" ca="1" si="120"/>
        <v/>
      </c>
      <c r="BA96" s="305">
        <f t="shared" ca="1" si="121"/>
        <v>99999</v>
      </c>
      <c r="BB96" s="305" t="str">
        <f t="shared" ca="1" si="122"/>
        <v/>
      </c>
      <c r="BC96" s="306" t="str">
        <f t="shared" ca="1" si="123"/>
        <v/>
      </c>
      <c r="BE96" s="307">
        <f t="shared" ca="1" si="124"/>
        <v>0</v>
      </c>
      <c r="BF96" s="304">
        <f t="shared" ca="1" si="125"/>
        <v>99999</v>
      </c>
      <c r="BG96" s="160" t="str">
        <f t="shared" ca="1" si="126"/>
        <v/>
      </c>
      <c r="BH96" s="160" t="str">
        <f t="shared" ca="1" si="127"/>
        <v/>
      </c>
      <c r="BI96" s="305">
        <f t="shared" ca="1" si="128"/>
        <v>99999</v>
      </c>
      <c r="BJ96" s="305" t="str">
        <f t="shared" ca="1" si="129"/>
        <v/>
      </c>
      <c r="BK96" s="306" t="str">
        <f t="shared" ca="1" si="130"/>
        <v/>
      </c>
      <c r="BL96" s="160"/>
      <c r="BM96" s="307">
        <f t="shared" ca="1" si="131"/>
        <v>0</v>
      </c>
      <c r="BN96" s="304">
        <f t="shared" ca="1" si="132"/>
        <v>0.67013888888888884</v>
      </c>
      <c r="BO96" s="160">
        <f t="shared" ca="1" si="133"/>
        <v>7</v>
      </c>
      <c r="BP96" s="160">
        <f t="shared" ca="1" si="134"/>
        <v>5</v>
      </c>
      <c r="BQ96" s="305">
        <f t="shared" ca="1" si="135"/>
        <v>99999</v>
      </c>
      <c r="BR96" s="305" t="str">
        <f t="shared" ca="1" si="136"/>
        <v/>
      </c>
      <c r="BS96" s="306" t="str">
        <f t="shared" ca="1" si="137"/>
        <v/>
      </c>
      <c r="BU96" s="307">
        <f t="shared" ca="1" si="138"/>
        <v>0</v>
      </c>
      <c r="BV96" s="304">
        <f t="shared" ca="1" si="139"/>
        <v>0.67013888888888884</v>
      </c>
      <c r="BW96" s="160">
        <f t="shared" ca="1" si="140"/>
        <v>6</v>
      </c>
      <c r="BX96" s="160">
        <f t="shared" ca="1" si="141"/>
        <v>5</v>
      </c>
      <c r="BY96" s="305">
        <f t="shared" ca="1" si="142"/>
        <v>99999</v>
      </c>
      <c r="BZ96" s="305" t="str">
        <f t="shared" ca="1" si="143"/>
        <v/>
      </c>
      <c r="CA96" s="306" t="str">
        <f t="shared" ca="1" si="144"/>
        <v/>
      </c>
      <c r="CB96" s="160"/>
      <c r="CC96" s="307">
        <f t="shared" ca="1" si="145"/>
        <v>0</v>
      </c>
      <c r="CD96" s="304">
        <f t="shared" ca="1" si="146"/>
        <v>99999</v>
      </c>
      <c r="CE96" s="160" t="str">
        <f t="shared" ca="1" si="147"/>
        <v/>
      </c>
      <c r="CF96" s="160" t="str">
        <f t="shared" ca="1" si="148"/>
        <v/>
      </c>
      <c r="CG96" s="305">
        <f t="shared" ca="1" si="149"/>
        <v>99999</v>
      </c>
      <c r="CH96" s="305" t="str">
        <f t="shared" ca="1" si="150"/>
        <v/>
      </c>
      <c r="CI96" s="306" t="str">
        <f t="shared" ca="1" si="151"/>
        <v/>
      </c>
      <c r="CK96" s="307">
        <f t="shared" ca="1" si="152"/>
        <v>0</v>
      </c>
      <c r="CL96" s="304">
        <f t="shared" ca="1" si="153"/>
        <v>99999</v>
      </c>
      <c r="CM96" s="160" t="str">
        <f t="shared" ca="1" si="154"/>
        <v/>
      </c>
      <c r="CN96" s="160" t="str">
        <f t="shared" ca="1" si="155"/>
        <v/>
      </c>
      <c r="CO96" s="305">
        <f t="shared" ca="1" si="156"/>
        <v>99999</v>
      </c>
      <c r="CP96" s="305" t="str">
        <f t="shared" ca="1" si="157"/>
        <v/>
      </c>
      <c r="CQ96" s="306" t="str">
        <f t="shared" ca="1" si="158"/>
        <v/>
      </c>
      <c r="CS96" s="307">
        <f t="shared" ca="1" si="159"/>
        <v>0</v>
      </c>
      <c r="CT96" s="304">
        <f t="shared" ca="1" si="160"/>
        <v>99999</v>
      </c>
      <c r="CU96" s="160" t="str">
        <f t="shared" ca="1" si="161"/>
        <v/>
      </c>
      <c r="CV96" s="160" t="str">
        <f t="shared" ca="1" si="162"/>
        <v/>
      </c>
      <c r="CW96" s="305">
        <f t="shared" ca="1" si="163"/>
        <v>99999</v>
      </c>
      <c r="CX96" s="305" t="str">
        <f t="shared" ca="1" si="164"/>
        <v/>
      </c>
      <c r="CY96" s="306" t="str">
        <f t="shared" ca="1" si="165"/>
        <v/>
      </c>
      <c r="DA96" s="307">
        <f t="shared" ca="1" si="166"/>
        <v>0</v>
      </c>
      <c r="DB96" s="304">
        <f t="shared" ca="1" si="167"/>
        <v>99999</v>
      </c>
      <c r="DC96" s="160" t="str">
        <f t="shared" ca="1" si="168"/>
        <v/>
      </c>
      <c r="DD96" s="160" t="str">
        <f t="shared" ca="1" si="169"/>
        <v/>
      </c>
      <c r="DE96" s="305">
        <f t="shared" ca="1" si="170"/>
        <v>99999</v>
      </c>
      <c r="DF96" s="305" t="str">
        <f t="shared" ca="1" si="171"/>
        <v/>
      </c>
      <c r="DG96" s="306" t="str">
        <f t="shared" ca="1" si="172"/>
        <v/>
      </c>
      <c r="DI96" s="307">
        <f t="shared" ca="1" si="173"/>
        <v>0</v>
      </c>
      <c r="DJ96" s="304">
        <f t="shared" ca="1" si="174"/>
        <v>99999</v>
      </c>
      <c r="DK96" s="160" t="str">
        <f t="shared" ca="1" si="175"/>
        <v/>
      </c>
      <c r="DL96" s="160" t="str">
        <f t="shared" ca="1" si="176"/>
        <v/>
      </c>
      <c r="DM96" s="305">
        <f t="shared" ca="1" si="177"/>
        <v>99999</v>
      </c>
      <c r="DN96" s="305" t="str">
        <f t="shared" ca="1" si="178"/>
        <v/>
      </c>
      <c r="DO96" s="306" t="str">
        <f t="shared" ca="1" si="179"/>
        <v/>
      </c>
    </row>
    <row r="97" spans="4:119" ht="17.25" x14ac:dyDescent="0.25">
      <c r="D97" s="129">
        <f t="shared" ca="1" si="94"/>
        <v>0</v>
      </c>
      <c r="E97" s="129" t="str">
        <f t="shared" ca="1" si="95"/>
        <v/>
      </c>
      <c r="F97" s="129">
        <f ca="1">IF($E97="",0,COUNTIF($E$7:$E97,INDEX($E$139:$E$270,ROW($A91))))</f>
        <v>0</v>
      </c>
      <c r="G97" s="129"/>
      <c r="H97" s="158">
        <v>91</v>
      </c>
      <c r="I97" s="185" t="str">
        <f ca="1">IF(OR($Y$3,$H97&gt;Calc!$B$16/2*$D$6),"",$U$6+QUOTIENT(($H97-1),$U$22)*($U$8+$U$10)/1440+SUM($R$7:$R96)/1440)</f>
        <v/>
      </c>
      <c r="J97" s="187" t="str">
        <f ca="1">IF(OR($Y$3,$H97&gt;Calc!$B$16/2*$D$6),"",MOD(($H97-1),$U$22)+1)</f>
        <v/>
      </c>
      <c r="K97" s="46" t="str">
        <f ca="1"/>
        <v/>
      </c>
      <c r="L97" s="45" t="s">
        <v>4</v>
      </c>
      <c r="M97" s="47" t="str">
        <f ca="1"/>
        <v/>
      </c>
      <c r="N97" s="44" t="str">
        <f t="shared" ca="1" si="92"/>
        <v/>
      </c>
      <c r="O97" s="42" t="s">
        <v>4</v>
      </c>
      <c r="P97" s="43" t="str">
        <f t="shared" ca="1" si="93"/>
        <v/>
      </c>
      <c r="Q97" s="611"/>
      <c r="R97" s="607"/>
      <c r="X97" s="160">
        <f t="shared" ca="1" si="102"/>
        <v>0</v>
      </c>
      <c r="Y97" s="307">
        <f t="shared" ca="1" si="180"/>
        <v>0</v>
      </c>
      <c r="Z97" s="304">
        <f t="shared" ca="1" si="96"/>
        <v>99999</v>
      </c>
      <c r="AA97" s="160" t="str">
        <f t="shared" ca="1" si="97"/>
        <v/>
      </c>
      <c r="AB97" s="160" t="str">
        <f t="shared" ca="1" si="98"/>
        <v/>
      </c>
      <c r="AC97" s="305">
        <f t="shared" ca="1" si="99"/>
        <v>99999</v>
      </c>
      <c r="AD97" s="305" t="str">
        <f t="shared" ca="1" si="100"/>
        <v/>
      </c>
      <c r="AE97" s="306" t="str">
        <f t="shared" ca="1" si="101"/>
        <v/>
      </c>
      <c r="AG97" s="307">
        <f t="shared" ca="1" si="103"/>
        <v>0</v>
      </c>
      <c r="AH97" s="304">
        <f t="shared" ca="1" si="104"/>
        <v>99999</v>
      </c>
      <c r="AI97" s="160" t="str">
        <f t="shared" ca="1" si="105"/>
        <v/>
      </c>
      <c r="AJ97" s="160" t="str">
        <f t="shared" ca="1" si="106"/>
        <v/>
      </c>
      <c r="AK97" s="305">
        <f t="shared" ca="1" si="107"/>
        <v>99999</v>
      </c>
      <c r="AL97" s="305" t="str">
        <f t="shared" ca="1" si="108"/>
        <v/>
      </c>
      <c r="AM97" s="306" t="str">
        <f t="shared" ca="1" si="109"/>
        <v/>
      </c>
      <c r="AO97" s="307">
        <f t="shared" ca="1" si="110"/>
        <v>0</v>
      </c>
      <c r="AP97" s="304">
        <f t="shared" ca="1" si="111"/>
        <v>99999</v>
      </c>
      <c r="AQ97" s="160" t="str">
        <f t="shared" ca="1" si="112"/>
        <v/>
      </c>
      <c r="AR97" s="160" t="str">
        <f t="shared" ca="1" si="113"/>
        <v/>
      </c>
      <c r="AS97" s="305">
        <f t="shared" ca="1" si="114"/>
        <v>99999</v>
      </c>
      <c r="AT97" s="305" t="str">
        <f t="shared" ca="1" si="115"/>
        <v/>
      </c>
      <c r="AU97" s="306" t="str">
        <f t="shared" ca="1" si="116"/>
        <v/>
      </c>
      <c r="AV97" s="160"/>
      <c r="AW97" s="307">
        <f t="shared" ca="1" si="117"/>
        <v>0</v>
      </c>
      <c r="AX97" s="304">
        <f t="shared" ca="1" si="118"/>
        <v>99999</v>
      </c>
      <c r="AY97" s="160" t="str">
        <f t="shared" ca="1" si="119"/>
        <v/>
      </c>
      <c r="AZ97" s="160" t="str">
        <f t="shared" ca="1" si="120"/>
        <v/>
      </c>
      <c r="BA97" s="305">
        <f t="shared" ca="1" si="121"/>
        <v>99999</v>
      </c>
      <c r="BB97" s="305" t="str">
        <f t="shared" ca="1" si="122"/>
        <v/>
      </c>
      <c r="BC97" s="306" t="str">
        <f t="shared" ca="1" si="123"/>
        <v/>
      </c>
      <c r="BE97" s="307">
        <f t="shared" ca="1" si="124"/>
        <v>0</v>
      </c>
      <c r="BF97" s="304">
        <f t="shared" ca="1" si="125"/>
        <v>99999</v>
      </c>
      <c r="BG97" s="160" t="str">
        <f t="shared" ca="1" si="126"/>
        <v/>
      </c>
      <c r="BH97" s="160" t="str">
        <f t="shared" ca="1" si="127"/>
        <v/>
      </c>
      <c r="BI97" s="305">
        <f t="shared" ca="1" si="128"/>
        <v>99999</v>
      </c>
      <c r="BJ97" s="305" t="str">
        <f t="shared" ca="1" si="129"/>
        <v/>
      </c>
      <c r="BK97" s="306" t="str">
        <f t="shared" ca="1" si="130"/>
        <v/>
      </c>
      <c r="BL97" s="160"/>
      <c r="BM97" s="307">
        <f t="shared" ca="1" si="131"/>
        <v>0</v>
      </c>
      <c r="BN97" s="304">
        <f t="shared" ca="1" si="132"/>
        <v>99999</v>
      </c>
      <c r="BO97" s="160" t="str">
        <f t="shared" ca="1" si="133"/>
        <v/>
      </c>
      <c r="BP97" s="160" t="str">
        <f t="shared" ca="1" si="134"/>
        <v/>
      </c>
      <c r="BQ97" s="305">
        <f t="shared" ca="1" si="135"/>
        <v>99999</v>
      </c>
      <c r="BR97" s="305" t="str">
        <f t="shared" ca="1" si="136"/>
        <v/>
      </c>
      <c r="BS97" s="306" t="str">
        <f t="shared" ca="1" si="137"/>
        <v/>
      </c>
      <c r="BU97" s="307">
        <f t="shared" ca="1" si="138"/>
        <v>0</v>
      </c>
      <c r="BV97" s="304">
        <f t="shared" ca="1" si="139"/>
        <v>99999</v>
      </c>
      <c r="BW97" s="160" t="str">
        <f t="shared" ca="1" si="140"/>
        <v/>
      </c>
      <c r="BX97" s="160" t="str">
        <f t="shared" ca="1" si="141"/>
        <v/>
      </c>
      <c r="BY97" s="305">
        <f t="shared" ca="1" si="142"/>
        <v>99999</v>
      </c>
      <c r="BZ97" s="305" t="str">
        <f t="shared" ca="1" si="143"/>
        <v/>
      </c>
      <c r="CA97" s="306" t="str">
        <f t="shared" ca="1" si="144"/>
        <v/>
      </c>
      <c r="CB97" s="160"/>
      <c r="CC97" s="307">
        <f t="shared" ca="1" si="145"/>
        <v>0</v>
      </c>
      <c r="CD97" s="304">
        <f t="shared" ca="1" si="146"/>
        <v>99999</v>
      </c>
      <c r="CE97" s="160" t="str">
        <f t="shared" ca="1" si="147"/>
        <v/>
      </c>
      <c r="CF97" s="160" t="str">
        <f t="shared" ca="1" si="148"/>
        <v/>
      </c>
      <c r="CG97" s="305">
        <f t="shared" ca="1" si="149"/>
        <v>99999</v>
      </c>
      <c r="CH97" s="305" t="str">
        <f t="shared" ca="1" si="150"/>
        <v/>
      </c>
      <c r="CI97" s="306" t="str">
        <f t="shared" ca="1" si="151"/>
        <v/>
      </c>
      <c r="CK97" s="307">
        <f t="shared" ca="1" si="152"/>
        <v>0</v>
      </c>
      <c r="CL97" s="304">
        <f t="shared" ca="1" si="153"/>
        <v>99999</v>
      </c>
      <c r="CM97" s="160" t="str">
        <f t="shared" ca="1" si="154"/>
        <v/>
      </c>
      <c r="CN97" s="160" t="str">
        <f t="shared" ca="1" si="155"/>
        <v/>
      </c>
      <c r="CO97" s="305">
        <f t="shared" ca="1" si="156"/>
        <v>99999</v>
      </c>
      <c r="CP97" s="305" t="str">
        <f t="shared" ca="1" si="157"/>
        <v/>
      </c>
      <c r="CQ97" s="306" t="str">
        <f t="shared" ca="1" si="158"/>
        <v/>
      </c>
      <c r="CS97" s="307">
        <f t="shared" ca="1" si="159"/>
        <v>0</v>
      </c>
      <c r="CT97" s="304">
        <f t="shared" ca="1" si="160"/>
        <v>99999</v>
      </c>
      <c r="CU97" s="160" t="str">
        <f t="shared" ca="1" si="161"/>
        <v/>
      </c>
      <c r="CV97" s="160" t="str">
        <f t="shared" ca="1" si="162"/>
        <v/>
      </c>
      <c r="CW97" s="305">
        <f t="shared" ca="1" si="163"/>
        <v>99999</v>
      </c>
      <c r="CX97" s="305" t="str">
        <f t="shared" ca="1" si="164"/>
        <v/>
      </c>
      <c r="CY97" s="306" t="str">
        <f t="shared" ca="1" si="165"/>
        <v/>
      </c>
      <c r="DA97" s="307">
        <f t="shared" ca="1" si="166"/>
        <v>0</v>
      </c>
      <c r="DB97" s="304">
        <f t="shared" ca="1" si="167"/>
        <v>99999</v>
      </c>
      <c r="DC97" s="160" t="str">
        <f t="shared" ca="1" si="168"/>
        <v/>
      </c>
      <c r="DD97" s="160" t="str">
        <f t="shared" ca="1" si="169"/>
        <v/>
      </c>
      <c r="DE97" s="305">
        <f t="shared" ca="1" si="170"/>
        <v>99999</v>
      </c>
      <c r="DF97" s="305" t="str">
        <f t="shared" ca="1" si="171"/>
        <v/>
      </c>
      <c r="DG97" s="306" t="str">
        <f t="shared" ca="1" si="172"/>
        <v/>
      </c>
      <c r="DI97" s="307">
        <f t="shared" ca="1" si="173"/>
        <v>0</v>
      </c>
      <c r="DJ97" s="304">
        <f t="shared" ca="1" si="174"/>
        <v>99999</v>
      </c>
      <c r="DK97" s="160" t="str">
        <f t="shared" ca="1" si="175"/>
        <v/>
      </c>
      <c r="DL97" s="160" t="str">
        <f t="shared" ca="1" si="176"/>
        <v/>
      </c>
      <c r="DM97" s="305">
        <f t="shared" ca="1" si="177"/>
        <v>99999</v>
      </c>
      <c r="DN97" s="305" t="str">
        <f t="shared" ca="1" si="178"/>
        <v/>
      </c>
      <c r="DO97" s="306" t="str">
        <f t="shared" ca="1" si="179"/>
        <v/>
      </c>
    </row>
    <row r="98" spans="4:119" ht="17.25" x14ac:dyDescent="0.25">
      <c r="D98" s="129">
        <f t="shared" ca="1" si="94"/>
        <v>0</v>
      </c>
      <c r="E98" s="129" t="str">
        <f t="shared" ca="1" si="95"/>
        <v/>
      </c>
      <c r="F98" s="129">
        <f ca="1">IF($E98="",0,COUNTIF($E$7:$E98,INDEX($E$139:$E$270,ROW($A92))))</f>
        <v>0</v>
      </c>
      <c r="G98" s="129"/>
      <c r="H98" s="158">
        <v>92</v>
      </c>
      <c r="I98" s="185" t="str">
        <f ca="1">IF(OR($Y$3,$H98&gt;Calc!$B$16/2*$D$6),"",$U$6+QUOTIENT(($H98-1),$U$22)*($U$8+$U$10)/1440+SUM($R$7:$R97)/1440)</f>
        <v/>
      </c>
      <c r="J98" s="187" t="str">
        <f ca="1">IF(OR($Y$3,$H98&gt;Calc!$B$16/2*$D$6),"",MOD(($H98-1),$U$22)+1)</f>
        <v/>
      </c>
      <c r="K98" s="46" t="str">
        <f ca="1"/>
        <v/>
      </c>
      <c r="L98" s="45" t="s">
        <v>4</v>
      </c>
      <c r="M98" s="47" t="str">
        <f ca="1"/>
        <v/>
      </c>
      <c r="N98" s="44" t="str">
        <f t="shared" ca="1" si="92"/>
        <v/>
      </c>
      <c r="O98" s="42" t="s">
        <v>4</v>
      </c>
      <c r="P98" s="43" t="str">
        <f t="shared" ca="1" si="93"/>
        <v/>
      </c>
      <c r="Q98" s="611"/>
      <c r="R98" s="607"/>
      <c r="X98" s="160">
        <f t="shared" ca="1" si="102"/>
        <v>0</v>
      </c>
      <c r="Y98" s="307">
        <f t="shared" ca="1" si="180"/>
        <v>0</v>
      </c>
      <c r="Z98" s="304">
        <f t="shared" ca="1" si="96"/>
        <v>99999</v>
      </c>
      <c r="AA98" s="160" t="str">
        <f t="shared" ca="1" si="97"/>
        <v/>
      </c>
      <c r="AB98" s="160" t="str">
        <f t="shared" ca="1" si="98"/>
        <v/>
      </c>
      <c r="AC98" s="305">
        <f t="shared" ca="1" si="99"/>
        <v>99999</v>
      </c>
      <c r="AD98" s="305" t="str">
        <f t="shared" ca="1" si="100"/>
        <v/>
      </c>
      <c r="AE98" s="306" t="str">
        <f t="shared" ca="1" si="101"/>
        <v/>
      </c>
      <c r="AG98" s="307">
        <f t="shared" ca="1" si="103"/>
        <v>0</v>
      </c>
      <c r="AH98" s="304">
        <f t="shared" ca="1" si="104"/>
        <v>99999</v>
      </c>
      <c r="AI98" s="160" t="str">
        <f t="shared" ca="1" si="105"/>
        <v/>
      </c>
      <c r="AJ98" s="160" t="str">
        <f t="shared" ca="1" si="106"/>
        <v/>
      </c>
      <c r="AK98" s="305">
        <f t="shared" ca="1" si="107"/>
        <v>99999</v>
      </c>
      <c r="AL98" s="305" t="str">
        <f t="shared" ca="1" si="108"/>
        <v/>
      </c>
      <c r="AM98" s="306" t="str">
        <f t="shared" ca="1" si="109"/>
        <v/>
      </c>
      <c r="AO98" s="307">
        <f t="shared" ca="1" si="110"/>
        <v>0</v>
      </c>
      <c r="AP98" s="304">
        <f t="shared" ca="1" si="111"/>
        <v>99999</v>
      </c>
      <c r="AQ98" s="160" t="str">
        <f t="shared" ca="1" si="112"/>
        <v/>
      </c>
      <c r="AR98" s="160" t="str">
        <f t="shared" ca="1" si="113"/>
        <v/>
      </c>
      <c r="AS98" s="305">
        <f t="shared" ca="1" si="114"/>
        <v>99999</v>
      </c>
      <c r="AT98" s="305" t="str">
        <f t="shared" ca="1" si="115"/>
        <v/>
      </c>
      <c r="AU98" s="306" t="str">
        <f t="shared" ca="1" si="116"/>
        <v/>
      </c>
      <c r="AV98" s="160"/>
      <c r="AW98" s="307">
        <f t="shared" ca="1" si="117"/>
        <v>0</v>
      </c>
      <c r="AX98" s="304">
        <f t="shared" ca="1" si="118"/>
        <v>99999</v>
      </c>
      <c r="AY98" s="160" t="str">
        <f t="shared" ca="1" si="119"/>
        <v/>
      </c>
      <c r="AZ98" s="160" t="str">
        <f t="shared" ca="1" si="120"/>
        <v/>
      </c>
      <c r="BA98" s="305">
        <f t="shared" ca="1" si="121"/>
        <v>99999</v>
      </c>
      <c r="BB98" s="305" t="str">
        <f t="shared" ca="1" si="122"/>
        <v/>
      </c>
      <c r="BC98" s="306" t="str">
        <f t="shared" ca="1" si="123"/>
        <v/>
      </c>
      <c r="BE98" s="307">
        <f t="shared" ca="1" si="124"/>
        <v>0</v>
      </c>
      <c r="BF98" s="304">
        <f t="shared" ca="1" si="125"/>
        <v>99999</v>
      </c>
      <c r="BG98" s="160" t="str">
        <f t="shared" ca="1" si="126"/>
        <v/>
      </c>
      <c r="BH98" s="160" t="str">
        <f t="shared" ca="1" si="127"/>
        <v/>
      </c>
      <c r="BI98" s="305">
        <f t="shared" ca="1" si="128"/>
        <v>99999</v>
      </c>
      <c r="BJ98" s="305" t="str">
        <f t="shared" ca="1" si="129"/>
        <v/>
      </c>
      <c r="BK98" s="306" t="str">
        <f t="shared" ca="1" si="130"/>
        <v/>
      </c>
      <c r="BL98" s="160"/>
      <c r="BM98" s="307">
        <f t="shared" ca="1" si="131"/>
        <v>0</v>
      </c>
      <c r="BN98" s="304">
        <f t="shared" ca="1" si="132"/>
        <v>99999</v>
      </c>
      <c r="BO98" s="160" t="str">
        <f t="shared" ca="1" si="133"/>
        <v/>
      </c>
      <c r="BP98" s="160" t="str">
        <f t="shared" ca="1" si="134"/>
        <v/>
      </c>
      <c r="BQ98" s="305">
        <f t="shared" ca="1" si="135"/>
        <v>99999</v>
      </c>
      <c r="BR98" s="305" t="str">
        <f t="shared" ca="1" si="136"/>
        <v/>
      </c>
      <c r="BS98" s="306" t="str">
        <f t="shared" ca="1" si="137"/>
        <v/>
      </c>
      <c r="BU98" s="307">
        <f t="shared" ca="1" si="138"/>
        <v>0</v>
      </c>
      <c r="BV98" s="304">
        <f t="shared" ca="1" si="139"/>
        <v>99999</v>
      </c>
      <c r="BW98" s="160" t="str">
        <f t="shared" ca="1" si="140"/>
        <v/>
      </c>
      <c r="BX98" s="160" t="str">
        <f t="shared" ca="1" si="141"/>
        <v/>
      </c>
      <c r="BY98" s="305">
        <f t="shared" ca="1" si="142"/>
        <v>99999</v>
      </c>
      <c r="BZ98" s="305" t="str">
        <f t="shared" ca="1" si="143"/>
        <v/>
      </c>
      <c r="CA98" s="306" t="str">
        <f t="shared" ca="1" si="144"/>
        <v/>
      </c>
      <c r="CB98" s="160"/>
      <c r="CC98" s="307">
        <f t="shared" ca="1" si="145"/>
        <v>0</v>
      </c>
      <c r="CD98" s="304">
        <f t="shared" ca="1" si="146"/>
        <v>99999</v>
      </c>
      <c r="CE98" s="160" t="str">
        <f t="shared" ca="1" si="147"/>
        <v/>
      </c>
      <c r="CF98" s="160" t="str">
        <f t="shared" ca="1" si="148"/>
        <v/>
      </c>
      <c r="CG98" s="305">
        <f t="shared" ca="1" si="149"/>
        <v>99999</v>
      </c>
      <c r="CH98" s="305" t="str">
        <f t="shared" ca="1" si="150"/>
        <v/>
      </c>
      <c r="CI98" s="306" t="str">
        <f t="shared" ca="1" si="151"/>
        <v/>
      </c>
      <c r="CK98" s="307">
        <f t="shared" ca="1" si="152"/>
        <v>0</v>
      </c>
      <c r="CL98" s="304">
        <f t="shared" ca="1" si="153"/>
        <v>99999</v>
      </c>
      <c r="CM98" s="160" t="str">
        <f t="shared" ca="1" si="154"/>
        <v/>
      </c>
      <c r="CN98" s="160" t="str">
        <f t="shared" ca="1" si="155"/>
        <v/>
      </c>
      <c r="CO98" s="305">
        <f t="shared" ca="1" si="156"/>
        <v>99999</v>
      </c>
      <c r="CP98" s="305" t="str">
        <f t="shared" ca="1" si="157"/>
        <v/>
      </c>
      <c r="CQ98" s="306" t="str">
        <f t="shared" ca="1" si="158"/>
        <v/>
      </c>
      <c r="CS98" s="307">
        <f t="shared" ca="1" si="159"/>
        <v>0</v>
      </c>
      <c r="CT98" s="304">
        <f t="shared" ca="1" si="160"/>
        <v>99999</v>
      </c>
      <c r="CU98" s="160" t="str">
        <f t="shared" ca="1" si="161"/>
        <v/>
      </c>
      <c r="CV98" s="160" t="str">
        <f t="shared" ca="1" si="162"/>
        <v/>
      </c>
      <c r="CW98" s="305">
        <f t="shared" ca="1" si="163"/>
        <v>99999</v>
      </c>
      <c r="CX98" s="305" t="str">
        <f t="shared" ca="1" si="164"/>
        <v/>
      </c>
      <c r="CY98" s="306" t="str">
        <f t="shared" ca="1" si="165"/>
        <v/>
      </c>
      <c r="DA98" s="307">
        <f t="shared" ca="1" si="166"/>
        <v>0</v>
      </c>
      <c r="DB98" s="304">
        <f t="shared" ca="1" si="167"/>
        <v>99999</v>
      </c>
      <c r="DC98" s="160" t="str">
        <f t="shared" ca="1" si="168"/>
        <v/>
      </c>
      <c r="DD98" s="160" t="str">
        <f t="shared" ca="1" si="169"/>
        <v/>
      </c>
      <c r="DE98" s="305">
        <f t="shared" ca="1" si="170"/>
        <v>99999</v>
      </c>
      <c r="DF98" s="305" t="str">
        <f t="shared" ca="1" si="171"/>
        <v/>
      </c>
      <c r="DG98" s="306" t="str">
        <f t="shared" ca="1" si="172"/>
        <v/>
      </c>
      <c r="DI98" s="307">
        <f t="shared" ca="1" si="173"/>
        <v>0</v>
      </c>
      <c r="DJ98" s="304">
        <f t="shared" ca="1" si="174"/>
        <v>99999</v>
      </c>
      <c r="DK98" s="160" t="str">
        <f t="shared" ca="1" si="175"/>
        <v/>
      </c>
      <c r="DL98" s="160" t="str">
        <f t="shared" ca="1" si="176"/>
        <v/>
      </c>
      <c r="DM98" s="305">
        <f t="shared" ca="1" si="177"/>
        <v>99999</v>
      </c>
      <c r="DN98" s="305" t="str">
        <f t="shared" ca="1" si="178"/>
        <v/>
      </c>
      <c r="DO98" s="306" t="str">
        <f t="shared" ca="1" si="179"/>
        <v/>
      </c>
    </row>
    <row r="99" spans="4:119" ht="17.25" x14ac:dyDescent="0.25">
      <c r="D99" s="129">
        <f t="shared" ca="1" si="94"/>
        <v>0</v>
      </c>
      <c r="E99" s="129" t="str">
        <f t="shared" ca="1" si="95"/>
        <v/>
      </c>
      <c r="F99" s="129">
        <f ca="1">IF($E99="",0,COUNTIF($E$7:$E99,INDEX($E$139:$E$270,ROW($A93))))</f>
        <v>0</v>
      </c>
      <c r="G99" s="129"/>
      <c r="H99" s="158">
        <v>93</v>
      </c>
      <c r="I99" s="185" t="str">
        <f ca="1">IF(OR($Y$3,$H99&gt;Calc!$B$16/2*$D$6),"",$U$6+QUOTIENT(($H99-1),$U$22)*($U$8+$U$10)/1440+SUM($R$7:$R98)/1440)</f>
        <v/>
      </c>
      <c r="J99" s="187" t="str">
        <f ca="1">IF(OR($Y$3,$H99&gt;Calc!$B$16/2*$D$6),"",MOD(($H99-1),$U$22)+1)</f>
        <v/>
      </c>
      <c r="K99" s="46" t="str">
        <f ca="1"/>
        <v/>
      </c>
      <c r="L99" s="45" t="s">
        <v>4</v>
      </c>
      <c r="M99" s="47" t="str">
        <f ca="1"/>
        <v/>
      </c>
      <c r="N99" s="44" t="str">
        <f t="shared" ca="1" si="92"/>
        <v/>
      </c>
      <c r="O99" s="42" t="s">
        <v>4</v>
      </c>
      <c r="P99" s="43" t="str">
        <f t="shared" ca="1" si="93"/>
        <v/>
      </c>
      <c r="Q99" s="611"/>
      <c r="R99" s="607"/>
      <c r="X99" s="160">
        <f t="shared" ca="1" si="102"/>
        <v>0</v>
      </c>
      <c r="Y99" s="307">
        <f t="shared" ca="1" si="180"/>
        <v>0</v>
      </c>
      <c r="Z99" s="304">
        <f t="shared" ca="1" si="96"/>
        <v>99999</v>
      </c>
      <c r="AA99" s="160" t="str">
        <f t="shared" ca="1" si="97"/>
        <v/>
      </c>
      <c r="AB99" s="160" t="str">
        <f t="shared" ca="1" si="98"/>
        <v/>
      </c>
      <c r="AC99" s="305">
        <f t="shared" ca="1" si="99"/>
        <v>99999</v>
      </c>
      <c r="AD99" s="305" t="str">
        <f t="shared" ca="1" si="100"/>
        <v/>
      </c>
      <c r="AE99" s="306" t="str">
        <f t="shared" ca="1" si="101"/>
        <v/>
      </c>
      <c r="AG99" s="307">
        <f t="shared" ca="1" si="103"/>
        <v>0</v>
      </c>
      <c r="AH99" s="304">
        <f t="shared" ca="1" si="104"/>
        <v>99999</v>
      </c>
      <c r="AI99" s="160" t="str">
        <f t="shared" ca="1" si="105"/>
        <v/>
      </c>
      <c r="AJ99" s="160" t="str">
        <f t="shared" ca="1" si="106"/>
        <v/>
      </c>
      <c r="AK99" s="305">
        <f t="shared" ca="1" si="107"/>
        <v>99999</v>
      </c>
      <c r="AL99" s="305" t="str">
        <f t="shared" ca="1" si="108"/>
        <v/>
      </c>
      <c r="AM99" s="306" t="str">
        <f t="shared" ca="1" si="109"/>
        <v/>
      </c>
      <c r="AO99" s="307">
        <f t="shared" ca="1" si="110"/>
        <v>0</v>
      </c>
      <c r="AP99" s="304">
        <f t="shared" ca="1" si="111"/>
        <v>99999</v>
      </c>
      <c r="AQ99" s="160" t="str">
        <f t="shared" ca="1" si="112"/>
        <v/>
      </c>
      <c r="AR99" s="160" t="str">
        <f t="shared" ca="1" si="113"/>
        <v/>
      </c>
      <c r="AS99" s="305">
        <f t="shared" ca="1" si="114"/>
        <v>99999</v>
      </c>
      <c r="AT99" s="305" t="str">
        <f t="shared" ca="1" si="115"/>
        <v/>
      </c>
      <c r="AU99" s="306" t="str">
        <f t="shared" ca="1" si="116"/>
        <v/>
      </c>
      <c r="AV99" s="160"/>
      <c r="AW99" s="307">
        <f t="shared" ca="1" si="117"/>
        <v>0</v>
      </c>
      <c r="AX99" s="304">
        <f t="shared" ca="1" si="118"/>
        <v>99999</v>
      </c>
      <c r="AY99" s="160" t="str">
        <f t="shared" ca="1" si="119"/>
        <v/>
      </c>
      <c r="AZ99" s="160" t="str">
        <f t="shared" ca="1" si="120"/>
        <v/>
      </c>
      <c r="BA99" s="305">
        <f t="shared" ca="1" si="121"/>
        <v>99999</v>
      </c>
      <c r="BB99" s="305" t="str">
        <f t="shared" ca="1" si="122"/>
        <v/>
      </c>
      <c r="BC99" s="306" t="str">
        <f t="shared" ca="1" si="123"/>
        <v/>
      </c>
      <c r="BE99" s="307">
        <f t="shared" ca="1" si="124"/>
        <v>0</v>
      </c>
      <c r="BF99" s="304">
        <f t="shared" ca="1" si="125"/>
        <v>99999</v>
      </c>
      <c r="BG99" s="160" t="str">
        <f t="shared" ca="1" si="126"/>
        <v/>
      </c>
      <c r="BH99" s="160" t="str">
        <f t="shared" ca="1" si="127"/>
        <v/>
      </c>
      <c r="BI99" s="305">
        <f t="shared" ca="1" si="128"/>
        <v>99999</v>
      </c>
      <c r="BJ99" s="305" t="str">
        <f t="shared" ca="1" si="129"/>
        <v/>
      </c>
      <c r="BK99" s="306" t="str">
        <f t="shared" ca="1" si="130"/>
        <v/>
      </c>
      <c r="BL99" s="160"/>
      <c r="BM99" s="307">
        <f t="shared" ca="1" si="131"/>
        <v>0</v>
      </c>
      <c r="BN99" s="304">
        <f t="shared" ca="1" si="132"/>
        <v>99999</v>
      </c>
      <c r="BO99" s="160" t="str">
        <f t="shared" ca="1" si="133"/>
        <v/>
      </c>
      <c r="BP99" s="160" t="str">
        <f t="shared" ca="1" si="134"/>
        <v/>
      </c>
      <c r="BQ99" s="305">
        <f t="shared" ca="1" si="135"/>
        <v>99999</v>
      </c>
      <c r="BR99" s="305" t="str">
        <f t="shared" ca="1" si="136"/>
        <v/>
      </c>
      <c r="BS99" s="306" t="str">
        <f t="shared" ca="1" si="137"/>
        <v/>
      </c>
      <c r="BU99" s="307">
        <f t="shared" ca="1" si="138"/>
        <v>0</v>
      </c>
      <c r="BV99" s="304">
        <f t="shared" ca="1" si="139"/>
        <v>99999</v>
      </c>
      <c r="BW99" s="160" t="str">
        <f t="shared" ca="1" si="140"/>
        <v/>
      </c>
      <c r="BX99" s="160" t="str">
        <f t="shared" ca="1" si="141"/>
        <v/>
      </c>
      <c r="BY99" s="305">
        <f t="shared" ca="1" si="142"/>
        <v>99999</v>
      </c>
      <c r="BZ99" s="305" t="str">
        <f t="shared" ca="1" si="143"/>
        <v/>
      </c>
      <c r="CA99" s="306" t="str">
        <f t="shared" ca="1" si="144"/>
        <v/>
      </c>
      <c r="CB99" s="160"/>
      <c r="CC99" s="307">
        <f t="shared" ca="1" si="145"/>
        <v>0</v>
      </c>
      <c r="CD99" s="304">
        <f t="shared" ca="1" si="146"/>
        <v>99999</v>
      </c>
      <c r="CE99" s="160" t="str">
        <f t="shared" ca="1" si="147"/>
        <v/>
      </c>
      <c r="CF99" s="160" t="str">
        <f t="shared" ca="1" si="148"/>
        <v/>
      </c>
      <c r="CG99" s="305">
        <f t="shared" ca="1" si="149"/>
        <v>99999</v>
      </c>
      <c r="CH99" s="305" t="str">
        <f t="shared" ca="1" si="150"/>
        <v/>
      </c>
      <c r="CI99" s="306" t="str">
        <f t="shared" ca="1" si="151"/>
        <v/>
      </c>
      <c r="CK99" s="307">
        <f t="shared" ca="1" si="152"/>
        <v>0</v>
      </c>
      <c r="CL99" s="304">
        <f t="shared" ca="1" si="153"/>
        <v>99999</v>
      </c>
      <c r="CM99" s="160" t="str">
        <f t="shared" ca="1" si="154"/>
        <v/>
      </c>
      <c r="CN99" s="160" t="str">
        <f t="shared" ca="1" si="155"/>
        <v/>
      </c>
      <c r="CO99" s="305">
        <f t="shared" ca="1" si="156"/>
        <v>99999</v>
      </c>
      <c r="CP99" s="305" t="str">
        <f t="shared" ca="1" si="157"/>
        <v/>
      </c>
      <c r="CQ99" s="306" t="str">
        <f t="shared" ca="1" si="158"/>
        <v/>
      </c>
      <c r="CS99" s="307">
        <f t="shared" ca="1" si="159"/>
        <v>0</v>
      </c>
      <c r="CT99" s="304">
        <f t="shared" ca="1" si="160"/>
        <v>99999</v>
      </c>
      <c r="CU99" s="160" t="str">
        <f t="shared" ca="1" si="161"/>
        <v/>
      </c>
      <c r="CV99" s="160" t="str">
        <f t="shared" ca="1" si="162"/>
        <v/>
      </c>
      <c r="CW99" s="305">
        <f t="shared" ca="1" si="163"/>
        <v>99999</v>
      </c>
      <c r="CX99" s="305" t="str">
        <f t="shared" ca="1" si="164"/>
        <v/>
      </c>
      <c r="CY99" s="306" t="str">
        <f t="shared" ca="1" si="165"/>
        <v/>
      </c>
      <c r="DA99" s="307">
        <f t="shared" ca="1" si="166"/>
        <v>0</v>
      </c>
      <c r="DB99" s="304">
        <f t="shared" ca="1" si="167"/>
        <v>99999</v>
      </c>
      <c r="DC99" s="160" t="str">
        <f t="shared" ca="1" si="168"/>
        <v/>
      </c>
      <c r="DD99" s="160" t="str">
        <f t="shared" ca="1" si="169"/>
        <v/>
      </c>
      <c r="DE99" s="305">
        <f t="shared" ca="1" si="170"/>
        <v>99999</v>
      </c>
      <c r="DF99" s="305" t="str">
        <f t="shared" ca="1" si="171"/>
        <v/>
      </c>
      <c r="DG99" s="306" t="str">
        <f t="shared" ca="1" si="172"/>
        <v/>
      </c>
      <c r="DI99" s="307">
        <f t="shared" ca="1" si="173"/>
        <v>0</v>
      </c>
      <c r="DJ99" s="304">
        <f t="shared" ca="1" si="174"/>
        <v>99999</v>
      </c>
      <c r="DK99" s="160" t="str">
        <f t="shared" ca="1" si="175"/>
        <v/>
      </c>
      <c r="DL99" s="160" t="str">
        <f t="shared" ca="1" si="176"/>
        <v/>
      </c>
      <c r="DM99" s="305">
        <f t="shared" ca="1" si="177"/>
        <v>99999</v>
      </c>
      <c r="DN99" s="305" t="str">
        <f t="shared" ca="1" si="178"/>
        <v/>
      </c>
      <c r="DO99" s="306" t="str">
        <f t="shared" ca="1" si="179"/>
        <v/>
      </c>
    </row>
    <row r="100" spans="4:119" ht="17.25" x14ac:dyDescent="0.25">
      <c r="D100" s="129">
        <f t="shared" ca="1" si="94"/>
        <v>0</v>
      </c>
      <c r="E100" s="129" t="str">
        <f t="shared" ca="1" si="95"/>
        <v/>
      </c>
      <c r="F100" s="129">
        <f ca="1">IF($E100="",0,COUNTIF($E$7:$E100,INDEX($E$139:$E$270,ROW($A94))))</f>
        <v>0</v>
      </c>
      <c r="G100" s="129"/>
      <c r="H100" s="158">
        <v>94</v>
      </c>
      <c r="I100" s="185" t="str">
        <f ca="1">IF(OR($Y$3,$H100&gt;Calc!$B$16/2*$D$6),"",$U$6+QUOTIENT(($H100-1),$U$22)*($U$8+$U$10)/1440+SUM($R$7:$R99)/1440)</f>
        <v/>
      </c>
      <c r="J100" s="187" t="str">
        <f ca="1">IF(OR($Y$3,$H100&gt;Calc!$B$16/2*$D$6),"",MOD(($H100-1),$U$22)+1)</f>
        <v/>
      </c>
      <c r="K100" s="46" t="str">
        <f ca="1"/>
        <v/>
      </c>
      <c r="L100" s="45" t="s">
        <v>4</v>
      </c>
      <c r="M100" s="47" t="str">
        <f ca="1"/>
        <v/>
      </c>
      <c r="N100" s="44" t="str">
        <f t="shared" ca="1" si="92"/>
        <v/>
      </c>
      <c r="O100" s="42" t="s">
        <v>4</v>
      </c>
      <c r="P100" s="43" t="str">
        <f t="shared" ca="1" si="93"/>
        <v/>
      </c>
      <c r="Q100" s="611"/>
      <c r="R100" s="607"/>
      <c r="X100" s="160">
        <f t="shared" ca="1" si="102"/>
        <v>0</v>
      </c>
      <c r="Y100" s="307">
        <f t="shared" ca="1" si="180"/>
        <v>0</v>
      </c>
      <c r="Z100" s="304">
        <f t="shared" ca="1" si="96"/>
        <v>99999</v>
      </c>
      <c r="AA100" s="160" t="str">
        <f t="shared" ca="1" si="97"/>
        <v/>
      </c>
      <c r="AB100" s="160" t="str">
        <f t="shared" ca="1" si="98"/>
        <v/>
      </c>
      <c r="AC100" s="305">
        <f t="shared" ca="1" si="99"/>
        <v>99999</v>
      </c>
      <c r="AD100" s="305" t="str">
        <f t="shared" ca="1" si="100"/>
        <v/>
      </c>
      <c r="AE100" s="306" t="str">
        <f t="shared" ca="1" si="101"/>
        <v/>
      </c>
      <c r="AG100" s="307">
        <f t="shared" ca="1" si="103"/>
        <v>0</v>
      </c>
      <c r="AH100" s="304">
        <f t="shared" ca="1" si="104"/>
        <v>99999</v>
      </c>
      <c r="AI100" s="160" t="str">
        <f t="shared" ca="1" si="105"/>
        <v/>
      </c>
      <c r="AJ100" s="160" t="str">
        <f t="shared" ca="1" si="106"/>
        <v/>
      </c>
      <c r="AK100" s="305">
        <f t="shared" ca="1" si="107"/>
        <v>99999</v>
      </c>
      <c r="AL100" s="305" t="str">
        <f t="shared" ca="1" si="108"/>
        <v/>
      </c>
      <c r="AM100" s="306" t="str">
        <f t="shared" ca="1" si="109"/>
        <v/>
      </c>
      <c r="AO100" s="307">
        <f t="shared" ca="1" si="110"/>
        <v>0</v>
      </c>
      <c r="AP100" s="304">
        <f t="shared" ca="1" si="111"/>
        <v>99999</v>
      </c>
      <c r="AQ100" s="160" t="str">
        <f t="shared" ca="1" si="112"/>
        <v/>
      </c>
      <c r="AR100" s="160" t="str">
        <f t="shared" ca="1" si="113"/>
        <v/>
      </c>
      <c r="AS100" s="305">
        <f t="shared" ca="1" si="114"/>
        <v>99999</v>
      </c>
      <c r="AT100" s="305" t="str">
        <f t="shared" ca="1" si="115"/>
        <v/>
      </c>
      <c r="AU100" s="306" t="str">
        <f t="shared" ca="1" si="116"/>
        <v/>
      </c>
      <c r="AV100" s="160"/>
      <c r="AW100" s="307">
        <f t="shared" ca="1" si="117"/>
        <v>0</v>
      </c>
      <c r="AX100" s="304">
        <f t="shared" ca="1" si="118"/>
        <v>99999</v>
      </c>
      <c r="AY100" s="160" t="str">
        <f t="shared" ca="1" si="119"/>
        <v/>
      </c>
      <c r="AZ100" s="160" t="str">
        <f t="shared" ca="1" si="120"/>
        <v/>
      </c>
      <c r="BA100" s="305">
        <f t="shared" ca="1" si="121"/>
        <v>99999</v>
      </c>
      <c r="BB100" s="305" t="str">
        <f t="shared" ca="1" si="122"/>
        <v/>
      </c>
      <c r="BC100" s="306" t="str">
        <f t="shared" ca="1" si="123"/>
        <v/>
      </c>
      <c r="BE100" s="307">
        <f t="shared" ca="1" si="124"/>
        <v>0</v>
      </c>
      <c r="BF100" s="304">
        <f t="shared" ca="1" si="125"/>
        <v>99999</v>
      </c>
      <c r="BG100" s="160" t="str">
        <f t="shared" ca="1" si="126"/>
        <v/>
      </c>
      <c r="BH100" s="160" t="str">
        <f t="shared" ca="1" si="127"/>
        <v/>
      </c>
      <c r="BI100" s="305">
        <f t="shared" ca="1" si="128"/>
        <v>99999</v>
      </c>
      <c r="BJ100" s="305" t="str">
        <f t="shared" ca="1" si="129"/>
        <v/>
      </c>
      <c r="BK100" s="306" t="str">
        <f t="shared" ca="1" si="130"/>
        <v/>
      </c>
      <c r="BL100" s="160"/>
      <c r="BM100" s="307">
        <f t="shared" ca="1" si="131"/>
        <v>0</v>
      </c>
      <c r="BN100" s="304">
        <f t="shared" ca="1" si="132"/>
        <v>99999</v>
      </c>
      <c r="BO100" s="160" t="str">
        <f t="shared" ca="1" si="133"/>
        <v/>
      </c>
      <c r="BP100" s="160" t="str">
        <f t="shared" ca="1" si="134"/>
        <v/>
      </c>
      <c r="BQ100" s="305">
        <f t="shared" ca="1" si="135"/>
        <v>99999</v>
      </c>
      <c r="BR100" s="305" t="str">
        <f t="shared" ca="1" si="136"/>
        <v/>
      </c>
      <c r="BS100" s="306" t="str">
        <f t="shared" ca="1" si="137"/>
        <v/>
      </c>
      <c r="BU100" s="307">
        <f t="shared" ca="1" si="138"/>
        <v>0</v>
      </c>
      <c r="BV100" s="304">
        <f t="shared" ca="1" si="139"/>
        <v>99999</v>
      </c>
      <c r="BW100" s="160" t="str">
        <f t="shared" ca="1" si="140"/>
        <v/>
      </c>
      <c r="BX100" s="160" t="str">
        <f t="shared" ca="1" si="141"/>
        <v/>
      </c>
      <c r="BY100" s="305">
        <f t="shared" ca="1" si="142"/>
        <v>99999</v>
      </c>
      <c r="BZ100" s="305" t="str">
        <f t="shared" ca="1" si="143"/>
        <v/>
      </c>
      <c r="CA100" s="306" t="str">
        <f t="shared" ca="1" si="144"/>
        <v/>
      </c>
      <c r="CB100" s="160"/>
      <c r="CC100" s="307">
        <f t="shared" ca="1" si="145"/>
        <v>0</v>
      </c>
      <c r="CD100" s="304">
        <f t="shared" ca="1" si="146"/>
        <v>99999</v>
      </c>
      <c r="CE100" s="160" t="str">
        <f t="shared" ca="1" si="147"/>
        <v/>
      </c>
      <c r="CF100" s="160" t="str">
        <f t="shared" ca="1" si="148"/>
        <v/>
      </c>
      <c r="CG100" s="305">
        <f t="shared" ca="1" si="149"/>
        <v>99999</v>
      </c>
      <c r="CH100" s="305" t="str">
        <f t="shared" ca="1" si="150"/>
        <v/>
      </c>
      <c r="CI100" s="306" t="str">
        <f t="shared" ca="1" si="151"/>
        <v/>
      </c>
      <c r="CK100" s="307">
        <f t="shared" ca="1" si="152"/>
        <v>0</v>
      </c>
      <c r="CL100" s="304">
        <f t="shared" ca="1" si="153"/>
        <v>99999</v>
      </c>
      <c r="CM100" s="160" t="str">
        <f t="shared" ca="1" si="154"/>
        <v/>
      </c>
      <c r="CN100" s="160" t="str">
        <f t="shared" ca="1" si="155"/>
        <v/>
      </c>
      <c r="CO100" s="305">
        <f t="shared" ca="1" si="156"/>
        <v>99999</v>
      </c>
      <c r="CP100" s="305" t="str">
        <f t="shared" ca="1" si="157"/>
        <v/>
      </c>
      <c r="CQ100" s="306" t="str">
        <f t="shared" ca="1" si="158"/>
        <v/>
      </c>
      <c r="CS100" s="307">
        <f t="shared" ca="1" si="159"/>
        <v>0</v>
      </c>
      <c r="CT100" s="304">
        <f t="shared" ca="1" si="160"/>
        <v>99999</v>
      </c>
      <c r="CU100" s="160" t="str">
        <f t="shared" ca="1" si="161"/>
        <v/>
      </c>
      <c r="CV100" s="160" t="str">
        <f t="shared" ca="1" si="162"/>
        <v/>
      </c>
      <c r="CW100" s="305">
        <f t="shared" ca="1" si="163"/>
        <v>99999</v>
      </c>
      <c r="CX100" s="305" t="str">
        <f t="shared" ca="1" si="164"/>
        <v/>
      </c>
      <c r="CY100" s="306" t="str">
        <f t="shared" ca="1" si="165"/>
        <v/>
      </c>
      <c r="DA100" s="307">
        <f t="shared" ca="1" si="166"/>
        <v>0</v>
      </c>
      <c r="DB100" s="304">
        <f t="shared" ca="1" si="167"/>
        <v>99999</v>
      </c>
      <c r="DC100" s="160" t="str">
        <f t="shared" ca="1" si="168"/>
        <v/>
      </c>
      <c r="DD100" s="160" t="str">
        <f t="shared" ca="1" si="169"/>
        <v/>
      </c>
      <c r="DE100" s="305">
        <f t="shared" ca="1" si="170"/>
        <v>99999</v>
      </c>
      <c r="DF100" s="305" t="str">
        <f t="shared" ca="1" si="171"/>
        <v/>
      </c>
      <c r="DG100" s="306" t="str">
        <f t="shared" ca="1" si="172"/>
        <v/>
      </c>
      <c r="DI100" s="307">
        <f t="shared" ca="1" si="173"/>
        <v>0</v>
      </c>
      <c r="DJ100" s="304">
        <f t="shared" ca="1" si="174"/>
        <v>99999</v>
      </c>
      <c r="DK100" s="160" t="str">
        <f t="shared" ca="1" si="175"/>
        <v/>
      </c>
      <c r="DL100" s="160" t="str">
        <f t="shared" ca="1" si="176"/>
        <v/>
      </c>
      <c r="DM100" s="305">
        <f t="shared" ca="1" si="177"/>
        <v>99999</v>
      </c>
      <c r="DN100" s="305" t="str">
        <f t="shared" ca="1" si="178"/>
        <v/>
      </c>
      <c r="DO100" s="306" t="str">
        <f t="shared" ca="1" si="179"/>
        <v/>
      </c>
    </row>
    <row r="101" spans="4:119" ht="17.25" x14ac:dyDescent="0.25">
      <c r="D101" s="129">
        <f t="shared" ca="1" si="94"/>
        <v>0</v>
      </c>
      <c r="E101" s="129" t="str">
        <f t="shared" ca="1" si="95"/>
        <v/>
      </c>
      <c r="F101" s="129">
        <f ca="1">IF($E101="",0,COUNTIF($E$7:$E101,INDEX($E$139:$E$270,ROW($A95))))</f>
        <v>0</v>
      </c>
      <c r="G101" s="129"/>
      <c r="H101" s="158">
        <v>95</v>
      </c>
      <c r="I101" s="185" t="str">
        <f ca="1">IF(OR($Y$3,$H101&gt;Calc!$B$16/2*$D$6),"",$U$6+QUOTIENT(($H101-1),$U$22)*($U$8+$U$10)/1440+SUM($R$7:$R100)/1440)</f>
        <v/>
      </c>
      <c r="J101" s="187" t="str">
        <f ca="1">IF(OR($Y$3,$H101&gt;Calc!$B$16/2*$D$6),"",MOD(($H101-1),$U$22)+1)</f>
        <v/>
      </c>
      <c r="K101" s="46" t="str">
        <f ca="1"/>
        <v/>
      </c>
      <c r="L101" s="45" t="s">
        <v>4</v>
      </c>
      <c r="M101" s="47" t="str">
        <f ca="1"/>
        <v/>
      </c>
      <c r="N101" s="44" t="str">
        <f t="shared" ca="1" si="92"/>
        <v/>
      </c>
      <c r="O101" s="42" t="s">
        <v>4</v>
      </c>
      <c r="P101" s="43" t="str">
        <f t="shared" ca="1" si="93"/>
        <v/>
      </c>
      <c r="Q101" s="611"/>
      <c r="R101" s="607"/>
      <c r="X101" s="160">
        <f t="shared" ca="1" si="102"/>
        <v>0</v>
      </c>
      <c r="Y101" s="307">
        <f t="shared" ca="1" si="180"/>
        <v>0</v>
      </c>
      <c r="Z101" s="304">
        <f t="shared" ca="1" si="96"/>
        <v>99999</v>
      </c>
      <c r="AA101" s="160" t="str">
        <f t="shared" ca="1" si="97"/>
        <v/>
      </c>
      <c r="AB101" s="160" t="str">
        <f t="shared" ca="1" si="98"/>
        <v/>
      </c>
      <c r="AC101" s="305">
        <f t="shared" ca="1" si="99"/>
        <v>99999</v>
      </c>
      <c r="AD101" s="305" t="str">
        <f t="shared" ca="1" si="100"/>
        <v/>
      </c>
      <c r="AE101" s="306" t="str">
        <f t="shared" ca="1" si="101"/>
        <v/>
      </c>
      <c r="AG101" s="307">
        <f t="shared" ca="1" si="103"/>
        <v>0</v>
      </c>
      <c r="AH101" s="304">
        <f t="shared" ca="1" si="104"/>
        <v>99999</v>
      </c>
      <c r="AI101" s="160" t="str">
        <f t="shared" ca="1" si="105"/>
        <v/>
      </c>
      <c r="AJ101" s="160" t="str">
        <f t="shared" ca="1" si="106"/>
        <v/>
      </c>
      <c r="AK101" s="305">
        <f t="shared" ca="1" si="107"/>
        <v>99999</v>
      </c>
      <c r="AL101" s="305" t="str">
        <f t="shared" ca="1" si="108"/>
        <v/>
      </c>
      <c r="AM101" s="306" t="str">
        <f t="shared" ca="1" si="109"/>
        <v/>
      </c>
      <c r="AO101" s="307">
        <f t="shared" ca="1" si="110"/>
        <v>0</v>
      </c>
      <c r="AP101" s="304">
        <f t="shared" ca="1" si="111"/>
        <v>99999</v>
      </c>
      <c r="AQ101" s="160" t="str">
        <f t="shared" ca="1" si="112"/>
        <v/>
      </c>
      <c r="AR101" s="160" t="str">
        <f t="shared" ca="1" si="113"/>
        <v/>
      </c>
      <c r="AS101" s="305">
        <f t="shared" ca="1" si="114"/>
        <v>99999</v>
      </c>
      <c r="AT101" s="305" t="str">
        <f t="shared" ca="1" si="115"/>
        <v/>
      </c>
      <c r="AU101" s="306" t="str">
        <f t="shared" ca="1" si="116"/>
        <v/>
      </c>
      <c r="AV101" s="160"/>
      <c r="AW101" s="307">
        <f t="shared" ca="1" si="117"/>
        <v>0</v>
      </c>
      <c r="AX101" s="304">
        <f t="shared" ca="1" si="118"/>
        <v>99999</v>
      </c>
      <c r="AY101" s="160" t="str">
        <f t="shared" ca="1" si="119"/>
        <v/>
      </c>
      <c r="AZ101" s="160" t="str">
        <f t="shared" ca="1" si="120"/>
        <v/>
      </c>
      <c r="BA101" s="305">
        <f t="shared" ca="1" si="121"/>
        <v>99999</v>
      </c>
      <c r="BB101" s="305" t="str">
        <f t="shared" ca="1" si="122"/>
        <v/>
      </c>
      <c r="BC101" s="306" t="str">
        <f t="shared" ca="1" si="123"/>
        <v/>
      </c>
      <c r="BE101" s="307">
        <f t="shared" ca="1" si="124"/>
        <v>0</v>
      </c>
      <c r="BF101" s="304">
        <f t="shared" ca="1" si="125"/>
        <v>99999</v>
      </c>
      <c r="BG101" s="160" t="str">
        <f t="shared" ca="1" si="126"/>
        <v/>
      </c>
      <c r="BH101" s="160" t="str">
        <f t="shared" ca="1" si="127"/>
        <v/>
      </c>
      <c r="BI101" s="305">
        <f t="shared" ca="1" si="128"/>
        <v>99999</v>
      </c>
      <c r="BJ101" s="305" t="str">
        <f t="shared" ca="1" si="129"/>
        <v/>
      </c>
      <c r="BK101" s="306" t="str">
        <f t="shared" ca="1" si="130"/>
        <v/>
      </c>
      <c r="BL101" s="160"/>
      <c r="BM101" s="307">
        <f t="shared" ca="1" si="131"/>
        <v>0</v>
      </c>
      <c r="BN101" s="304">
        <f t="shared" ca="1" si="132"/>
        <v>99999</v>
      </c>
      <c r="BO101" s="160" t="str">
        <f t="shared" ca="1" si="133"/>
        <v/>
      </c>
      <c r="BP101" s="160" t="str">
        <f t="shared" ca="1" si="134"/>
        <v/>
      </c>
      <c r="BQ101" s="305">
        <f t="shared" ca="1" si="135"/>
        <v>99999</v>
      </c>
      <c r="BR101" s="305" t="str">
        <f t="shared" ca="1" si="136"/>
        <v/>
      </c>
      <c r="BS101" s="306" t="str">
        <f t="shared" ca="1" si="137"/>
        <v/>
      </c>
      <c r="BU101" s="307">
        <f t="shared" ca="1" si="138"/>
        <v>0</v>
      </c>
      <c r="BV101" s="304">
        <f t="shared" ca="1" si="139"/>
        <v>99999</v>
      </c>
      <c r="BW101" s="160" t="str">
        <f t="shared" ca="1" si="140"/>
        <v/>
      </c>
      <c r="BX101" s="160" t="str">
        <f t="shared" ca="1" si="141"/>
        <v/>
      </c>
      <c r="BY101" s="305">
        <f t="shared" ca="1" si="142"/>
        <v>99999</v>
      </c>
      <c r="BZ101" s="305" t="str">
        <f t="shared" ca="1" si="143"/>
        <v/>
      </c>
      <c r="CA101" s="306" t="str">
        <f t="shared" ca="1" si="144"/>
        <v/>
      </c>
      <c r="CB101" s="160"/>
      <c r="CC101" s="307">
        <f t="shared" ca="1" si="145"/>
        <v>0</v>
      </c>
      <c r="CD101" s="304">
        <f t="shared" ca="1" si="146"/>
        <v>99999</v>
      </c>
      <c r="CE101" s="160" t="str">
        <f t="shared" ca="1" si="147"/>
        <v/>
      </c>
      <c r="CF101" s="160" t="str">
        <f t="shared" ca="1" si="148"/>
        <v/>
      </c>
      <c r="CG101" s="305">
        <f t="shared" ca="1" si="149"/>
        <v>99999</v>
      </c>
      <c r="CH101" s="305" t="str">
        <f t="shared" ca="1" si="150"/>
        <v/>
      </c>
      <c r="CI101" s="306" t="str">
        <f t="shared" ca="1" si="151"/>
        <v/>
      </c>
      <c r="CK101" s="307">
        <f t="shared" ca="1" si="152"/>
        <v>0</v>
      </c>
      <c r="CL101" s="304">
        <f t="shared" ca="1" si="153"/>
        <v>99999</v>
      </c>
      <c r="CM101" s="160" t="str">
        <f t="shared" ca="1" si="154"/>
        <v/>
      </c>
      <c r="CN101" s="160" t="str">
        <f t="shared" ca="1" si="155"/>
        <v/>
      </c>
      <c r="CO101" s="305">
        <f t="shared" ca="1" si="156"/>
        <v>99999</v>
      </c>
      <c r="CP101" s="305" t="str">
        <f t="shared" ca="1" si="157"/>
        <v/>
      </c>
      <c r="CQ101" s="306" t="str">
        <f t="shared" ca="1" si="158"/>
        <v/>
      </c>
      <c r="CS101" s="307">
        <f t="shared" ca="1" si="159"/>
        <v>0</v>
      </c>
      <c r="CT101" s="304">
        <f t="shared" ca="1" si="160"/>
        <v>99999</v>
      </c>
      <c r="CU101" s="160" t="str">
        <f t="shared" ca="1" si="161"/>
        <v/>
      </c>
      <c r="CV101" s="160" t="str">
        <f t="shared" ca="1" si="162"/>
        <v/>
      </c>
      <c r="CW101" s="305">
        <f t="shared" ca="1" si="163"/>
        <v>99999</v>
      </c>
      <c r="CX101" s="305" t="str">
        <f t="shared" ca="1" si="164"/>
        <v/>
      </c>
      <c r="CY101" s="306" t="str">
        <f t="shared" ca="1" si="165"/>
        <v/>
      </c>
      <c r="DA101" s="307">
        <f t="shared" ca="1" si="166"/>
        <v>0</v>
      </c>
      <c r="DB101" s="304">
        <f t="shared" ca="1" si="167"/>
        <v>99999</v>
      </c>
      <c r="DC101" s="160" t="str">
        <f t="shared" ca="1" si="168"/>
        <v/>
      </c>
      <c r="DD101" s="160" t="str">
        <f t="shared" ca="1" si="169"/>
        <v/>
      </c>
      <c r="DE101" s="305">
        <f t="shared" ca="1" si="170"/>
        <v>99999</v>
      </c>
      <c r="DF101" s="305" t="str">
        <f t="shared" ca="1" si="171"/>
        <v/>
      </c>
      <c r="DG101" s="306" t="str">
        <f t="shared" ca="1" si="172"/>
        <v/>
      </c>
      <c r="DI101" s="307">
        <f t="shared" ca="1" si="173"/>
        <v>0</v>
      </c>
      <c r="DJ101" s="304">
        <f t="shared" ca="1" si="174"/>
        <v>99999</v>
      </c>
      <c r="DK101" s="160" t="str">
        <f t="shared" ca="1" si="175"/>
        <v/>
      </c>
      <c r="DL101" s="160" t="str">
        <f t="shared" ca="1" si="176"/>
        <v/>
      </c>
      <c r="DM101" s="305">
        <f t="shared" ca="1" si="177"/>
        <v>99999</v>
      </c>
      <c r="DN101" s="305" t="str">
        <f t="shared" ca="1" si="178"/>
        <v/>
      </c>
      <c r="DO101" s="306" t="str">
        <f t="shared" ca="1" si="179"/>
        <v/>
      </c>
    </row>
    <row r="102" spans="4:119" ht="17.25" x14ac:dyDescent="0.25">
      <c r="D102" s="129">
        <f t="shared" ca="1" si="94"/>
        <v>0</v>
      </c>
      <c r="E102" s="129" t="str">
        <f t="shared" ca="1" si="95"/>
        <v/>
      </c>
      <c r="F102" s="129">
        <f ca="1">IF($E102="",0,COUNTIF($E$7:$E102,INDEX($E$139:$E$270,ROW($A96))))</f>
        <v>0</v>
      </c>
      <c r="G102" s="129"/>
      <c r="H102" s="158">
        <v>96</v>
      </c>
      <c r="I102" s="185" t="str">
        <f ca="1">IF(OR($Y$3,$H102&gt;Calc!$B$16/2*$D$6),"",$U$6+QUOTIENT(($H102-1),$U$22)*($U$8+$U$10)/1440+SUM($R$7:$R101)/1440)</f>
        <v/>
      </c>
      <c r="J102" s="187" t="str">
        <f ca="1">IF(OR($Y$3,$H102&gt;Calc!$B$16/2*$D$6),"",MOD(($H102-1),$U$22)+1)</f>
        <v/>
      </c>
      <c r="K102" s="46" t="str">
        <f ca="1"/>
        <v/>
      </c>
      <c r="L102" s="45" t="s">
        <v>4</v>
      </c>
      <c r="M102" s="47" t="str">
        <f ca="1"/>
        <v/>
      </c>
      <c r="N102" s="44" t="str">
        <f t="shared" ca="1" si="92"/>
        <v/>
      </c>
      <c r="O102" s="42" t="s">
        <v>4</v>
      </c>
      <c r="P102" s="43" t="str">
        <f t="shared" ca="1" si="93"/>
        <v/>
      </c>
      <c r="Q102" s="611"/>
      <c r="R102" s="607"/>
      <c r="X102" s="160">
        <f t="shared" ca="1" si="102"/>
        <v>0</v>
      </c>
      <c r="Y102" s="307">
        <f t="shared" ca="1" si="180"/>
        <v>0</v>
      </c>
      <c r="Z102" s="304">
        <f t="shared" ca="1" si="96"/>
        <v>99999</v>
      </c>
      <c r="AA102" s="160" t="str">
        <f t="shared" ca="1" si="97"/>
        <v/>
      </c>
      <c r="AB102" s="160" t="str">
        <f t="shared" ca="1" si="98"/>
        <v/>
      </c>
      <c r="AC102" s="305">
        <f t="shared" ca="1" si="99"/>
        <v>99999</v>
      </c>
      <c r="AD102" s="305" t="str">
        <f t="shared" ca="1" si="100"/>
        <v/>
      </c>
      <c r="AE102" s="306" t="str">
        <f t="shared" ca="1" si="101"/>
        <v/>
      </c>
      <c r="AG102" s="307">
        <f t="shared" ca="1" si="103"/>
        <v>0</v>
      </c>
      <c r="AH102" s="304">
        <f t="shared" ca="1" si="104"/>
        <v>99999</v>
      </c>
      <c r="AI102" s="160" t="str">
        <f t="shared" ca="1" si="105"/>
        <v/>
      </c>
      <c r="AJ102" s="160" t="str">
        <f t="shared" ca="1" si="106"/>
        <v/>
      </c>
      <c r="AK102" s="305">
        <f t="shared" ca="1" si="107"/>
        <v>99999</v>
      </c>
      <c r="AL102" s="305" t="str">
        <f t="shared" ca="1" si="108"/>
        <v/>
      </c>
      <c r="AM102" s="306" t="str">
        <f t="shared" ca="1" si="109"/>
        <v/>
      </c>
      <c r="AO102" s="307">
        <f t="shared" ca="1" si="110"/>
        <v>0</v>
      </c>
      <c r="AP102" s="304">
        <f t="shared" ca="1" si="111"/>
        <v>99999</v>
      </c>
      <c r="AQ102" s="160" t="str">
        <f t="shared" ca="1" si="112"/>
        <v/>
      </c>
      <c r="AR102" s="160" t="str">
        <f t="shared" ca="1" si="113"/>
        <v/>
      </c>
      <c r="AS102" s="305">
        <f t="shared" ca="1" si="114"/>
        <v>99999</v>
      </c>
      <c r="AT102" s="305" t="str">
        <f t="shared" ca="1" si="115"/>
        <v/>
      </c>
      <c r="AU102" s="306" t="str">
        <f t="shared" ca="1" si="116"/>
        <v/>
      </c>
      <c r="AV102" s="160"/>
      <c r="AW102" s="307">
        <f t="shared" ca="1" si="117"/>
        <v>0</v>
      </c>
      <c r="AX102" s="304">
        <f t="shared" ca="1" si="118"/>
        <v>99999</v>
      </c>
      <c r="AY102" s="160" t="str">
        <f t="shared" ca="1" si="119"/>
        <v/>
      </c>
      <c r="AZ102" s="160" t="str">
        <f t="shared" ca="1" si="120"/>
        <v/>
      </c>
      <c r="BA102" s="305">
        <f t="shared" ca="1" si="121"/>
        <v>99999</v>
      </c>
      <c r="BB102" s="305" t="str">
        <f t="shared" ca="1" si="122"/>
        <v/>
      </c>
      <c r="BC102" s="306" t="str">
        <f t="shared" ca="1" si="123"/>
        <v/>
      </c>
      <c r="BE102" s="307">
        <f t="shared" ca="1" si="124"/>
        <v>0</v>
      </c>
      <c r="BF102" s="304">
        <f t="shared" ca="1" si="125"/>
        <v>99999</v>
      </c>
      <c r="BG102" s="160" t="str">
        <f t="shared" ca="1" si="126"/>
        <v/>
      </c>
      <c r="BH102" s="160" t="str">
        <f t="shared" ca="1" si="127"/>
        <v/>
      </c>
      <c r="BI102" s="305">
        <f t="shared" ca="1" si="128"/>
        <v>99999</v>
      </c>
      <c r="BJ102" s="305" t="str">
        <f t="shared" ca="1" si="129"/>
        <v/>
      </c>
      <c r="BK102" s="306" t="str">
        <f t="shared" ca="1" si="130"/>
        <v/>
      </c>
      <c r="BL102" s="160"/>
      <c r="BM102" s="307">
        <f t="shared" ca="1" si="131"/>
        <v>0</v>
      </c>
      <c r="BN102" s="304">
        <f t="shared" ca="1" si="132"/>
        <v>99999</v>
      </c>
      <c r="BO102" s="160" t="str">
        <f t="shared" ca="1" si="133"/>
        <v/>
      </c>
      <c r="BP102" s="160" t="str">
        <f t="shared" ca="1" si="134"/>
        <v/>
      </c>
      <c r="BQ102" s="305">
        <f t="shared" ca="1" si="135"/>
        <v>99999</v>
      </c>
      <c r="BR102" s="305" t="str">
        <f t="shared" ca="1" si="136"/>
        <v/>
      </c>
      <c r="BS102" s="306" t="str">
        <f t="shared" ca="1" si="137"/>
        <v/>
      </c>
      <c r="BU102" s="307">
        <f t="shared" ca="1" si="138"/>
        <v>0</v>
      </c>
      <c r="BV102" s="304">
        <f t="shared" ca="1" si="139"/>
        <v>99999</v>
      </c>
      <c r="BW102" s="160" t="str">
        <f t="shared" ca="1" si="140"/>
        <v/>
      </c>
      <c r="BX102" s="160" t="str">
        <f t="shared" ca="1" si="141"/>
        <v/>
      </c>
      <c r="BY102" s="305">
        <f t="shared" ca="1" si="142"/>
        <v>99999</v>
      </c>
      <c r="BZ102" s="305" t="str">
        <f t="shared" ca="1" si="143"/>
        <v/>
      </c>
      <c r="CA102" s="306" t="str">
        <f t="shared" ca="1" si="144"/>
        <v/>
      </c>
      <c r="CB102" s="160"/>
      <c r="CC102" s="307">
        <f t="shared" ca="1" si="145"/>
        <v>0</v>
      </c>
      <c r="CD102" s="304">
        <f t="shared" ca="1" si="146"/>
        <v>99999</v>
      </c>
      <c r="CE102" s="160" t="str">
        <f t="shared" ca="1" si="147"/>
        <v/>
      </c>
      <c r="CF102" s="160" t="str">
        <f t="shared" ca="1" si="148"/>
        <v/>
      </c>
      <c r="CG102" s="305">
        <f t="shared" ca="1" si="149"/>
        <v>99999</v>
      </c>
      <c r="CH102" s="305" t="str">
        <f t="shared" ca="1" si="150"/>
        <v/>
      </c>
      <c r="CI102" s="306" t="str">
        <f t="shared" ca="1" si="151"/>
        <v/>
      </c>
      <c r="CK102" s="307">
        <f t="shared" ca="1" si="152"/>
        <v>0</v>
      </c>
      <c r="CL102" s="304">
        <f t="shared" ca="1" si="153"/>
        <v>99999</v>
      </c>
      <c r="CM102" s="160" t="str">
        <f t="shared" ca="1" si="154"/>
        <v/>
      </c>
      <c r="CN102" s="160" t="str">
        <f t="shared" ca="1" si="155"/>
        <v/>
      </c>
      <c r="CO102" s="305">
        <f t="shared" ca="1" si="156"/>
        <v>99999</v>
      </c>
      <c r="CP102" s="305" t="str">
        <f t="shared" ca="1" si="157"/>
        <v/>
      </c>
      <c r="CQ102" s="306" t="str">
        <f t="shared" ca="1" si="158"/>
        <v/>
      </c>
      <c r="CS102" s="307">
        <f t="shared" ca="1" si="159"/>
        <v>0</v>
      </c>
      <c r="CT102" s="304">
        <f t="shared" ca="1" si="160"/>
        <v>99999</v>
      </c>
      <c r="CU102" s="160" t="str">
        <f t="shared" ca="1" si="161"/>
        <v/>
      </c>
      <c r="CV102" s="160" t="str">
        <f t="shared" ca="1" si="162"/>
        <v/>
      </c>
      <c r="CW102" s="305">
        <f t="shared" ca="1" si="163"/>
        <v>99999</v>
      </c>
      <c r="CX102" s="305" t="str">
        <f t="shared" ca="1" si="164"/>
        <v/>
      </c>
      <c r="CY102" s="306" t="str">
        <f t="shared" ca="1" si="165"/>
        <v/>
      </c>
      <c r="DA102" s="307">
        <f t="shared" ca="1" si="166"/>
        <v>0</v>
      </c>
      <c r="DB102" s="304">
        <f t="shared" ca="1" si="167"/>
        <v>99999</v>
      </c>
      <c r="DC102" s="160" t="str">
        <f t="shared" ca="1" si="168"/>
        <v/>
      </c>
      <c r="DD102" s="160" t="str">
        <f t="shared" ca="1" si="169"/>
        <v/>
      </c>
      <c r="DE102" s="305">
        <f t="shared" ca="1" si="170"/>
        <v>99999</v>
      </c>
      <c r="DF102" s="305" t="str">
        <f t="shared" ca="1" si="171"/>
        <v/>
      </c>
      <c r="DG102" s="306" t="str">
        <f t="shared" ca="1" si="172"/>
        <v/>
      </c>
      <c r="DI102" s="307">
        <f t="shared" ca="1" si="173"/>
        <v>0</v>
      </c>
      <c r="DJ102" s="304">
        <f t="shared" ca="1" si="174"/>
        <v>99999</v>
      </c>
      <c r="DK102" s="160" t="str">
        <f t="shared" ca="1" si="175"/>
        <v/>
      </c>
      <c r="DL102" s="160" t="str">
        <f t="shared" ca="1" si="176"/>
        <v/>
      </c>
      <c r="DM102" s="305">
        <f t="shared" ca="1" si="177"/>
        <v>99999</v>
      </c>
      <c r="DN102" s="305" t="str">
        <f t="shared" ca="1" si="178"/>
        <v/>
      </c>
      <c r="DO102" s="306" t="str">
        <f t="shared" ca="1" si="179"/>
        <v/>
      </c>
    </row>
    <row r="103" spans="4:119" ht="17.25" x14ac:dyDescent="0.25">
      <c r="D103" s="129">
        <f t="shared" ca="1" si="94"/>
        <v>0</v>
      </c>
      <c r="E103" s="129" t="str">
        <f t="shared" ca="1" si="95"/>
        <v/>
      </c>
      <c r="F103" s="129">
        <f ca="1">IF($E103="",0,COUNTIF($E$7:$E103,INDEX($E$139:$E$270,ROW($A97))))</f>
        <v>0</v>
      </c>
      <c r="G103" s="129"/>
      <c r="H103" s="158">
        <v>97</v>
      </c>
      <c r="I103" s="185" t="str">
        <f ca="1">IF(OR($Y$3,$H103&gt;Calc!$B$16/2*$D$6),"",$U$6+QUOTIENT(($H103-1),$U$22)*($U$8+$U$10)/1440+SUM($R$7:$R102)/1440)</f>
        <v/>
      </c>
      <c r="J103" s="187" t="str">
        <f ca="1">IF(OR($Y$3,$H103&gt;Calc!$B$16/2*$D$6),"",MOD(($H103-1),$U$22)+1)</f>
        <v/>
      </c>
      <c r="K103" s="46" t="str">
        <f ca="1"/>
        <v/>
      </c>
      <c r="L103" s="45" t="s">
        <v>4</v>
      </c>
      <c r="M103" s="47" t="str">
        <f ca="1"/>
        <v/>
      </c>
      <c r="N103" s="44" t="str">
        <f t="shared" ref="N103:N138" ca="1" si="181">IF($K103="","",IF(VLOOKUP($K103,$B$8:$C$31,2,0)="","",VLOOKUP($K103,$B$8:$C$31,2,0)))</f>
        <v/>
      </c>
      <c r="O103" s="42" t="s">
        <v>4</v>
      </c>
      <c r="P103" s="43" t="str">
        <f t="shared" ref="P103:P138" ca="1" si="182">IF($M103="","",IF(VLOOKUP($M103,$B$8:$C$31,2,0)="","",VLOOKUP($M103,$B$8:$C$31,2,0)))</f>
        <v/>
      </c>
      <c r="Q103" s="611"/>
      <c r="R103" s="607"/>
      <c r="X103" s="160">
        <f t="shared" ca="1" si="102"/>
        <v>0</v>
      </c>
      <c r="Y103" s="307">
        <f t="shared" ca="1" si="180"/>
        <v>0</v>
      </c>
      <c r="Z103" s="304">
        <f t="shared" ca="1" si="96"/>
        <v>99999</v>
      </c>
      <c r="AA103" s="160" t="str">
        <f t="shared" ca="1" si="97"/>
        <v/>
      </c>
      <c r="AB103" s="160" t="str">
        <f t="shared" ca="1" si="98"/>
        <v/>
      </c>
      <c r="AC103" s="305">
        <f t="shared" ca="1" si="99"/>
        <v>99999</v>
      </c>
      <c r="AD103" s="305" t="str">
        <f t="shared" ca="1" si="100"/>
        <v/>
      </c>
      <c r="AE103" s="306" t="str">
        <f t="shared" ca="1" si="101"/>
        <v/>
      </c>
      <c r="AG103" s="307">
        <f t="shared" ca="1" si="103"/>
        <v>0</v>
      </c>
      <c r="AH103" s="304">
        <f t="shared" ca="1" si="104"/>
        <v>99999</v>
      </c>
      <c r="AI103" s="160" t="str">
        <f t="shared" ca="1" si="105"/>
        <v/>
      </c>
      <c r="AJ103" s="160" t="str">
        <f t="shared" ca="1" si="106"/>
        <v/>
      </c>
      <c r="AK103" s="305">
        <f t="shared" ca="1" si="107"/>
        <v>99999</v>
      </c>
      <c r="AL103" s="305" t="str">
        <f t="shared" ca="1" si="108"/>
        <v/>
      </c>
      <c r="AM103" s="306" t="str">
        <f t="shared" ca="1" si="109"/>
        <v/>
      </c>
      <c r="AO103" s="307">
        <f t="shared" ca="1" si="110"/>
        <v>0</v>
      </c>
      <c r="AP103" s="304">
        <f t="shared" ca="1" si="111"/>
        <v>99999</v>
      </c>
      <c r="AQ103" s="160" t="str">
        <f t="shared" ca="1" si="112"/>
        <v/>
      </c>
      <c r="AR103" s="160" t="str">
        <f t="shared" ca="1" si="113"/>
        <v/>
      </c>
      <c r="AS103" s="305">
        <f t="shared" ca="1" si="114"/>
        <v>99999</v>
      </c>
      <c r="AT103" s="305" t="str">
        <f t="shared" ca="1" si="115"/>
        <v/>
      </c>
      <c r="AU103" s="306" t="str">
        <f t="shared" ca="1" si="116"/>
        <v/>
      </c>
      <c r="AV103" s="160"/>
      <c r="AW103" s="307">
        <f t="shared" ca="1" si="117"/>
        <v>0</v>
      </c>
      <c r="AX103" s="304">
        <f t="shared" ca="1" si="118"/>
        <v>99999</v>
      </c>
      <c r="AY103" s="160" t="str">
        <f t="shared" ca="1" si="119"/>
        <v/>
      </c>
      <c r="AZ103" s="160" t="str">
        <f t="shared" ca="1" si="120"/>
        <v/>
      </c>
      <c r="BA103" s="305">
        <f t="shared" ca="1" si="121"/>
        <v>99999</v>
      </c>
      <c r="BB103" s="305" t="str">
        <f t="shared" ca="1" si="122"/>
        <v/>
      </c>
      <c r="BC103" s="306" t="str">
        <f t="shared" ca="1" si="123"/>
        <v/>
      </c>
      <c r="BE103" s="307">
        <f t="shared" ca="1" si="124"/>
        <v>0</v>
      </c>
      <c r="BF103" s="304">
        <f t="shared" ca="1" si="125"/>
        <v>99999</v>
      </c>
      <c r="BG103" s="160" t="str">
        <f t="shared" ca="1" si="126"/>
        <v/>
      </c>
      <c r="BH103" s="160" t="str">
        <f t="shared" ca="1" si="127"/>
        <v/>
      </c>
      <c r="BI103" s="305">
        <f t="shared" ca="1" si="128"/>
        <v>99999</v>
      </c>
      <c r="BJ103" s="305" t="str">
        <f t="shared" ca="1" si="129"/>
        <v/>
      </c>
      <c r="BK103" s="306" t="str">
        <f t="shared" ca="1" si="130"/>
        <v/>
      </c>
      <c r="BL103" s="160"/>
      <c r="BM103" s="307">
        <f t="shared" ca="1" si="131"/>
        <v>0</v>
      </c>
      <c r="BN103" s="304">
        <f t="shared" ca="1" si="132"/>
        <v>99999</v>
      </c>
      <c r="BO103" s="160" t="str">
        <f t="shared" ca="1" si="133"/>
        <v/>
      </c>
      <c r="BP103" s="160" t="str">
        <f t="shared" ca="1" si="134"/>
        <v/>
      </c>
      <c r="BQ103" s="305">
        <f t="shared" ca="1" si="135"/>
        <v>99999</v>
      </c>
      <c r="BR103" s="305" t="str">
        <f t="shared" ca="1" si="136"/>
        <v/>
      </c>
      <c r="BS103" s="306" t="str">
        <f t="shared" ca="1" si="137"/>
        <v/>
      </c>
      <c r="BU103" s="307">
        <f t="shared" ca="1" si="138"/>
        <v>0</v>
      </c>
      <c r="BV103" s="304">
        <f t="shared" ca="1" si="139"/>
        <v>99999</v>
      </c>
      <c r="BW103" s="160" t="str">
        <f t="shared" ca="1" si="140"/>
        <v/>
      </c>
      <c r="BX103" s="160" t="str">
        <f t="shared" ca="1" si="141"/>
        <v/>
      </c>
      <c r="BY103" s="305">
        <f t="shared" ca="1" si="142"/>
        <v>99999</v>
      </c>
      <c r="BZ103" s="305" t="str">
        <f t="shared" ca="1" si="143"/>
        <v/>
      </c>
      <c r="CA103" s="306" t="str">
        <f t="shared" ca="1" si="144"/>
        <v/>
      </c>
      <c r="CB103" s="160"/>
      <c r="CC103" s="307">
        <f t="shared" ca="1" si="145"/>
        <v>0</v>
      </c>
      <c r="CD103" s="304">
        <f t="shared" ca="1" si="146"/>
        <v>99999</v>
      </c>
      <c r="CE103" s="160" t="str">
        <f t="shared" ca="1" si="147"/>
        <v/>
      </c>
      <c r="CF103" s="160" t="str">
        <f t="shared" ca="1" si="148"/>
        <v/>
      </c>
      <c r="CG103" s="305">
        <f t="shared" ca="1" si="149"/>
        <v>99999</v>
      </c>
      <c r="CH103" s="305" t="str">
        <f t="shared" ca="1" si="150"/>
        <v/>
      </c>
      <c r="CI103" s="306" t="str">
        <f t="shared" ca="1" si="151"/>
        <v/>
      </c>
      <c r="CK103" s="307">
        <f t="shared" ca="1" si="152"/>
        <v>0</v>
      </c>
      <c r="CL103" s="304">
        <f t="shared" ca="1" si="153"/>
        <v>99999</v>
      </c>
      <c r="CM103" s="160" t="str">
        <f t="shared" ca="1" si="154"/>
        <v/>
      </c>
      <c r="CN103" s="160" t="str">
        <f t="shared" ca="1" si="155"/>
        <v/>
      </c>
      <c r="CO103" s="305">
        <f t="shared" ca="1" si="156"/>
        <v>99999</v>
      </c>
      <c r="CP103" s="305" t="str">
        <f t="shared" ca="1" si="157"/>
        <v/>
      </c>
      <c r="CQ103" s="306" t="str">
        <f t="shared" ca="1" si="158"/>
        <v/>
      </c>
      <c r="CS103" s="307">
        <f t="shared" ca="1" si="159"/>
        <v>0</v>
      </c>
      <c r="CT103" s="304">
        <f t="shared" ca="1" si="160"/>
        <v>99999</v>
      </c>
      <c r="CU103" s="160" t="str">
        <f t="shared" ca="1" si="161"/>
        <v/>
      </c>
      <c r="CV103" s="160" t="str">
        <f t="shared" ca="1" si="162"/>
        <v/>
      </c>
      <c r="CW103" s="305">
        <f t="shared" ca="1" si="163"/>
        <v>99999</v>
      </c>
      <c r="CX103" s="305" t="str">
        <f t="shared" ca="1" si="164"/>
        <v/>
      </c>
      <c r="CY103" s="306" t="str">
        <f t="shared" ca="1" si="165"/>
        <v/>
      </c>
      <c r="DA103" s="307">
        <f t="shared" ca="1" si="166"/>
        <v>0</v>
      </c>
      <c r="DB103" s="304">
        <f t="shared" ca="1" si="167"/>
        <v>99999</v>
      </c>
      <c r="DC103" s="160" t="str">
        <f t="shared" ca="1" si="168"/>
        <v/>
      </c>
      <c r="DD103" s="160" t="str">
        <f t="shared" ca="1" si="169"/>
        <v/>
      </c>
      <c r="DE103" s="305">
        <f t="shared" ca="1" si="170"/>
        <v>99999</v>
      </c>
      <c r="DF103" s="305" t="str">
        <f t="shared" ca="1" si="171"/>
        <v/>
      </c>
      <c r="DG103" s="306" t="str">
        <f t="shared" ca="1" si="172"/>
        <v/>
      </c>
      <c r="DI103" s="307">
        <f t="shared" ca="1" si="173"/>
        <v>0</v>
      </c>
      <c r="DJ103" s="304">
        <f t="shared" ca="1" si="174"/>
        <v>99999</v>
      </c>
      <c r="DK103" s="160" t="str">
        <f t="shared" ca="1" si="175"/>
        <v/>
      </c>
      <c r="DL103" s="160" t="str">
        <f t="shared" ca="1" si="176"/>
        <v/>
      </c>
      <c r="DM103" s="305">
        <f t="shared" ca="1" si="177"/>
        <v>99999</v>
      </c>
      <c r="DN103" s="305" t="str">
        <f t="shared" ca="1" si="178"/>
        <v/>
      </c>
      <c r="DO103" s="306" t="str">
        <f t="shared" ca="1" si="179"/>
        <v/>
      </c>
    </row>
    <row r="104" spans="4:119" ht="17.25" x14ac:dyDescent="0.25">
      <c r="D104" s="129">
        <f t="shared" ca="1" si="94"/>
        <v>0</v>
      </c>
      <c r="E104" s="129" t="str">
        <f t="shared" ca="1" si="95"/>
        <v/>
      </c>
      <c r="F104" s="129">
        <f ca="1">IF($E104="",0,COUNTIF($E$7:$E104,INDEX($E$139:$E$270,ROW($A98))))</f>
        <v>0</v>
      </c>
      <c r="G104" s="129"/>
      <c r="H104" s="158">
        <v>98</v>
      </c>
      <c r="I104" s="185" t="str">
        <f ca="1">IF(OR($Y$3,$H104&gt;Calc!$B$16/2*$D$6),"",$U$6+QUOTIENT(($H104-1),$U$22)*($U$8+$U$10)/1440+SUM($R$7:$R103)/1440)</f>
        <v/>
      </c>
      <c r="J104" s="187" t="str">
        <f ca="1">IF(OR($Y$3,$H104&gt;Calc!$B$16/2*$D$6),"",MOD(($H104-1),$U$22)+1)</f>
        <v/>
      </c>
      <c r="K104" s="46" t="str">
        <f ca="1"/>
        <v/>
      </c>
      <c r="L104" s="45" t="s">
        <v>4</v>
      </c>
      <c r="M104" s="47" t="str">
        <f ca="1"/>
        <v/>
      </c>
      <c r="N104" s="44" t="str">
        <f t="shared" ca="1" si="181"/>
        <v/>
      </c>
      <c r="O104" s="42" t="s">
        <v>4</v>
      </c>
      <c r="P104" s="43" t="str">
        <f t="shared" ca="1" si="182"/>
        <v/>
      </c>
      <c r="Q104" s="611"/>
      <c r="R104" s="607"/>
      <c r="X104" s="160">
        <f t="shared" ca="1" si="102"/>
        <v>0</v>
      </c>
      <c r="Y104" s="307">
        <f t="shared" ca="1" si="180"/>
        <v>0</v>
      </c>
      <c r="Z104" s="304">
        <f t="shared" ca="1" si="96"/>
        <v>99999</v>
      </c>
      <c r="AA104" s="160" t="str">
        <f t="shared" ca="1" si="97"/>
        <v/>
      </c>
      <c r="AB104" s="160" t="str">
        <f t="shared" ca="1" si="98"/>
        <v/>
      </c>
      <c r="AC104" s="305">
        <f t="shared" ca="1" si="99"/>
        <v>99999</v>
      </c>
      <c r="AD104" s="305" t="str">
        <f t="shared" ca="1" si="100"/>
        <v/>
      </c>
      <c r="AE104" s="306" t="str">
        <f t="shared" ca="1" si="101"/>
        <v/>
      </c>
      <c r="AG104" s="307">
        <f t="shared" ca="1" si="103"/>
        <v>0</v>
      </c>
      <c r="AH104" s="304">
        <f t="shared" ca="1" si="104"/>
        <v>99999</v>
      </c>
      <c r="AI104" s="160" t="str">
        <f t="shared" ca="1" si="105"/>
        <v/>
      </c>
      <c r="AJ104" s="160" t="str">
        <f t="shared" ca="1" si="106"/>
        <v/>
      </c>
      <c r="AK104" s="305">
        <f t="shared" ca="1" si="107"/>
        <v>99999</v>
      </c>
      <c r="AL104" s="305" t="str">
        <f t="shared" ca="1" si="108"/>
        <v/>
      </c>
      <c r="AM104" s="306" t="str">
        <f t="shared" ca="1" si="109"/>
        <v/>
      </c>
      <c r="AO104" s="307">
        <f t="shared" ca="1" si="110"/>
        <v>0</v>
      </c>
      <c r="AP104" s="304">
        <f t="shared" ca="1" si="111"/>
        <v>99999</v>
      </c>
      <c r="AQ104" s="160" t="str">
        <f t="shared" ca="1" si="112"/>
        <v/>
      </c>
      <c r="AR104" s="160" t="str">
        <f t="shared" ca="1" si="113"/>
        <v/>
      </c>
      <c r="AS104" s="305">
        <f t="shared" ca="1" si="114"/>
        <v>99999</v>
      </c>
      <c r="AT104" s="305" t="str">
        <f t="shared" ca="1" si="115"/>
        <v/>
      </c>
      <c r="AU104" s="306" t="str">
        <f t="shared" ca="1" si="116"/>
        <v/>
      </c>
      <c r="AV104" s="160"/>
      <c r="AW104" s="307">
        <f t="shared" ca="1" si="117"/>
        <v>0</v>
      </c>
      <c r="AX104" s="304">
        <f t="shared" ca="1" si="118"/>
        <v>99999</v>
      </c>
      <c r="AY104" s="160" t="str">
        <f t="shared" ca="1" si="119"/>
        <v/>
      </c>
      <c r="AZ104" s="160" t="str">
        <f t="shared" ca="1" si="120"/>
        <v/>
      </c>
      <c r="BA104" s="305">
        <f t="shared" ca="1" si="121"/>
        <v>99999</v>
      </c>
      <c r="BB104" s="305" t="str">
        <f t="shared" ca="1" si="122"/>
        <v/>
      </c>
      <c r="BC104" s="306" t="str">
        <f t="shared" ca="1" si="123"/>
        <v/>
      </c>
      <c r="BE104" s="307">
        <f t="shared" ca="1" si="124"/>
        <v>0</v>
      </c>
      <c r="BF104" s="304">
        <f t="shared" ca="1" si="125"/>
        <v>99999</v>
      </c>
      <c r="BG104" s="160" t="str">
        <f t="shared" ca="1" si="126"/>
        <v/>
      </c>
      <c r="BH104" s="160" t="str">
        <f t="shared" ca="1" si="127"/>
        <v/>
      </c>
      <c r="BI104" s="305">
        <f t="shared" ca="1" si="128"/>
        <v>99999</v>
      </c>
      <c r="BJ104" s="305" t="str">
        <f t="shared" ca="1" si="129"/>
        <v/>
      </c>
      <c r="BK104" s="306" t="str">
        <f t="shared" ca="1" si="130"/>
        <v/>
      </c>
      <c r="BL104" s="160"/>
      <c r="BM104" s="307">
        <f t="shared" ca="1" si="131"/>
        <v>0</v>
      </c>
      <c r="BN104" s="304">
        <f t="shared" ca="1" si="132"/>
        <v>99999</v>
      </c>
      <c r="BO104" s="160" t="str">
        <f t="shared" ca="1" si="133"/>
        <v/>
      </c>
      <c r="BP104" s="160" t="str">
        <f t="shared" ca="1" si="134"/>
        <v/>
      </c>
      <c r="BQ104" s="305">
        <f t="shared" ca="1" si="135"/>
        <v>99999</v>
      </c>
      <c r="BR104" s="305" t="str">
        <f t="shared" ca="1" si="136"/>
        <v/>
      </c>
      <c r="BS104" s="306" t="str">
        <f t="shared" ca="1" si="137"/>
        <v/>
      </c>
      <c r="BU104" s="307">
        <f t="shared" ca="1" si="138"/>
        <v>0</v>
      </c>
      <c r="BV104" s="304">
        <f t="shared" ca="1" si="139"/>
        <v>99999</v>
      </c>
      <c r="BW104" s="160" t="str">
        <f t="shared" ca="1" si="140"/>
        <v/>
      </c>
      <c r="BX104" s="160" t="str">
        <f t="shared" ca="1" si="141"/>
        <v/>
      </c>
      <c r="BY104" s="305">
        <f t="shared" ca="1" si="142"/>
        <v>99999</v>
      </c>
      <c r="BZ104" s="305" t="str">
        <f t="shared" ca="1" si="143"/>
        <v/>
      </c>
      <c r="CA104" s="306" t="str">
        <f t="shared" ca="1" si="144"/>
        <v/>
      </c>
      <c r="CB104" s="160"/>
      <c r="CC104" s="307">
        <f t="shared" ca="1" si="145"/>
        <v>0</v>
      </c>
      <c r="CD104" s="304">
        <f t="shared" ca="1" si="146"/>
        <v>99999</v>
      </c>
      <c r="CE104" s="160" t="str">
        <f t="shared" ca="1" si="147"/>
        <v/>
      </c>
      <c r="CF104" s="160" t="str">
        <f t="shared" ca="1" si="148"/>
        <v/>
      </c>
      <c r="CG104" s="305">
        <f t="shared" ca="1" si="149"/>
        <v>99999</v>
      </c>
      <c r="CH104" s="305" t="str">
        <f t="shared" ca="1" si="150"/>
        <v/>
      </c>
      <c r="CI104" s="306" t="str">
        <f t="shared" ca="1" si="151"/>
        <v/>
      </c>
      <c r="CK104" s="307">
        <f t="shared" ca="1" si="152"/>
        <v>0</v>
      </c>
      <c r="CL104" s="304">
        <f t="shared" ca="1" si="153"/>
        <v>99999</v>
      </c>
      <c r="CM104" s="160" t="str">
        <f t="shared" ca="1" si="154"/>
        <v/>
      </c>
      <c r="CN104" s="160" t="str">
        <f t="shared" ca="1" si="155"/>
        <v/>
      </c>
      <c r="CO104" s="305">
        <f t="shared" ca="1" si="156"/>
        <v>99999</v>
      </c>
      <c r="CP104" s="305" t="str">
        <f t="shared" ca="1" si="157"/>
        <v/>
      </c>
      <c r="CQ104" s="306" t="str">
        <f t="shared" ca="1" si="158"/>
        <v/>
      </c>
      <c r="CS104" s="307">
        <f t="shared" ca="1" si="159"/>
        <v>0</v>
      </c>
      <c r="CT104" s="304">
        <f t="shared" ca="1" si="160"/>
        <v>99999</v>
      </c>
      <c r="CU104" s="160" t="str">
        <f t="shared" ca="1" si="161"/>
        <v/>
      </c>
      <c r="CV104" s="160" t="str">
        <f t="shared" ca="1" si="162"/>
        <v/>
      </c>
      <c r="CW104" s="305">
        <f t="shared" ca="1" si="163"/>
        <v>99999</v>
      </c>
      <c r="CX104" s="305" t="str">
        <f t="shared" ca="1" si="164"/>
        <v/>
      </c>
      <c r="CY104" s="306" t="str">
        <f t="shared" ca="1" si="165"/>
        <v/>
      </c>
      <c r="DA104" s="307">
        <f t="shared" ca="1" si="166"/>
        <v>0</v>
      </c>
      <c r="DB104" s="304">
        <f t="shared" ca="1" si="167"/>
        <v>99999</v>
      </c>
      <c r="DC104" s="160" t="str">
        <f t="shared" ca="1" si="168"/>
        <v/>
      </c>
      <c r="DD104" s="160" t="str">
        <f t="shared" ca="1" si="169"/>
        <v/>
      </c>
      <c r="DE104" s="305">
        <f t="shared" ca="1" si="170"/>
        <v>99999</v>
      </c>
      <c r="DF104" s="305" t="str">
        <f t="shared" ca="1" si="171"/>
        <v/>
      </c>
      <c r="DG104" s="306" t="str">
        <f t="shared" ca="1" si="172"/>
        <v/>
      </c>
      <c r="DI104" s="307">
        <f t="shared" ca="1" si="173"/>
        <v>0</v>
      </c>
      <c r="DJ104" s="304">
        <f t="shared" ca="1" si="174"/>
        <v>99999</v>
      </c>
      <c r="DK104" s="160" t="str">
        <f t="shared" ca="1" si="175"/>
        <v/>
      </c>
      <c r="DL104" s="160" t="str">
        <f t="shared" ca="1" si="176"/>
        <v/>
      </c>
      <c r="DM104" s="305">
        <f t="shared" ca="1" si="177"/>
        <v>99999</v>
      </c>
      <c r="DN104" s="305" t="str">
        <f t="shared" ca="1" si="178"/>
        <v/>
      </c>
      <c r="DO104" s="306" t="str">
        <f t="shared" ca="1" si="179"/>
        <v/>
      </c>
    </row>
    <row r="105" spans="4:119" ht="17.25" x14ac:dyDescent="0.25">
      <c r="D105" s="129">
        <f t="shared" ca="1" si="94"/>
        <v>0</v>
      </c>
      <c r="E105" s="129" t="str">
        <f t="shared" ca="1" si="95"/>
        <v/>
      </c>
      <c r="F105" s="129">
        <f ca="1">IF($E105="",0,COUNTIF($E$7:$E105,INDEX($E$139:$E$270,ROW($A99))))</f>
        <v>0</v>
      </c>
      <c r="G105" s="129"/>
      <c r="H105" s="158">
        <v>99</v>
      </c>
      <c r="I105" s="185" t="str">
        <f ca="1">IF(OR($Y$3,$H105&gt;Calc!$B$16/2*$D$6),"",$U$6+QUOTIENT(($H105-1),$U$22)*($U$8+$U$10)/1440+SUM($R$7:$R104)/1440)</f>
        <v/>
      </c>
      <c r="J105" s="187" t="str">
        <f ca="1">IF(OR($Y$3,$H105&gt;Calc!$B$16/2*$D$6),"",MOD(($H105-1),$U$22)+1)</f>
        <v/>
      </c>
      <c r="K105" s="46" t="str">
        <f ca="1"/>
        <v/>
      </c>
      <c r="L105" s="45" t="s">
        <v>4</v>
      </c>
      <c r="M105" s="47" t="str">
        <f ca="1"/>
        <v/>
      </c>
      <c r="N105" s="44" t="str">
        <f t="shared" ca="1" si="181"/>
        <v/>
      </c>
      <c r="O105" s="42" t="s">
        <v>4</v>
      </c>
      <c r="P105" s="43" t="str">
        <f t="shared" ca="1" si="182"/>
        <v/>
      </c>
      <c r="Q105" s="611"/>
      <c r="R105" s="607"/>
      <c r="X105" s="160">
        <f t="shared" ca="1" si="102"/>
        <v>0</v>
      </c>
      <c r="Y105" s="307">
        <f t="shared" ca="1" si="180"/>
        <v>0</v>
      </c>
      <c r="Z105" s="304">
        <f t="shared" ca="1" si="96"/>
        <v>99999</v>
      </c>
      <c r="AA105" s="160" t="str">
        <f t="shared" ca="1" si="97"/>
        <v/>
      </c>
      <c r="AB105" s="160" t="str">
        <f t="shared" ca="1" si="98"/>
        <v/>
      </c>
      <c r="AC105" s="305">
        <f t="shared" ca="1" si="99"/>
        <v>99999</v>
      </c>
      <c r="AD105" s="305" t="str">
        <f t="shared" ca="1" si="100"/>
        <v/>
      </c>
      <c r="AE105" s="306" t="str">
        <f t="shared" ca="1" si="101"/>
        <v/>
      </c>
      <c r="AG105" s="307">
        <f t="shared" ca="1" si="103"/>
        <v>0</v>
      </c>
      <c r="AH105" s="304">
        <f t="shared" ca="1" si="104"/>
        <v>99999</v>
      </c>
      <c r="AI105" s="160" t="str">
        <f t="shared" ca="1" si="105"/>
        <v/>
      </c>
      <c r="AJ105" s="160" t="str">
        <f t="shared" ca="1" si="106"/>
        <v/>
      </c>
      <c r="AK105" s="305">
        <f t="shared" ca="1" si="107"/>
        <v>99999</v>
      </c>
      <c r="AL105" s="305" t="str">
        <f t="shared" ca="1" si="108"/>
        <v/>
      </c>
      <c r="AM105" s="306" t="str">
        <f t="shared" ca="1" si="109"/>
        <v/>
      </c>
      <c r="AO105" s="307">
        <f t="shared" ca="1" si="110"/>
        <v>0</v>
      </c>
      <c r="AP105" s="304">
        <f t="shared" ca="1" si="111"/>
        <v>99999</v>
      </c>
      <c r="AQ105" s="160" t="str">
        <f t="shared" ca="1" si="112"/>
        <v/>
      </c>
      <c r="AR105" s="160" t="str">
        <f t="shared" ca="1" si="113"/>
        <v/>
      </c>
      <c r="AS105" s="305">
        <f t="shared" ca="1" si="114"/>
        <v>99999</v>
      </c>
      <c r="AT105" s="305" t="str">
        <f t="shared" ca="1" si="115"/>
        <v/>
      </c>
      <c r="AU105" s="306" t="str">
        <f t="shared" ca="1" si="116"/>
        <v/>
      </c>
      <c r="AV105" s="160"/>
      <c r="AW105" s="307">
        <f t="shared" ca="1" si="117"/>
        <v>0</v>
      </c>
      <c r="AX105" s="304">
        <f t="shared" ca="1" si="118"/>
        <v>99999</v>
      </c>
      <c r="AY105" s="160" t="str">
        <f t="shared" ca="1" si="119"/>
        <v/>
      </c>
      <c r="AZ105" s="160" t="str">
        <f t="shared" ca="1" si="120"/>
        <v/>
      </c>
      <c r="BA105" s="305">
        <f t="shared" ca="1" si="121"/>
        <v>99999</v>
      </c>
      <c r="BB105" s="305" t="str">
        <f t="shared" ca="1" si="122"/>
        <v/>
      </c>
      <c r="BC105" s="306" t="str">
        <f t="shared" ca="1" si="123"/>
        <v/>
      </c>
      <c r="BE105" s="307">
        <f t="shared" ca="1" si="124"/>
        <v>0</v>
      </c>
      <c r="BF105" s="304">
        <f t="shared" ca="1" si="125"/>
        <v>99999</v>
      </c>
      <c r="BG105" s="160" t="str">
        <f t="shared" ca="1" si="126"/>
        <v/>
      </c>
      <c r="BH105" s="160" t="str">
        <f t="shared" ca="1" si="127"/>
        <v/>
      </c>
      <c r="BI105" s="305">
        <f t="shared" ca="1" si="128"/>
        <v>99999</v>
      </c>
      <c r="BJ105" s="305" t="str">
        <f t="shared" ca="1" si="129"/>
        <v/>
      </c>
      <c r="BK105" s="306" t="str">
        <f t="shared" ca="1" si="130"/>
        <v/>
      </c>
      <c r="BL105" s="160"/>
      <c r="BM105" s="307">
        <f t="shared" ca="1" si="131"/>
        <v>0</v>
      </c>
      <c r="BN105" s="304">
        <f t="shared" ca="1" si="132"/>
        <v>99999</v>
      </c>
      <c r="BO105" s="160" t="str">
        <f t="shared" ca="1" si="133"/>
        <v/>
      </c>
      <c r="BP105" s="160" t="str">
        <f t="shared" ca="1" si="134"/>
        <v/>
      </c>
      <c r="BQ105" s="305">
        <f t="shared" ca="1" si="135"/>
        <v>99999</v>
      </c>
      <c r="BR105" s="305" t="str">
        <f t="shared" ca="1" si="136"/>
        <v/>
      </c>
      <c r="BS105" s="306" t="str">
        <f t="shared" ca="1" si="137"/>
        <v/>
      </c>
      <c r="BU105" s="307">
        <f t="shared" ca="1" si="138"/>
        <v>0</v>
      </c>
      <c r="BV105" s="304">
        <f t="shared" ca="1" si="139"/>
        <v>99999</v>
      </c>
      <c r="BW105" s="160" t="str">
        <f t="shared" ca="1" si="140"/>
        <v/>
      </c>
      <c r="BX105" s="160" t="str">
        <f t="shared" ca="1" si="141"/>
        <v/>
      </c>
      <c r="BY105" s="305">
        <f t="shared" ca="1" si="142"/>
        <v>99999</v>
      </c>
      <c r="BZ105" s="305" t="str">
        <f t="shared" ca="1" si="143"/>
        <v/>
      </c>
      <c r="CA105" s="306" t="str">
        <f t="shared" ca="1" si="144"/>
        <v/>
      </c>
      <c r="CB105" s="160"/>
      <c r="CC105" s="307">
        <f t="shared" ca="1" si="145"/>
        <v>0</v>
      </c>
      <c r="CD105" s="304">
        <f t="shared" ca="1" si="146"/>
        <v>99999</v>
      </c>
      <c r="CE105" s="160" t="str">
        <f t="shared" ca="1" si="147"/>
        <v/>
      </c>
      <c r="CF105" s="160" t="str">
        <f t="shared" ca="1" si="148"/>
        <v/>
      </c>
      <c r="CG105" s="305">
        <f t="shared" ca="1" si="149"/>
        <v>99999</v>
      </c>
      <c r="CH105" s="305" t="str">
        <f t="shared" ca="1" si="150"/>
        <v/>
      </c>
      <c r="CI105" s="306" t="str">
        <f t="shared" ca="1" si="151"/>
        <v/>
      </c>
      <c r="CK105" s="307">
        <f t="shared" ca="1" si="152"/>
        <v>0</v>
      </c>
      <c r="CL105" s="304">
        <f t="shared" ca="1" si="153"/>
        <v>99999</v>
      </c>
      <c r="CM105" s="160" t="str">
        <f t="shared" ca="1" si="154"/>
        <v/>
      </c>
      <c r="CN105" s="160" t="str">
        <f t="shared" ca="1" si="155"/>
        <v/>
      </c>
      <c r="CO105" s="305">
        <f t="shared" ca="1" si="156"/>
        <v>99999</v>
      </c>
      <c r="CP105" s="305" t="str">
        <f t="shared" ca="1" si="157"/>
        <v/>
      </c>
      <c r="CQ105" s="306" t="str">
        <f t="shared" ca="1" si="158"/>
        <v/>
      </c>
      <c r="CS105" s="307">
        <f t="shared" ca="1" si="159"/>
        <v>0</v>
      </c>
      <c r="CT105" s="304">
        <f t="shared" ca="1" si="160"/>
        <v>99999</v>
      </c>
      <c r="CU105" s="160" t="str">
        <f t="shared" ca="1" si="161"/>
        <v/>
      </c>
      <c r="CV105" s="160" t="str">
        <f t="shared" ca="1" si="162"/>
        <v/>
      </c>
      <c r="CW105" s="305">
        <f t="shared" ca="1" si="163"/>
        <v>99999</v>
      </c>
      <c r="CX105" s="305" t="str">
        <f t="shared" ca="1" si="164"/>
        <v/>
      </c>
      <c r="CY105" s="306" t="str">
        <f t="shared" ca="1" si="165"/>
        <v/>
      </c>
      <c r="DA105" s="307">
        <f t="shared" ca="1" si="166"/>
        <v>0</v>
      </c>
      <c r="DB105" s="304">
        <f t="shared" ca="1" si="167"/>
        <v>99999</v>
      </c>
      <c r="DC105" s="160" t="str">
        <f t="shared" ca="1" si="168"/>
        <v/>
      </c>
      <c r="DD105" s="160" t="str">
        <f t="shared" ca="1" si="169"/>
        <v/>
      </c>
      <c r="DE105" s="305">
        <f t="shared" ca="1" si="170"/>
        <v>99999</v>
      </c>
      <c r="DF105" s="305" t="str">
        <f t="shared" ca="1" si="171"/>
        <v/>
      </c>
      <c r="DG105" s="306" t="str">
        <f t="shared" ca="1" si="172"/>
        <v/>
      </c>
      <c r="DI105" s="307">
        <f t="shared" ca="1" si="173"/>
        <v>0</v>
      </c>
      <c r="DJ105" s="304">
        <f t="shared" ca="1" si="174"/>
        <v>99999</v>
      </c>
      <c r="DK105" s="160" t="str">
        <f t="shared" ca="1" si="175"/>
        <v/>
      </c>
      <c r="DL105" s="160" t="str">
        <f t="shared" ca="1" si="176"/>
        <v/>
      </c>
      <c r="DM105" s="305">
        <f t="shared" ca="1" si="177"/>
        <v>99999</v>
      </c>
      <c r="DN105" s="305" t="str">
        <f t="shared" ca="1" si="178"/>
        <v/>
      </c>
      <c r="DO105" s="306" t="str">
        <f t="shared" ca="1" si="179"/>
        <v/>
      </c>
    </row>
    <row r="106" spans="4:119" ht="17.25" x14ac:dyDescent="0.25">
      <c r="D106" s="129">
        <f t="shared" ca="1" si="94"/>
        <v>0</v>
      </c>
      <c r="E106" s="129" t="str">
        <f t="shared" ca="1" si="95"/>
        <v/>
      </c>
      <c r="F106" s="129">
        <f ca="1">IF($E106="",0,COUNTIF($E$7:$E106,INDEX($E$139:$E$270,ROW($A100))))</f>
        <v>0</v>
      </c>
      <c r="G106" s="129"/>
      <c r="H106" s="158">
        <v>100</v>
      </c>
      <c r="I106" s="185" t="str">
        <f ca="1">IF(OR($Y$3,$H106&gt;Calc!$B$16/2*$D$6),"",$U$6+QUOTIENT(($H106-1),$U$22)*($U$8+$U$10)/1440+SUM($R$7:$R105)/1440)</f>
        <v/>
      </c>
      <c r="J106" s="187" t="str">
        <f ca="1">IF(OR($Y$3,$H106&gt;Calc!$B$16/2*$D$6),"",MOD(($H106-1),$U$22)+1)</f>
        <v/>
      </c>
      <c r="K106" s="46" t="str">
        <f ca="1"/>
        <v/>
      </c>
      <c r="L106" s="45" t="s">
        <v>4</v>
      </c>
      <c r="M106" s="47" t="str">
        <f ca="1"/>
        <v/>
      </c>
      <c r="N106" s="44" t="str">
        <f t="shared" ca="1" si="181"/>
        <v/>
      </c>
      <c r="O106" s="42" t="s">
        <v>4</v>
      </c>
      <c r="P106" s="43" t="str">
        <f t="shared" ca="1" si="182"/>
        <v/>
      </c>
      <c r="Q106" s="611"/>
      <c r="R106" s="607"/>
      <c r="X106" s="160">
        <f t="shared" ca="1" si="102"/>
        <v>0</v>
      </c>
      <c r="Y106" s="307">
        <f t="shared" ca="1" si="180"/>
        <v>0</v>
      </c>
      <c r="Z106" s="304">
        <f t="shared" ca="1" si="96"/>
        <v>99999</v>
      </c>
      <c r="AA106" s="160" t="str">
        <f t="shared" ca="1" si="97"/>
        <v/>
      </c>
      <c r="AB106" s="160" t="str">
        <f t="shared" ca="1" si="98"/>
        <v/>
      </c>
      <c r="AC106" s="305">
        <f t="shared" ca="1" si="99"/>
        <v>99999</v>
      </c>
      <c r="AD106" s="305" t="str">
        <f t="shared" ca="1" si="100"/>
        <v/>
      </c>
      <c r="AE106" s="306" t="str">
        <f t="shared" ca="1" si="101"/>
        <v/>
      </c>
      <c r="AG106" s="307">
        <f t="shared" ca="1" si="103"/>
        <v>0</v>
      </c>
      <c r="AH106" s="304">
        <f t="shared" ca="1" si="104"/>
        <v>99999</v>
      </c>
      <c r="AI106" s="160" t="str">
        <f t="shared" ca="1" si="105"/>
        <v/>
      </c>
      <c r="AJ106" s="160" t="str">
        <f t="shared" ca="1" si="106"/>
        <v/>
      </c>
      <c r="AK106" s="305">
        <f t="shared" ca="1" si="107"/>
        <v>99999</v>
      </c>
      <c r="AL106" s="305" t="str">
        <f t="shared" ca="1" si="108"/>
        <v/>
      </c>
      <c r="AM106" s="306" t="str">
        <f t="shared" ca="1" si="109"/>
        <v/>
      </c>
      <c r="AO106" s="307">
        <f t="shared" ca="1" si="110"/>
        <v>0</v>
      </c>
      <c r="AP106" s="304">
        <f t="shared" ca="1" si="111"/>
        <v>99999</v>
      </c>
      <c r="AQ106" s="160" t="str">
        <f t="shared" ca="1" si="112"/>
        <v/>
      </c>
      <c r="AR106" s="160" t="str">
        <f t="shared" ca="1" si="113"/>
        <v/>
      </c>
      <c r="AS106" s="305">
        <f t="shared" ca="1" si="114"/>
        <v>99999</v>
      </c>
      <c r="AT106" s="305" t="str">
        <f t="shared" ca="1" si="115"/>
        <v/>
      </c>
      <c r="AU106" s="306" t="str">
        <f t="shared" ca="1" si="116"/>
        <v/>
      </c>
      <c r="AV106" s="160"/>
      <c r="AW106" s="307">
        <f t="shared" ca="1" si="117"/>
        <v>0</v>
      </c>
      <c r="AX106" s="304">
        <f t="shared" ca="1" si="118"/>
        <v>99999</v>
      </c>
      <c r="AY106" s="160" t="str">
        <f t="shared" ca="1" si="119"/>
        <v/>
      </c>
      <c r="AZ106" s="160" t="str">
        <f t="shared" ca="1" si="120"/>
        <v/>
      </c>
      <c r="BA106" s="305">
        <f t="shared" ca="1" si="121"/>
        <v>99999</v>
      </c>
      <c r="BB106" s="305" t="str">
        <f t="shared" ca="1" si="122"/>
        <v/>
      </c>
      <c r="BC106" s="306" t="str">
        <f t="shared" ca="1" si="123"/>
        <v/>
      </c>
      <c r="BE106" s="307">
        <f t="shared" ca="1" si="124"/>
        <v>0</v>
      </c>
      <c r="BF106" s="304">
        <f t="shared" ca="1" si="125"/>
        <v>99999</v>
      </c>
      <c r="BG106" s="160" t="str">
        <f t="shared" ca="1" si="126"/>
        <v/>
      </c>
      <c r="BH106" s="160" t="str">
        <f t="shared" ca="1" si="127"/>
        <v/>
      </c>
      <c r="BI106" s="305">
        <f t="shared" ca="1" si="128"/>
        <v>99999</v>
      </c>
      <c r="BJ106" s="305" t="str">
        <f t="shared" ca="1" si="129"/>
        <v/>
      </c>
      <c r="BK106" s="306" t="str">
        <f t="shared" ca="1" si="130"/>
        <v/>
      </c>
      <c r="BL106" s="160"/>
      <c r="BM106" s="307">
        <f t="shared" ca="1" si="131"/>
        <v>0</v>
      </c>
      <c r="BN106" s="304">
        <f t="shared" ca="1" si="132"/>
        <v>99999</v>
      </c>
      <c r="BO106" s="160" t="str">
        <f t="shared" ca="1" si="133"/>
        <v/>
      </c>
      <c r="BP106" s="160" t="str">
        <f t="shared" ca="1" si="134"/>
        <v/>
      </c>
      <c r="BQ106" s="305">
        <f t="shared" ca="1" si="135"/>
        <v>99999</v>
      </c>
      <c r="BR106" s="305" t="str">
        <f t="shared" ca="1" si="136"/>
        <v/>
      </c>
      <c r="BS106" s="306" t="str">
        <f t="shared" ca="1" si="137"/>
        <v/>
      </c>
      <c r="BU106" s="307">
        <f t="shared" ca="1" si="138"/>
        <v>0</v>
      </c>
      <c r="BV106" s="304">
        <f t="shared" ca="1" si="139"/>
        <v>99999</v>
      </c>
      <c r="BW106" s="160" t="str">
        <f t="shared" ca="1" si="140"/>
        <v/>
      </c>
      <c r="BX106" s="160" t="str">
        <f t="shared" ca="1" si="141"/>
        <v/>
      </c>
      <c r="BY106" s="305">
        <f t="shared" ca="1" si="142"/>
        <v>99999</v>
      </c>
      <c r="BZ106" s="305" t="str">
        <f t="shared" ca="1" si="143"/>
        <v/>
      </c>
      <c r="CA106" s="306" t="str">
        <f t="shared" ca="1" si="144"/>
        <v/>
      </c>
      <c r="CB106" s="160"/>
      <c r="CC106" s="307">
        <f t="shared" ca="1" si="145"/>
        <v>0</v>
      </c>
      <c r="CD106" s="304">
        <f t="shared" ca="1" si="146"/>
        <v>99999</v>
      </c>
      <c r="CE106" s="160" t="str">
        <f t="shared" ca="1" si="147"/>
        <v/>
      </c>
      <c r="CF106" s="160" t="str">
        <f t="shared" ca="1" si="148"/>
        <v/>
      </c>
      <c r="CG106" s="305">
        <f t="shared" ca="1" si="149"/>
        <v>99999</v>
      </c>
      <c r="CH106" s="305" t="str">
        <f t="shared" ca="1" si="150"/>
        <v/>
      </c>
      <c r="CI106" s="306" t="str">
        <f t="shared" ca="1" si="151"/>
        <v/>
      </c>
      <c r="CK106" s="307">
        <f t="shared" ca="1" si="152"/>
        <v>0</v>
      </c>
      <c r="CL106" s="304">
        <f t="shared" ca="1" si="153"/>
        <v>99999</v>
      </c>
      <c r="CM106" s="160" t="str">
        <f t="shared" ca="1" si="154"/>
        <v/>
      </c>
      <c r="CN106" s="160" t="str">
        <f t="shared" ca="1" si="155"/>
        <v/>
      </c>
      <c r="CO106" s="305">
        <f t="shared" ca="1" si="156"/>
        <v>99999</v>
      </c>
      <c r="CP106" s="305" t="str">
        <f t="shared" ca="1" si="157"/>
        <v/>
      </c>
      <c r="CQ106" s="306" t="str">
        <f t="shared" ca="1" si="158"/>
        <v/>
      </c>
      <c r="CS106" s="307">
        <f t="shared" ca="1" si="159"/>
        <v>0</v>
      </c>
      <c r="CT106" s="304">
        <f t="shared" ca="1" si="160"/>
        <v>99999</v>
      </c>
      <c r="CU106" s="160" t="str">
        <f t="shared" ca="1" si="161"/>
        <v/>
      </c>
      <c r="CV106" s="160" t="str">
        <f t="shared" ca="1" si="162"/>
        <v/>
      </c>
      <c r="CW106" s="305">
        <f t="shared" ca="1" si="163"/>
        <v>99999</v>
      </c>
      <c r="CX106" s="305" t="str">
        <f t="shared" ca="1" si="164"/>
        <v/>
      </c>
      <c r="CY106" s="306" t="str">
        <f t="shared" ca="1" si="165"/>
        <v/>
      </c>
      <c r="DA106" s="307">
        <f t="shared" ca="1" si="166"/>
        <v>0</v>
      </c>
      <c r="DB106" s="304">
        <f t="shared" ca="1" si="167"/>
        <v>99999</v>
      </c>
      <c r="DC106" s="160" t="str">
        <f t="shared" ca="1" si="168"/>
        <v/>
      </c>
      <c r="DD106" s="160" t="str">
        <f t="shared" ca="1" si="169"/>
        <v/>
      </c>
      <c r="DE106" s="305">
        <f t="shared" ca="1" si="170"/>
        <v>99999</v>
      </c>
      <c r="DF106" s="305" t="str">
        <f t="shared" ca="1" si="171"/>
        <v/>
      </c>
      <c r="DG106" s="306" t="str">
        <f t="shared" ca="1" si="172"/>
        <v/>
      </c>
      <c r="DI106" s="307">
        <f t="shared" ca="1" si="173"/>
        <v>0</v>
      </c>
      <c r="DJ106" s="304">
        <f t="shared" ca="1" si="174"/>
        <v>99999</v>
      </c>
      <c r="DK106" s="160" t="str">
        <f t="shared" ca="1" si="175"/>
        <v/>
      </c>
      <c r="DL106" s="160" t="str">
        <f t="shared" ca="1" si="176"/>
        <v/>
      </c>
      <c r="DM106" s="305">
        <f t="shared" ca="1" si="177"/>
        <v>99999</v>
      </c>
      <c r="DN106" s="305" t="str">
        <f t="shared" ca="1" si="178"/>
        <v/>
      </c>
      <c r="DO106" s="306" t="str">
        <f t="shared" ca="1" si="179"/>
        <v/>
      </c>
    </row>
    <row r="107" spans="4:119" ht="17.25" x14ac:dyDescent="0.25">
      <c r="D107" s="129">
        <f t="shared" ca="1" si="94"/>
        <v>0</v>
      </c>
      <c r="E107" s="129" t="str">
        <f t="shared" ca="1" si="95"/>
        <v/>
      </c>
      <c r="F107" s="129">
        <f ca="1">IF($E107="",0,COUNTIF($E$7:$E107,INDEX($E$139:$E$270,ROW($A101))))</f>
        <v>0</v>
      </c>
      <c r="G107" s="129"/>
      <c r="H107" s="158">
        <v>101</v>
      </c>
      <c r="I107" s="185" t="str">
        <f ca="1">IF(OR($Y$3,$H107&gt;Calc!$B$16/2*$D$6),"",$U$6+QUOTIENT(($H107-1),$U$22)*($U$8+$U$10)/1440+SUM($R$7:$R106)/1440)</f>
        <v/>
      </c>
      <c r="J107" s="187" t="str">
        <f ca="1">IF(OR($Y$3,$H107&gt;Calc!$B$16/2*$D$6),"",MOD(($H107-1),$U$22)+1)</f>
        <v/>
      </c>
      <c r="K107" s="46" t="str">
        <f ca="1"/>
        <v/>
      </c>
      <c r="L107" s="45" t="s">
        <v>4</v>
      </c>
      <c r="M107" s="47" t="str">
        <f ca="1"/>
        <v/>
      </c>
      <c r="N107" s="44" t="str">
        <f t="shared" ca="1" si="181"/>
        <v/>
      </c>
      <c r="O107" s="42" t="s">
        <v>4</v>
      </c>
      <c r="P107" s="43" t="str">
        <f t="shared" ca="1" si="182"/>
        <v/>
      </c>
      <c r="Q107" s="611"/>
      <c r="R107" s="607"/>
      <c r="X107" s="160">
        <f t="shared" ca="1" si="102"/>
        <v>0</v>
      </c>
      <c r="Y107" s="307">
        <f t="shared" ca="1" si="180"/>
        <v>0</v>
      </c>
      <c r="Z107" s="304">
        <f t="shared" ca="1" si="96"/>
        <v>99999</v>
      </c>
      <c r="AA107" s="160" t="str">
        <f t="shared" ca="1" si="97"/>
        <v/>
      </c>
      <c r="AB107" s="160" t="str">
        <f t="shared" ca="1" si="98"/>
        <v/>
      </c>
      <c r="AC107" s="305">
        <f t="shared" ca="1" si="99"/>
        <v>99999</v>
      </c>
      <c r="AD107" s="305" t="str">
        <f t="shared" ca="1" si="100"/>
        <v/>
      </c>
      <c r="AE107" s="306" t="str">
        <f t="shared" ca="1" si="101"/>
        <v/>
      </c>
      <c r="AG107" s="307">
        <f t="shared" ca="1" si="103"/>
        <v>0</v>
      </c>
      <c r="AH107" s="304">
        <f t="shared" ca="1" si="104"/>
        <v>99999</v>
      </c>
      <c r="AI107" s="160" t="str">
        <f t="shared" ca="1" si="105"/>
        <v/>
      </c>
      <c r="AJ107" s="160" t="str">
        <f t="shared" ca="1" si="106"/>
        <v/>
      </c>
      <c r="AK107" s="305">
        <f t="shared" ca="1" si="107"/>
        <v>99999</v>
      </c>
      <c r="AL107" s="305" t="str">
        <f t="shared" ca="1" si="108"/>
        <v/>
      </c>
      <c r="AM107" s="306" t="str">
        <f t="shared" ca="1" si="109"/>
        <v/>
      </c>
      <c r="AO107" s="307">
        <f t="shared" ca="1" si="110"/>
        <v>0</v>
      </c>
      <c r="AP107" s="304">
        <f t="shared" ca="1" si="111"/>
        <v>99999</v>
      </c>
      <c r="AQ107" s="160" t="str">
        <f t="shared" ca="1" si="112"/>
        <v/>
      </c>
      <c r="AR107" s="160" t="str">
        <f t="shared" ca="1" si="113"/>
        <v/>
      </c>
      <c r="AS107" s="305">
        <f t="shared" ca="1" si="114"/>
        <v>99999</v>
      </c>
      <c r="AT107" s="305" t="str">
        <f t="shared" ca="1" si="115"/>
        <v/>
      </c>
      <c r="AU107" s="306" t="str">
        <f t="shared" ca="1" si="116"/>
        <v/>
      </c>
      <c r="AV107" s="160"/>
      <c r="AW107" s="307">
        <f t="shared" ca="1" si="117"/>
        <v>0</v>
      </c>
      <c r="AX107" s="304">
        <f t="shared" ca="1" si="118"/>
        <v>99999</v>
      </c>
      <c r="AY107" s="160" t="str">
        <f t="shared" ca="1" si="119"/>
        <v/>
      </c>
      <c r="AZ107" s="160" t="str">
        <f t="shared" ca="1" si="120"/>
        <v/>
      </c>
      <c r="BA107" s="305">
        <f t="shared" ca="1" si="121"/>
        <v>99999</v>
      </c>
      <c r="BB107" s="305" t="str">
        <f t="shared" ca="1" si="122"/>
        <v/>
      </c>
      <c r="BC107" s="306" t="str">
        <f t="shared" ca="1" si="123"/>
        <v/>
      </c>
      <c r="BE107" s="307">
        <f t="shared" ca="1" si="124"/>
        <v>0</v>
      </c>
      <c r="BF107" s="304">
        <f t="shared" ca="1" si="125"/>
        <v>99999</v>
      </c>
      <c r="BG107" s="160" t="str">
        <f t="shared" ca="1" si="126"/>
        <v/>
      </c>
      <c r="BH107" s="160" t="str">
        <f t="shared" ca="1" si="127"/>
        <v/>
      </c>
      <c r="BI107" s="305">
        <f t="shared" ca="1" si="128"/>
        <v>99999</v>
      </c>
      <c r="BJ107" s="305" t="str">
        <f t="shared" ca="1" si="129"/>
        <v/>
      </c>
      <c r="BK107" s="306" t="str">
        <f t="shared" ca="1" si="130"/>
        <v/>
      </c>
      <c r="BL107" s="160"/>
      <c r="BM107" s="307">
        <f t="shared" ca="1" si="131"/>
        <v>0</v>
      </c>
      <c r="BN107" s="304">
        <f t="shared" ca="1" si="132"/>
        <v>99999</v>
      </c>
      <c r="BO107" s="160" t="str">
        <f t="shared" ca="1" si="133"/>
        <v/>
      </c>
      <c r="BP107" s="160" t="str">
        <f t="shared" ca="1" si="134"/>
        <v/>
      </c>
      <c r="BQ107" s="305">
        <f t="shared" ca="1" si="135"/>
        <v>99999</v>
      </c>
      <c r="BR107" s="305" t="str">
        <f t="shared" ca="1" si="136"/>
        <v/>
      </c>
      <c r="BS107" s="306" t="str">
        <f t="shared" ca="1" si="137"/>
        <v/>
      </c>
      <c r="BU107" s="307">
        <f t="shared" ca="1" si="138"/>
        <v>0</v>
      </c>
      <c r="BV107" s="304">
        <f t="shared" ca="1" si="139"/>
        <v>99999</v>
      </c>
      <c r="BW107" s="160" t="str">
        <f t="shared" ca="1" si="140"/>
        <v/>
      </c>
      <c r="BX107" s="160" t="str">
        <f t="shared" ca="1" si="141"/>
        <v/>
      </c>
      <c r="BY107" s="305">
        <f t="shared" ca="1" si="142"/>
        <v>99999</v>
      </c>
      <c r="BZ107" s="305" t="str">
        <f t="shared" ca="1" si="143"/>
        <v/>
      </c>
      <c r="CA107" s="306" t="str">
        <f t="shared" ca="1" si="144"/>
        <v/>
      </c>
      <c r="CB107" s="160"/>
      <c r="CC107" s="307">
        <f t="shared" ca="1" si="145"/>
        <v>0</v>
      </c>
      <c r="CD107" s="304">
        <f t="shared" ca="1" si="146"/>
        <v>99999</v>
      </c>
      <c r="CE107" s="160" t="str">
        <f t="shared" ca="1" si="147"/>
        <v/>
      </c>
      <c r="CF107" s="160" t="str">
        <f t="shared" ca="1" si="148"/>
        <v/>
      </c>
      <c r="CG107" s="305">
        <f t="shared" ca="1" si="149"/>
        <v>99999</v>
      </c>
      <c r="CH107" s="305" t="str">
        <f t="shared" ca="1" si="150"/>
        <v/>
      </c>
      <c r="CI107" s="306" t="str">
        <f t="shared" ca="1" si="151"/>
        <v/>
      </c>
      <c r="CK107" s="307">
        <f t="shared" ca="1" si="152"/>
        <v>0</v>
      </c>
      <c r="CL107" s="304">
        <f t="shared" ca="1" si="153"/>
        <v>99999</v>
      </c>
      <c r="CM107" s="160" t="str">
        <f t="shared" ca="1" si="154"/>
        <v/>
      </c>
      <c r="CN107" s="160" t="str">
        <f t="shared" ca="1" si="155"/>
        <v/>
      </c>
      <c r="CO107" s="305">
        <f t="shared" ca="1" si="156"/>
        <v>99999</v>
      </c>
      <c r="CP107" s="305" t="str">
        <f t="shared" ca="1" si="157"/>
        <v/>
      </c>
      <c r="CQ107" s="306" t="str">
        <f t="shared" ca="1" si="158"/>
        <v/>
      </c>
      <c r="CS107" s="307">
        <f t="shared" ca="1" si="159"/>
        <v>0</v>
      </c>
      <c r="CT107" s="304">
        <f t="shared" ca="1" si="160"/>
        <v>99999</v>
      </c>
      <c r="CU107" s="160" t="str">
        <f t="shared" ca="1" si="161"/>
        <v/>
      </c>
      <c r="CV107" s="160" t="str">
        <f t="shared" ca="1" si="162"/>
        <v/>
      </c>
      <c r="CW107" s="305">
        <f t="shared" ca="1" si="163"/>
        <v>99999</v>
      </c>
      <c r="CX107" s="305" t="str">
        <f t="shared" ca="1" si="164"/>
        <v/>
      </c>
      <c r="CY107" s="306" t="str">
        <f t="shared" ca="1" si="165"/>
        <v/>
      </c>
      <c r="DA107" s="307">
        <f t="shared" ca="1" si="166"/>
        <v>0</v>
      </c>
      <c r="DB107" s="304">
        <f t="shared" ca="1" si="167"/>
        <v>99999</v>
      </c>
      <c r="DC107" s="160" t="str">
        <f t="shared" ca="1" si="168"/>
        <v/>
      </c>
      <c r="DD107" s="160" t="str">
        <f t="shared" ca="1" si="169"/>
        <v/>
      </c>
      <c r="DE107" s="305">
        <f t="shared" ca="1" si="170"/>
        <v>99999</v>
      </c>
      <c r="DF107" s="305" t="str">
        <f t="shared" ca="1" si="171"/>
        <v/>
      </c>
      <c r="DG107" s="306" t="str">
        <f t="shared" ca="1" si="172"/>
        <v/>
      </c>
      <c r="DI107" s="307">
        <f t="shared" ca="1" si="173"/>
        <v>0</v>
      </c>
      <c r="DJ107" s="304">
        <f t="shared" ca="1" si="174"/>
        <v>99999</v>
      </c>
      <c r="DK107" s="160" t="str">
        <f t="shared" ca="1" si="175"/>
        <v/>
      </c>
      <c r="DL107" s="160" t="str">
        <f t="shared" ca="1" si="176"/>
        <v/>
      </c>
      <c r="DM107" s="305">
        <f t="shared" ca="1" si="177"/>
        <v>99999</v>
      </c>
      <c r="DN107" s="305" t="str">
        <f t="shared" ca="1" si="178"/>
        <v/>
      </c>
      <c r="DO107" s="306" t="str">
        <f t="shared" ca="1" si="179"/>
        <v/>
      </c>
    </row>
    <row r="108" spans="4:119" ht="17.25" x14ac:dyDescent="0.25">
      <c r="D108" s="129">
        <f t="shared" ca="1" si="94"/>
        <v>0</v>
      </c>
      <c r="E108" s="129" t="str">
        <f t="shared" ca="1" si="95"/>
        <v/>
      </c>
      <c r="F108" s="129">
        <f ca="1">IF($E108="",0,COUNTIF($E$7:$E108,INDEX($E$139:$E$270,ROW($A102))))</f>
        <v>0</v>
      </c>
      <c r="G108" s="129"/>
      <c r="H108" s="158">
        <v>102</v>
      </c>
      <c r="I108" s="185" t="str">
        <f ca="1">IF(OR($Y$3,$H108&gt;Calc!$B$16/2*$D$6),"",$U$6+QUOTIENT(($H108-1),$U$22)*($U$8+$U$10)/1440+SUM($R$7:$R107)/1440)</f>
        <v/>
      </c>
      <c r="J108" s="187" t="str">
        <f ca="1">IF(OR($Y$3,$H108&gt;Calc!$B$16/2*$D$6),"",MOD(($H108-1),$U$22)+1)</f>
        <v/>
      </c>
      <c r="K108" s="46" t="str">
        <f ca="1"/>
        <v/>
      </c>
      <c r="L108" s="45" t="s">
        <v>4</v>
      </c>
      <c r="M108" s="47" t="str">
        <f ca="1"/>
        <v/>
      </c>
      <c r="N108" s="44" t="str">
        <f t="shared" ca="1" si="181"/>
        <v/>
      </c>
      <c r="O108" s="42" t="s">
        <v>4</v>
      </c>
      <c r="P108" s="43" t="str">
        <f t="shared" ca="1" si="182"/>
        <v/>
      </c>
      <c r="Q108" s="611"/>
      <c r="R108" s="607"/>
      <c r="X108" s="160">
        <f t="shared" ca="1" si="102"/>
        <v>0</v>
      </c>
      <c r="Y108" s="307">
        <f t="shared" ca="1" si="180"/>
        <v>0</v>
      </c>
      <c r="Z108" s="304">
        <f t="shared" ca="1" si="96"/>
        <v>99999</v>
      </c>
      <c r="AA108" s="160" t="str">
        <f t="shared" ca="1" si="97"/>
        <v/>
      </c>
      <c r="AB108" s="160" t="str">
        <f t="shared" ca="1" si="98"/>
        <v/>
      </c>
      <c r="AC108" s="305">
        <f t="shared" ca="1" si="99"/>
        <v>99999</v>
      </c>
      <c r="AD108" s="305" t="str">
        <f t="shared" ca="1" si="100"/>
        <v/>
      </c>
      <c r="AE108" s="306" t="str">
        <f t="shared" ca="1" si="101"/>
        <v/>
      </c>
      <c r="AG108" s="307">
        <f t="shared" ca="1" si="103"/>
        <v>0</v>
      </c>
      <c r="AH108" s="304">
        <f t="shared" ca="1" si="104"/>
        <v>99999</v>
      </c>
      <c r="AI108" s="160" t="str">
        <f t="shared" ca="1" si="105"/>
        <v/>
      </c>
      <c r="AJ108" s="160" t="str">
        <f t="shared" ca="1" si="106"/>
        <v/>
      </c>
      <c r="AK108" s="305">
        <f t="shared" ca="1" si="107"/>
        <v>99999</v>
      </c>
      <c r="AL108" s="305" t="str">
        <f t="shared" ca="1" si="108"/>
        <v/>
      </c>
      <c r="AM108" s="306" t="str">
        <f t="shared" ca="1" si="109"/>
        <v/>
      </c>
      <c r="AO108" s="307">
        <f t="shared" ca="1" si="110"/>
        <v>0</v>
      </c>
      <c r="AP108" s="304">
        <f t="shared" ca="1" si="111"/>
        <v>99999</v>
      </c>
      <c r="AQ108" s="160" t="str">
        <f t="shared" ca="1" si="112"/>
        <v/>
      </c>
      <c r="AR108" s="160" t="str">
        <f t="shared" ca="1" si="113"/>
        <v/>
      </c>
      <c r="AS108" s="305">
        <f t="shared" ca="1" si="114"/>
        <v>99999</v>
      </c>
      <c r="AT108" s="305" t="str">
        <f t="shared" ca="1" si="115"/>
        <v/>
      </c>
      <c r="AU108" s="306" t="str">
        <f t="shared" ca="1" si="116"/>
        <v/>
      </c>
      <c r="AV108" s="160"/>
      <c r="AW108" s="307">
        <f t="shared" ca="1" si="117"/>
        <v>0</v>
      </c>
      <c r="AX108" s="304">
        <f t="shared" ca="1" si="118"/>
        <v>99999</v>
      </c>
      <c r="AY108" s="160" t="str">
        <f t="shared" ca="1" si="119"/>
        <v/>
      </c>
      <c r="AZ108" s="160" t="str">
        <f t="shared" ca="1" si="120"/>
        <v/>
      </c>
      <c r="BA108" s="305">
        <f t="shared" ca="1" si="121"/>
        <v>99999</v>
      </c>
      <c r="BB108" s="305" t="str">
        <f t="shared" ca="1" si="122"/>
        <v/>
      </c>
      <c r="BC108" s="306" t="str">
        <f t="shared" ca="1" si="123"/>
        <v/>
      </c>
      <c r="BE108" s="307">
        <f t="shared" ca="1" si="124"/>
        <v>0</v>
      </c>
      <c r="BF108" s="304">
        <f t="shared" ca="1" si="125"/>
        <v>99999</v>
      </c>
      <c r="BG108" s="160" t="str">
        <f t="shared" ca="1" si="126"/>
        <v/>
      </c>
      <c r="BH108" s="160" t="str">
        <f t="shared" ca="1" si="127"/>
        <v/>
      </c>
      <c r="BI108" s="305">
        <f t="shared" ca="1" si="128"/>
        <v>99999</v>
      </c>
      <c r="BJ108" s="305" t="str">
        <f t="shared" ca="1" si="129"/>
        <v/>
      </c>
      <c r="BK108" s="306" t="str">
        <f t="shared" ca="1" si="130"/>
        <v/>
      </c>
      <c r="BL108" s="160"/>
      <c r="BM108" s="307">
        <f t="shared" ca="1" si="131"/>
        <v>0</v>
      </c>
      <c r="BN108" s="304">
        <f t="shared" ca="1" si="132"/>
        <v>99999</v>
      </c>
      <c r="BO108" s="160" t="str">
        <f t="shared" ca="1" si="133"/>
        <v/>
      </c>
      <c r="BP108" s="160" t="str">
        <f t="shared" ca="1" si="134"/>
        <v/>
      </c>
      <c r="BQ108" s="305">
        <f t="shared" ca="1" si="135"/>
        <v>99999</v>
      </c>
      <c r="BR108" s="305" t="str">
        <f t="shared" ca="1" si="136"/>
        <v/>
      </c>
      <c r="BS108" s="306" t="str">
        <f t="shared" ca="1" si="137"/>
        <v/>
      </c>
      <c r="BU108" s="307">
        <f t="shared" ca="1" si="138"/>
        <v>0</v>
      </c>
      <c r="BV108" s="304">
        <f t="shared" ca="1" si="139"/>
        <v>99999</v>
      </c>
      <c r="BW108" s="160" t="str">
        <f t="shared" ca="1" si="140"/>
        <v/>
      </c>
      <c r="BX108" s="160" t="str">
        <f t="shared" ca="1" si="141"/>
        <v/>
      </c>
      <c r="BY108" s="305">
        <f t="shared" ca="1" si="142"/>
        <v>99999</v>
      </c>
      <c r="BZ108" s="305" t="str">
        <f t="shared" ca="1" si="143"/>
        <v/>
      </c>
      <c r="CA108" s="306" t="str">
        <f t="shared" ca="1" si="144"/>
        <v/>
      </c>
      <c r="CB108" s="160"/>
      <c r="CC108" s="307">
        <f t="shared" ca="1" si="145"/>
        <v>0</v>
      </c>
      <c r="CD108" s="304">
        <f t="shared" ca="1" si="146"/>
        <v>99999</v>
      </c>
      <c r="CE108" s="160" t="str">
        <f t="shared" ca="1" si="147"/>
        <v/>
      </c>
      <c r="CF108" s="160" t="str">
        <f t="shared" ca="1" si="148"/>
        <v/>
      </c>
      <c r="CG108" s="305">
        <f t="shared" ca="1" si="149"/>
        <v>99999</v>
      </c>
      <c r="CH108" s="305" t="str">
        <f t="shared" ca="1" si="150"/>
        <v/>
      </c>
      <c r="CI108" s="306" t="str">
        <f t="shared" ca="1" si="151"/>
        <v/>
      </c>
      <c r="CK108" s="307">
        <f t="shared" ca="1" si="152"/>
        <v>0</v>
      </c>
      <c r="CL108" s="304">
        <f t="shared" ca="1" si="153"/>
        <v>99999</v>
      </c>
      <c r="CM108" s="160" t="str">
        <f t="shared" ca="1" si="154"/>
        <v/>
      </c>
      <c r="CN108" s="160" t="str">
        <f t="shared" ca="1" si="155"/>
        <v/>
      </c>
      <c r="CO108" s="305">
        <f t="shared" ca="1" si="156"/>
        <v>99999</v>
      </c>
      <c r="CP108" s="305" t="str">
        <f t="shared" ca="1" si="157"/>
        <v/>
      </c>
      <c r="CQ108" s="306" t="str">
        <f t="shared" ca="1" si="158"/>
        <v/>
      </c>
      <c r="CS108" s="307">
        <f t="shared" ca="1" si="159"/>
        <v>0</v>
      </c>
      <c r="CT108" s="304">
        <f t="shared" ca="1" si="160"/>
        <v>99999</v>
      </c>
      <c r="CU108" s="160" t="str">
        <f t="shared" ca="1" si="161"/>
        <v/>
      </c>
      <c r="CV108" s="160" t="str">
        <f t="shared" ca="1" si="162"/>
        <v/>
      </c>
      <c r="CW108" s="305">
        <f t="shared" ca="1" si="163"/>
        <v>99999</v>
      </c>
      <c r="CX108" s="305" t="str">
        <f t="shared" ca="1" si="164"/>
        <v/>
      </c>
      <c r="CY108" s="306" t="str">
        <f t="shared" ca="1" si="165"/>
        <v/>
      </c>
      <c r="DA108" s="307">
        <f t="shared" ca="1" si="166"/>
        <v>0</v>
      </c>
      <c r="DB108" s="304">
        <f t="shared" ca="1" si="167"/>
        <v>99999</v>
      </c>
      <c r="DC108" s="160" t="str">
        <f t="shared" ca="1" si="168"/>
        <v/>
      </c>
      <c r="DD108" s="160" t="str">
        <f t="shared" ca="1" si="169"/>
        <v/>
      </c>
      <c r="DE108" s="305">
        <f t="shared" ca="1" si="170"/>
        <v>99999</v>
      </c>
      <c r="DF108" s="305" t="str">
        <f t="shared" ca="1" si="171"/>
        <v/>
      </c>
      <c r="DG108" s="306" t="str">
        <f t="shared" ca="1" si="172"/>
        <v/>
      </c>
      <c r="DI108" s="307">
        <f t="shared" ca="1" si="173"/>
        <v>0</v>
      </c>
      <c r="DJ108" s="304">
        <f t="shared" ca="1" si="174"/>
        <v>99999</v>
      </c>
      <c r="DK108" s="160" t="str">
        <f t="shared" ca="1" si="175"/>
        <v/>
      </c>
      <c r="DL108" s="160" t="str">
        <f t="shared" ca="1" si="176"/>
        <v/>
      </c>
      <c r="DM108" s="305">
        <f t="shared" ca="1" si="177"/>
        <v>99999</v>
      </c>
      <c r="DN108" s="305" t="str">
        <f t="shared" ca="1" si="178"/>
        <v/>
      </c>
      <c r="DO108" s="306" t="str">
        <f t="shared" ca="1" si="179"/>
        <v/>
      </c>
    </row>
    <row r="109" spans="4:119" ht="17.25" x14ac:dyDescent="0.25">
      <c r="D109" s="129">
        <f t="shared" ca="1" si="94"/>
        <v>0</v>
      </c>
      <c r="E109" s="129" t="str">
        <f t="shared" ca="1" si="95"/>
        <v/>
      </c>
      <c r="F109" s="129">
        <f ca="1">IF($E109="",0,COUNTIF($E$7:$E109,INDEX($E$139:$E$270,ROW($A103))))</f>
        <v>0</v>
      </c>
      <c r="G109" s="129"/>
      <c r="H109" s="158">
        <v>103</v>
      </c>
      <c r="I109" s="185" t="str">
        <f ca="1">IF(OR($Y$3,$H109&gt;Calc!$B$16/2*$D$6),"",$U$6+QUOTIENT(($H109-1),$U$22)*($U$8+$U$10)/1440+SUM($R$7:$R108)/1440)</f>
        <v/>
      </c>
      <c r="J109" s="187" t="str">
        <f ca="1">IF(OR($Y$3,$H109&gt;Calc!$B$16/2*$D$6),"",MOD(($H109-1),$U$22)+1)</f>
        <v/>
      </c>
      <c r="K109" s="46" t="str">
        <f ca="1"/>
        <v/>
      </c>
      <c r="L109" s="45" t="s">
        <v>4</v>
      </c>
      <c r="M109" s="47" t="str">
        <f ca="1"/>
        <v/>
      </c>
      <c r="N109" s="44" t="str">
        <f t="shared" ca="1" si="181"/>
        <v/>
      </c>
      <c r="O109" s="42" t="s">
        <v>4</v>
      </c>
      <c r="P109" s="43" t="str">
        <f t="shared" ca="1" si="182"/>
        <v/>
      </c>
      <c r="Q109" s="611"/>
      <c r="R109" s="607"/>
      <c r="X109" s="160">
        <f t="shared" ca="1" si="102"/>
        <v>0</v>
      </c>
      <c r="Y109" s="307">
        <f t="shared" ca="1" si="180"/>
        <v>0</v>
      </c>
      <c r="Z109" s="304">
        <f t="shared" ca="1" si="96"/>
        <v>99999</v>
      </c>
      <c r="AA109" s="160" t="str">
        <f t="shared" ca="1" si="97"/>
        <v/>
      </c>
      <c r="AB109" s="160" t="str">
        <f t="shared" ca="1" si="98"/>
        <v/>
      </c>
      <c r="AC109" s="305">
        <f t="shared" ca="1" si="99"/>
        <v>99999</v>
      </c>
      <c r="AD109" s="305" t="str">
        <f t="shared" ca="1" si="100"/>
        <v/>
      </c>
      <c r="AE109" s="306" t="str">
        <f t="shared" ca="1" si="101"/>
        <v/>
      </c>
      <c r="AG109" s="307">
        <f t="shared" ca="1" si="103"/>
        <v>0</v>
      </c>
      <c r="AH109" s="304">
        <f t="shared" ca="1" si="104"/>
        <v>99999</v>
      </c>
      <c r="AI109" s="160" t="str">
        <f t="shared" ca="1" si="105"/>
        <v/>
      </c>
      <c r="AJ109" s="160" t="str">
        <f t="shared" ca="1" si="106"/>
        <v/>
      </c>
      <c r="AK109" s="305">
        <f t="shared" ca="1" si="107"/>
        <v>99999</v>
      </c>
      <c r="AL109" s="305" t="str">
        <f t="shared" ca="1" si="108"/>
        <v/>
      </c>
      <c r="AM109" s="306" t="str">
        <f t="shared" ca="1" si="109"/>
        <v/>
      </c>
      <c r="AO109" s="307">
        <f t="shared" ca="1" si="110"/>
        <v>0</v>
      </c>
      <c r="AP109" s="304">
        <f t="shared" ca="1" si="111"/>
        <v>99999</v>
      </c>
      <c r="AQ109" s="160" t="str">
        <f t="shared" ca="1" si="112"/>
        <v/>
      </c>
      <c r="AR109" s="160" t="str">
        <f t="shared" ca="1" si="113"/>
        <v/>
      </c>
      <c r="AS109" s="305">
        <f t="shared" ca="1" si="114"/>
        <v>99999</v>
      </c>
      <c r="AT109" s="305" t="str">
        <f t="shared" ca="1" si="115"/>
        <v/>
      </c>
      <c r="AU109" s="306" t="str">
        <f t="shared" ca="1" si="116"/>
        <v/>
      </c>
      <c r="AV109" s="160"/>
      <c r="AW109" s="307">
        <f t="shared" ca="1" si="117"/>
        <v>0</v>
      </c>
      <c r="AX109" s="304">
        <f t="shared" ca="1" si="118"/>
        <v>99999</v>
      </c>
      <c r="AY109" s="160" t="str">
        <f t="shared" ca="1" si="119"/>
        <v/>
      </c>
      <c r="AZ109" s="160" t="str">
        <f t="shared" ca="1" si="120"/>
        <v/>
      </c>
      <c r="BA109" s="305">
        <f t="shared" ca="1" si="121"/>
        <v>99999</v>
      </c>
      <c r="BB109" s="305" t="str">
        <f t="shared" ca="1" si="122"/>
        <v/>
      </c>
      <c r="BC109" s="306" t="str">
        <f t="shared" ca="1" si="123"/>
        <v/>
      </c>
      <c r="BE109" s="307">
        <f t="shared" ca="1" si="124"/>
        <v>0</v>
      </c>
      <c r="BF109" s="304">
        <f t="shared" ca="1" si="125"/>
        <v>99999</v>
      </c>
      <c r="BG109" s="160" t="str">
        <f t="shared" ca="1" si="126"/>
        <v/>
      </c>
      <c r="BH109" s="160" t="str">
        <f t="shared" ca="1" si="127"/>
        <v/>
      </c>
      <c r="BI109" s="305">
        <f t="shared" ca="1" si="128"/>
        <v>99999</v>
      </c>
      <c r="BJ109" s="305" t="str">
        <f t="shared" ca="1" si="129"/>
        <v/>
      </c>
      <c r="BK109" s="306" t="str">
        <f t="shared" ca="1" si="130"/>
        <v/>
      </c>
      <c r="BL109" s="160"/>
      <c r="BM109" s="307">
        <f t="shared" ca="1" si="131"/>
        <v>0</v>
      </c>
      <c r="BN109" s="304">
        <f t="shared" ca="1" si="132"/>
        <v>99999</v>
      </c>
      <c r="BO109" s="160" t="str">
        <f t="shared" ca="1" si="133"/>
        <v/>
      </c>
      <c r="BP109" s="160" t="str">
        <f t="shared" ca="1" si="134"/>
        <v/>
      </c>
      <c r="BQ109" s="305">
        <f t="shared" ca="1" si="135"/>
        <v>99999</v>
      </c>
      <c r="BR109" s="305" t="str">
        <f t="shared" ca="1" si="136"/>
        <v/>
      </c>
      <c r="BS109" s="306" t="str">
        <f t="shared" ca="1" si="137"/>
        <v/>
      </c>
      <c r="BU109" s="307">
        <f t="shared" ca="1" si="138"/>
        <v>0</v>
      </c>
      <c r="BV109" s="304">
        <f t="shared" ca="1" si="139"/>
        <v>99999</v>
      </c>
      <c r="BW109" s="160" t="str">
        <f t="shared" ca="1" si="140"/>
        <v/>
      </c>
      <c r="BX109" s="160" t="str">
        <f t="shared" ca="1" si="141"/>
        <v/>
      </c>
      <c r="BY109" s="305">
        <f t="shared" ca="1" si="142"/>
        <v>99999</v>
      </c>
      <c r="BZ109" s="305" t="str">
        <f t="shared" ca="1" si="143"/>
        <v/>
      </c>
      <c r="CA109" s="306" t="str">
        <f t="shared" ca="1" si="144"/>
        <v/>
      </c>
      <c r="CB109" s="160"/>
      <c r="CC109" s="307">
        <f t="shared" ca="1" si="145"/>
        <v>0</v>
      </c>
      <c r="CD109" s="304">
        <f t="shared" ca="1" si="146"/>
        <v>99999</v>
      </c>
      <c r="CE109" s="160" t="str">
        <f t="shared" ca="1" si="147"/>
        <v/>
      </c>
      <c r="CF109" s="160" t="str">
        <f t="shared" ca="1" si="148"/>
        <v/>
      </c>
      <c r="CG109" s="305">
        <f t="shared" ca="1" si="149"/>
        <v>99999</v>
      </c>
      <c r="CH109" s="305" t="str">
        <f t="shared" ca="1" si="150"/>
        <v/>
      </c>
      <c r="CI109" s="306" t="str">
        <f t="shared" ca="1" si="151"/>
        <v/>
      </c>
      <c r="CK109" s="307">
        <f t="shared" ca="1" si="152"/>
        <v>0</v>
      </c>
      <c r="CL109" s="304">
        <f t="shared" ca="1" si="153"/>
        <v>99999</v>
      </c>
      <c r="CM109" s="160" t="str">
        <f t="shared" ca="1" si="154"/>
        <v/>
      </c>
      <c r="CN109" s="160" t="str">
        <f t="shared" ca="1" si="155"/>
        <v/>
      </c>
      <c r="CO109" s="305">
        <f t="shared" ca="1" si="156"/>
        <v>99999</v>
      </c>
      <c r="CP109" s="305" t="str">
        <f t="shared" ca="1" si="157"/>
        <v/>
      </c>
      <c r="CQ109" s="306" t="str">
        <f t="shared" ca="1" si="158"/>
        <v/>
      </c>
      <c r="CS109" s="307">
        <f t="shared" ca="1" si="159"/>
        <v>0</v>
      </c>
      <c r="CT109" s="304">
        <f t="shared" ca="1" si="160"/>
        <v>99999</v>
      </c>
      <c r="CU109" s="160" t="str">
        <f t="shared" ca="1" si="161"/>
        <v/>
      </c>
      <c r="CV109" s="160" t="str">
        <f t="shared" ca="1" si="162"/>
        <v/>
      </c>
      <c r="CW109" s="305">
        <f t="shared" ca="1" si="163"/>
        <v>99999</v>
      </c>
      <c r="CX109" s="305" t="str">
        <f t="shared" ca="1" si="164"/>
        <v/>
      </c>
      <c r="CY109" s="306" t="str">
        <f t="shared" ca="1" si="165"/>
        <v/>
      </c>
      <c r="DA109" s="307">
        <f t="shared" ca="1" si="166"/>
        <v>0</v>
      </c>
      <c r="DB109" s="304">
        <f t="shared" ca="1" si="167"/>
        <v>99999</v>
      </c>
      <c r="DC109" s="160" t="str">
        <f t="shared" ca="1" si="168"/>
        <v/>
      </c>
      <c r="DD109" s="160" t="str">
        <f t="shared" ca="1" si="169"/>
        <v/>
      </c>
      <c r="DE109" s="305">
        <f t="shared" ca="1" si="170"/>
        <v>99999</v>
      </c>
      <c r="DF109" s="305" t="str">
        <f t="shared" ca="1" si="171"/>
        <v/>
      </c>
      <c r="DG109" s="306" t="str">
        <f t="shared" ca="1" si="172"/>
        <v/>
      </c>
      <c r="DI109" s="307">
        <f t="shared" ca="1" si="173"/>
        <v>0</v>
      </c>
      <c r="DJ109" s="304">
        <f t="shared" ca="1" si="174"/>
        <v>99999</v>
      </c>
      <c r="DK109" s="160" t="str">
        <f t="shared" ca="1" si="175"/>
        <v/>
      </c>
      <c r="DL109" s="160" t="str">
        <f t="shared" ca="1" si="176"/>
        <v/>
      </c>
      <c r="DM109" s="305">
        <f t="shared" ca="1" si="177"/>
        <v>99999</v>
      </c>
      <c r="DN109" s="305" t="str">
        <f t="shared" ca="1" si="178"/>
        <v/>
      </c>
      <c r="DO109" s="306" t="str">
        <f t="shared" ca="1" si="179"/>
        <v/>
      </c>
    </row>
    <row r="110" spans="4:119" ht="17.25" x14ac:dyDescent="0.25">
      <c r="D110" s="129">
        <f t="shared" ca="1" si="94"/>
        <v>0</v>
      </c>
      <c r="E110" s="129" t="str">
        <f t="shared" ca="1" si="95"/>
        <v/>
      </c>
      <c r="F110" s="129">
        <f ca="1">IF($E110="",0,COUNTIF($E$7:$E110,INDEX($E$139:$E$270,ROW($A104))))</f>
        <v>0</v>
      </c>
      <c r="G110" s="129"/>
      <c r="H110" s="158">
        <v>104</v>
      </c>
      <c r="I110" s="185" t="str">
        <f ca="1">IF(OR($Y$3,$H110&gt;Calc!$B$16/2*$D$6),"",$U$6+QUOTIENT(($H110-1),$U$22)*($U$8+$U$10)/1440+SUM($R$7:$R109)/1440)</f>
        <v/>
      </c>
      <c r="J110" s="187" t="str">
        <f ca="1">IF(OR($Y$3,$H110&gt;Calc!$B$16/2*$D$6),"",MOD(($H110-1),$U$22)+1)</f>
        <v/>
      </c>
      <c r="K110" s="46" t="str">
        <f ca="1"/>
        <v/>
      </c>
      <c r="L110" s="45" t="s">
        <v>4</v>
      </c>
      <c r="M110" s="47" t="str">
        <f ca="1"/>
        <v/>
      </c>
      <c r="N110" s="44" t="str">
        <f t="shared" ca="1" si="181"/>
        <v/>
      </c>
      <c r="O110" s="42" t="s">
        <v>4</v>
      </c>
      <c r="P110" s="43" t="str">
        <f t="shared" ca="1" si="182"/>
        <v/>
      </c>
      <c r="Q110" s="611"/>
      <c r="R110" s="607"/>
      <c r="X110" s="160">
        <f t="shared" ca="1" si="102"/>
        <v>0</v>
      </c>
      <c r="Y110" s="307">
        <f t="shared" ca="1" si="180"/>
        <v>0</v>
      </c>
      <c r="Z110" s="304">
        <f t="shared" ca="1" si="96"/>
        <v>99999</v>
      </c>
      <c r="AA110" s="160" t="str">
        <f t="shared" ca="1" si="97"/>
        <v/>
      </c>
      <c r="AB110" s="160" t="str">
        <f t="shared" ca="1" si="98"/>
        <v/>
      </c>
      <c r="AC110" s="305">
        <f t="shared" ca="1" si="99"/>
        <v>99999</v>
      </c>
      <c r="AD110" s="305" t="str">
        <f t="shared" ca="1" si="100"/>
        <v/>
      </c>
      <c r="AE110" s="306" t="str">
        <f t="shared" ca="1" si="101"/>
        <v/>
      </c>
      <c r="AG110" s="307">
        <f t="shared" ca="1" si="103"/>
        <v>0</v>
      </c>
      <c r="AH110" s="304">
        <f t="shared" ca="1" si="104"/>
        <v>99999</v>
      </c>
      <c r="AI110" s="160" t="str">
        <f t="shared" ca="1" si="105"/>
        <v/>
      </c>
      <c r="AJ110" s="160" t="str">
        <f t="shared" ca="1" si="106"/>
        <v/>
      </c>
      <c r="AK110" s="305">
        <f t="shared" ca="1" si="107"/>
        <v>99999</v>
      </c>
      <c r="AL110" s="305" t="str">
        <f t="shared" ca="1" si="108"/>
        <v/>
      </c>
      <c r="AM110" s="306" t="str">
        <f t="shared" ca="1" si="109"/>
        <v/>
      </c>
      <c r="AO110" s="307">
        <f t="shared" ca="1" si="110"/>
        <v>0</v>
      </c>
      <c r="AP110" s="304">
        <f t="shared" ca="1" si="111"/>
        <v>99999</v>
      </c>
      <c r="AQ110" s="160" t="str">
        <f t="shared" ca="1" si="112"/>
        <v/>
      </c>
      <c r="AR110" s="160" t="str">
        <f t="shared" ca="1" si="113"/>
        <v/>
      </c>
      <c r="AS110" s="305">
        <f t="shared" ca="1" si="114"/>
        <v>99999</v>
      </c>
      <c r="AT110" s="305" t="str">
        <f t="shared" ca="1" si="115"/>
        <v/>
      </c>
      <c r="AU110" s="306" t="str">
        <f t="shared" ca="1" si="116"/>
        <v/>
      </c>
      <c r="AV110" s="160"/>
      <c r="AW110" s="307">
        <f t="shared" ca="1" si="117"/>
        <v>0</v>
      </c>
      <c r="AX110" s="304">
        <f t="shared" ca="1" si="118"/>
        <v>99999</v>
      </c>
      <c r="AY110" s="160" t="str">
        <f t="shared" ca="1" si="119"/>
        <v/>
      </c>
      <c r="AZ110" s="160" t="str">
        <f t="shared" ca="1" si="120"/>
        <v/>
      </c>
      <c r="BA110" s="305">
        <f t="shared" ca="1" si="121"/>
        <v>99999</v>
      </c>
      <c r="BB110" s="305" t="str">
        <f t="shared" ca="1" si="122"/>
        <v/>
      </c>
      <c r="BC110" s="306" t="str">
        <f t="shared" ca="1" si="123"/>
        <v/>
      </c>
      <c r="BE110" s="307">
        <f t="shared" ca="1" si="124"/>
        <v>0</v>
      </c>
      <c r="BF110" s="304">
        <f t="shared" ca="1" si="125"/>
        <v>99999</v>
      </c>
      <c r="BG110" s="160" t="str">
        <f t="shared" ca="1" si="126"/>
        <v/>
      </c>
      <c r="BH110" s="160" t="str">
        <f t="shared" ca="1" si="127"/>
        <v/>
      </c>
      <c r="BI110" s="305">
        <f t="shared" ca="1" si="128"/>
        <v>99999</v>
      </c>
      <c r="BJ110" s="305" t="str">
        <f t="shared" ca="1" si="129"/>
        <v/>
      </c>
      <c r="BK110" s="306" t="str">
        <f t="shared" ca="1" si="130"/>
        <v/>
      </c>
      <c r="BL110" s="160"/>
      <c r="BM110" s="307">
        <f t="shared" ca="1" si="131"/>
        <v>0</v>
      </c>
      <c r="BN110" s="304">
        <f t="shared" ca="1" si="132"/>
        <v>99999</v>
      </c>
      <c r="BO110" s="160" t="str">
        <f t="shared" ca="1" si="133"/>
        <v/>
      </c>
      <c r="BP110" s="160" t="str">
        <f t="shared" ca="1" si="134"/>
        <v/>
      </c>
      <c r="BQ110" s="305">
        <f t="shared" ca="1" si="135"/>
        <v>99999</v>
      </c>
      <c r="BR110" s="305" t="str">
        <f t="shared" ca="1" si="136"/>
        <v/>
      </c>
      <c r="BS110" s="306" t="str">
        <f t="shared" ca="1" si="137"/>
        <v/>
      </c>
      <c r="BU110" s="307">
        <f t="shared" ca="1" si="138"/>
        <v>0</v>
      </c>
      <c r="BV110" s="304">
        <f t="shared" ca="1" si="139"/>
        <v>99999</v>
      </c>
      <c r="BW110" s="160" t="str">
        <f t="shared" ca="1" si="140"/>
        <v/>
      </c>
      <c r="BX110" s="160" t="str">
        <f t="shared" ca="1" si="141"/>
        <v/>
      </c>
      <c r="BY110" s="305">
        <f t="shared" ca="1" si="142"/>
        <v>99999</v>
      </c>
      <c r="BZ110" s="305" t="str">
        <f t="shared" ca="1" si="143"/>
        <v/>
      </c>
      <c r="CA110" s="306" t="str">
        <f t="shared" ca="1" si="144"/>
        <v/>
      </c>
      <c r="CB110" s="160"/>
      <c r="CC110" s="307">
        <f t="shared" ca="1" si="145"/>
        <v>0</v>
      </c>
      <c r="CD110" s="304">
        <f t="shared" ca="1" si="146"/>
        <v>99999</v>
      </c>
      <c r="CE110" s="160" t="str">
        <f t="shared" ca="1" si="147"/>
        <v/>
      </c>
      <c r="CF110" s="160" t="str">
        <f t="shared" ca="1" si="148"/>
        <v/>
      </c>
      <c r="CG110" s="305">
        <f t="shared" ca="1" si="149"/>
        <v>99999</v>
      </c>
      <c r="CH110" s="305" t="str">
        <f t="shared" ca="1" si="150"/>
        <v/>
      </c>
      <c r="CI110" s="306" t="str">
        <f t="shared" ca="1" si="151"/>
        <v/>
      </c>
      <c r="CK110" s="307">
        <f t="shared" ca="1" si="152"/>
        <v>0</v>
      </c>
      <c r="CL110" s="304">
        <f t="shared" ca="1" si="153"/>
        <v>99999</v>
      </c>
      <c r="CM110" s="160" t="str">
        <f t="shared" ca="1" si="154"/>
        <v/>
      </c>
      <c r="CN110" s="160" t="str">
        <f t="shared" ca="1" si="155"/>
        <v/>
      </c>
      <c r="CO110" s="305">
        <f t="shared" ca="1" si="156"/>
        <v>99999</v>
      </c>
      <c r="CP110" s="305" t="str">
        <f t="shared" ca="1" si="157"/>
        <v/>
      </c>
      <c r="CQ110" s="306" t="str">
        <f t="shared" ca="1" si="158"/>
        <v/>
      </c>
      <c r="CS110" s="307">
        <f t="shared" ca="1" si="159"/>
        <v>0</v>
      </c>
      <c r="CT110" s="304">
        <f t="shared" ca="1" si="160"/>
        <v>99999</v>
      </c>
      <c r="CU110" s="160" t="str">
        <f t="shared" ca="1" si="161"/>
        <v/>
      </c>
      <c r="CV110" s="160" t="str">
        <f t="shared" ca="1" si="162"/>
        <v/>
      </c>
      <c r="CW110" s="305">
        <f t="shared" ca="1" si="163"/>
        <v>99999</v>
      </c>
      <c r="CX110" s="305" t="str">
        <f t="shared" ca="1" si="164"/>
        <v/>
      </c>
      <c r="CY110" s="306" t="str">
        <f t="shared" ca="1" si="165"/>
        <v/>
      </c>
      <c r="DA110" s="307">
        <f t="shared" ca="1" si="166"/>
        <v>0</v>
      </c>
      <c r="DB110" s="304">
        <f t="shared" ca="1" si="167"/>
        <v>99999</v>
      </c>
      <c r="DC110" s="160" t="str">
        <f t="shared" ca="1" si="168"/>
        <v/>
      </c>
      <c r="DD110" s="160" t="str">
        <f t="shared" ca="1" si="169"/>
        <v/>
      </c>
      <c r="DE110" s="305">
        <f t="shared" ca="1" si="170"/>
        <v>99999</v>
      </c>
      <c r="DF110" s="305" t="str">
        <f t="shared" ca="1" si="171"/>
        <v/>
      </c>
      <c r="DG110" s="306" t="str">
        <f t="shared" ca="1" si="172"/>
        <v/>
      </c>
      <c r="DI110" s="307">
        <f t="shared" ca="1" si="173"/>
        <v>0</v>
      </c>
      <c r="DJ110" s="304">
        <f t="shared" ca="1" si="174"/>
        <v>99999</v>
      </c>
      <c r="DK110" s="160" t="str">
        <f t="shared" ca="1" si="175"/>
        <v/>
      </c>
      <c r="DL110" s="160" t="str">
        <f t="shared" ca="1" si="176"/>
        <v/>
      </c>
      <c r="DM110" s="305">
        <f t="shared" ca="1" si="177"/>
        <v>99999</v>
      </c>
      <c r="DN110" s="305" t="str">
        <f t="shared" ca="1" si="178"/>
        <v/>
      </c>
      <c r="DO110" s="306" t="str">
        <f t="shared" ca="1" si="179"/>
        <v/>
      </c>
    </row>
    <row r="111" spans="4:119" ht="17.25" x14ac:dyDescent="0.25">
      <c r="D111" s="129">
        <f t="shared" ca="1" si="94"/>
        <v>0</v>
      </c>
      <c r="E111" s="129" t="str">
        <f t="shared" ca="1" si="95"/>
        <v/>
      </c>
      <c r="F111" s="129">
        <f ca="1">IF($E111="",0,COUNTIF($E$7:$E111,INDEX($E$139:$E$270,ROW($A105))))</f>
        <v>0</v>
      </c>
      <c r="G111" s="129"/>
      <c r="H111" s="158">
        <v>105</v>
      </c>
      <c r="I111" s="185" t="str">
        <f ca="1">IF(OR($Y$3,$H111&gt;Calc!$B$16/2*$D$6),"",$U$6+QUOTIENT(($H111-1),$U$22)*($U$8+$U$10)/1440+SUM($R$7:$R110)/1440)</f>
        <v/>
      </c>
      <c r="J111" s="187" t="str">
        <f ca="1">IF(OR($Y$3,$H111&gt;Calc!$B$16/2*$D$6),"",MOD(($H111-1),$U$22)+1)</f>
        <v/>
      </c>
      <c r="K111" s="46" t="str">
        <f ca="1"/>
        <v/>
      </c>
      <c r="L111" s="45" t="s">
        <v>4</v>
      </c>
      <c r="M111" s="47" t="str">
        <f ca="1"/>
        <v/>
      </c>
      <c r="N111" s="44" t="str">
        <f t="shared" ca="1" si="181"/>
        <v/>
      </c>
      <c r="O111" s="42" t="s">
        <v>4</v>
      </c>
      <c r="P111" s="43" t="str">
        <f t="shared" ca="1" si="182"/>
        <v/>
      </c>
      <c r="Q111" s="611"/>
      <c r="R111" s="607"/>
      <c r="X111" s="160">
        <f t="shared" ca="1" si="102"/>
        <v>0</v>
      </c>
      <c r="Y111" s="307">
        <f t="shared" ca="1" si="180"/>
        <v>0</v>
      </c>
      <c r="Z111" s="304">
        <f t="shared" ca="1" si="96"/>
        <v>99999</v>
      </c>
      <c r="AA111" s="160" t="str">
        <f t="shared" ca="1" si="97"/>
        <v/>
      </c>
      <c r="AB111" s="160" t="str">
        <f t="shared" ca="1" si="98"/>
        <v/>
      </c>
      <c r="AC111" s="305">
        <f t="shared" ca="1" si="99"/>
        <v>99999</v>
      </c>
      <c r="AD111" s="305" t="str">
        <f t="shared" ca="1" si="100"/>
        <v/>
      </c>
      <c r="AE111" s="306" t="str">
        <f t="shared" ca="1" si="101"/>
        <v/>
      </c>
      <c r="AG111" s="307">
        <f t="shared" ca="1" si="103"/>
        <v>0</v>
      </c>
      <c r="AH111" s="304">
        <f t="shared" ca="1" si="104"/>
        <v>99999</v>
      </c>
      <c r="AI111" s="160" t="str">
        <f t="shared" ca="1" si="105"/>
        <v/>
      </c>
      <c r="AJ111" s="160" t="str">
        <f t="shared" ca="1" si="106"/>
        <v/>
      </c>
      <c r="AK111" s="305">
        <f t="shared" ca="1" si="107"/>
        <v>99999</v>
      </c>
      <c r="AL111" s="305" t="str">
        <f t="shared" ca="1" si="108"/>
        <v/>
      </c>
      <c r="AM111" s="306" t="str">
        <f t="shared" ca="1" si="109"/>
        <v/>
      </c>
      <c r="AO111" s="307">
        <f t="shared" ca="1" si="110"/>
        <v>0</v>
      </c>
      <c r="AP111" s="304">
        <f t="shared" ca="1" si="111"/>
        <v>99999</v>
      </c>
      <c r="AQ111" s="160" t="str">
        <f t="shared" ca="1" si="112"/>
        <v/>
      </c>
      <c r="AR111" s="160" t="str">
        <f t="shared" ca="1" si="113"/>
        <v/>
      </c>
      <c r="AS111" s="305">
        <f t="shared" ca="1" si="114"/>
        <v>99999</v>
      </c>
      <c r="AT111" s="305" t="str">
        <f t="shared" ca="1" si="115"/>
        <v/>
      </c>
      <c r="AU111" s="306" t="str">
        <f t="shared" ca="1" si="116"/>
        <v/>
      </c>
      <c r="AV111" s="160"/>
      <c r="AW111" s="307">
        <f t="shared" ca="1" si="117"/>
        <v>0</v>
      </c>
      <c r="AX111" s="304">
        <f t="shared" ca="1" si="118"/>
        <v>99999</v>
      </c>
      <c r="AY111" s="160" t="str">
        <f t="shared" ca="1" si="119"/>
        <v/>
      </c>
      <c r="AZ111" s="160" t="str">
        <f t="shared" ca="1" si="120"/>
        <v/>
      </c>
      <c r="BA111" s="305">
        <f t="shared" ca="1" si="121"/>
        <v>99999</v>
      </c>
      <c r="BB111" s="305" t="str">
        <f t="shared" ca="1" si="122"/>
        <v/>
      </c>
      <c r="BC111" s="306" t="str">
        <f t="shared" ca="1" si="123"/>
        <v/>
      </c>
      <c r="BE111" s="307">
        <f t="shared" ca="1" si="124"/>
        <v>0</v>
      </c>
      <c r="BF111" s="304">
        <f t="shared" ca="1" si="125"/>
        <v>99999</v>
      </c>
      <c r="BG111" s="160" t="str">
        <f t="shared" ca="1" si="126"/>
        <v/>
      </c>
      <c r="BH111" s="160" t="str">
        <f t="shared" ca="1" si="127"/>
        <v/>
      </c>
      <c r="BI111" s="305">
        <f t="shared" ca="1" si="128"/>
        <v>99999</v>
      </c>
      <c r="BJ111" s="305" t="str">
        <f t="shared" ca="1" si="129"/>
        <v/>
      </c>
      <c r="BK111" s="306" t="str">
        <f t="shared" ca="1" si="130"/>
        <v/>
      </c>
      <c r="BL111" s="160"/>
      <c r="BM111" s="307">
        <f t="shared" ca="1" si="131"/>
        <v>0</v>
      </c>
      <c r="BN111" s="304">
        <f t="shared" ca="1" si="132"/>
        <v>99999</v>
      </c>
      <c r="BO111" s="160" t="str">
        <f t="shared" ca="1" si="133"/>
        <v/>
      </c>
      <c r="BP111" s="160" t="str">
        <f t="shared" ca="1" si="134"/>
        <v/>
      </c>
      <c r="BQ111" s="305">
        <f t="shared" ca="1" si="135"/>
        <v>99999</v>
      </c>
      <c r="BR111" s="305" t="str">
        <f t="shared" ca="1" si="136"/>
        <v/>
      </c>
      <c r="BS111" s="306" t="str">
        <f t="shared" ca="1" si="137"/>
        <v/>
      </c>
      <c r="BU111" s="307">
        <f t="shared" ca="1" si="138"/>
        <v>0</v>
      </c>
      <c r="BV111" s="304">
        <f t="shared" ca="1" si="139"/>
        <v>99999</v>
      </c>
      <c r="BW111" s="160" t="str">
        <f t="shared" ca="1" si="140"/>
        <v/>
      </c>
      <c r="BX111" s="160" t="str">
        <f t="shared" ca="1" si="141"/>
        <v/>
      </c>
      <c r="BY111" s="305">
        <f t="shared" ca="1" si="142"/>
        <v>99999</v>
      </c>
      <c r="BZ111" s="305" t="str">
        <f t="shared" ca="1" si="143"/>
        <v/>
      </c>
      <c r="CA111" s="306" t="str">
        <f t="shared" ca="1" si="144"/>
        <v/>
      </c>
      <c r="CB111" s="160"/>
      <c r="CC111" s="307">
        <f t="shared" ca="1" si="145"/>
        <v>0</v>
      </c>
      <c r="CD111" s="304">
        <f t="shared" ca="1" si="146"/>
        <v>99999</v>
      </c>
      <c r="CE111" s="160" t="str">
        <f t="shared" ca="1" si="147"/>
        <v/>
      </c>
      <c r="CF111" s="160" t="str">
        <f t="shared" ca="1" si="148"/>
        <v/>
      </c>
      <c r="CG111" s="305">
        <f t="shared" ca="1" si="149"/>
        <v>99999</v>
      </c>
      <c r="CH111" s="305" t="str">
        <f t="shared" ca="1" si="150"/>
        <v/>
      </c>
      <c r="CI111" s="306" t="str">
        <f t="shared" ca="1" si="151"/>
        <v/>
      </c>
      <c r="CK111" s="307">
        <f t="shared" ca="1" si="152"/>
        <v>0</v>
      </c>
      <c r="CL111" s="304">
        <f t="shared" ca="1" si="153"/>
        <v>99999</v>
      </c>
      <c r="CM111" s="160" t="str">
        <f t="shared" ca="1" si="154"/>
        <v/>
      </c>
      <c r="CN111" s="160" t="str">
        <f t="shared" ca="1" si="155"/>
        <v/>
      </c>
      <c r="CO111" s="305">
        <f t="shared" ca="1" si="156"/>
        <v>99999</v>
      </c>
      <c r="CP111" s="305" t="str">
        <f t="shared" ca="1" si="157"/>
        <v/>
      </c>
      <c r="CQ111" s="306" t="str">
        <f t="shared" ca="1" si="158"/>
        <v/>
      </c>
      <c r="CS111" s="307">
        <f t="shared" ca="1" si="159"/>
        <v>0</v>
      </c>
      <c r="CT111" s="304">
        <f t="shared" ca="1" si="160"/>
        <v>99999</v>
      </c>
      <c r="CU111" s="160" t="str">
        <f t="shared" ca="1" si="161"/>
        <v/>
      </c>
      <c r="CV111" s="160" t="str">
        <f t="shared" ca="1" si="162"/>
        <v/>
      </c>
      <c r="CW111" s="305">
        <f t="shared" ca="1" si="163"/>
        <v>99999</v>
      </c>
      <c r="CX111" s="305" t="str">
        <f t="shared" ca="1" si="164"/>
        <v/>
      </c>
      <c r="CY111" s="306" t="str">
        <f t="shared" ca="1" si="165"/>
        <v/>
      </c>
      <c r="DA111" s="307">
        <f t="shared" ca="1" si="166"/>
        <v>0</v>
      </c>
      <c r="DB111" s="304">
        <f t="shared" ca="1" si="167"/>
        <v>99999</v>
      </c>
      <c r="DC111" s="160" t="str">
        <f t="shared" ca="1" si="168"/>
        <v/>
      </c>
      <c r="DD111" s="160" t="str">
        <f t="shared" ca="1" si="169"/>
        <v/>
      </c>
      <c r="DE111" s="305">
        <f t="shared" ca="1" si="170"/>
        <v>99999</v>
      </c>
      <c r="DF111" s="305" t="str">
        <f t="shared" ca="1" si="171"/>
        <v/>
      </c>
      <c r="DG111" s="306" t="str">
        <f t="shared" ca="1" si="172"/>
        <v/>
      </c>
      <c r="DI111" s="307">
        <f t="shared" ca="1" si="173"/>
        <v>0</v>
      </c>
      <c r="DJ111" s="304">
        <f t="shared" ca="1" si="174"/>
        <v>99999</v>
      </c>
      <c r="DK111" s="160" t="str">
        <f t="shared" ca="1" si="175"/>
        <v/>
      </c>
      <c r="DL111" s="160" t="str">
        <f t="shared" ca="1" si="176"/>
        <v/>
      </c>
      <c r="DM111" s="305">
        <f t="shared" ca="1" si="177"/>
        <v>99999</v>
      </c>
      <c r="DN111" s="305" t="str">
        <f t="shared" ca="1" si="178"/>
        <v/>
      </c>
      <c r="DO111" s="306" t="str">
        <f t="shared" ca="1" si="179"/>
        <v/>
      </c>
    </row>
    <row r="112" spans="4:119" ht="17.25" x14ac:dyDescent="0.25">
      <c r="D112" s="129">
        <f t="shared" ca="1" si="94"/>
        <v>0</v>
      </c>
      <c r="E112" s="129" t="str">
        <f t="shared" ca="1" si="95"/>
        <v/>
      </c>
      <c r="F112" s="129">
        <f ca="1">IF($E112="",0,COUNTIF($E$7:$E112,INDEX($E$139:$E$270,ROW($A106))))</f>
        <v>0</v>
      </c>
      <c r="G112" s="129"/>
      <c r="H112" s="158">
        <v>106</v>
      </c>
      <c r="I112" s="185" t="str">
        <f ca="1">IF(OR($Y$3,$H112&gt;Calc!$B$16/2*$D$6),"",$U$6+QUOTIENT(($H112-1),$U$22)*($U$8+$U$10)/1440+SUM($R$7:$R111)/1440)</f>
        <v/>
      </c>
      <c r="J112" s="187" t="str">
        <f ca="1">IF(OR($Y$3,$H112&gt;Calc!$B$16/2*$D$6),"",MOD(($H112-1),$U$22)+1)</f>
        <v/>
      </c>
      <c r="K112" s="46" t="str">
        <f ca="1"/>
        <v/>
      </c>
      <c r="L112" s="45" t="s">
        <v>4</v>
      </c>
      <c r="M112" s="47" t="str">
        <f ca="1"/>
        <v/>
      </c>
      <c r="N112" s="44" t="str">
        <f t="shared" ca="1" si="181"/>
        <v/>
      </c>
      <c r="O112" s="42" t="s">
        <v>4</v>
      </c>
      <c r="P112" s="43" t="str">
        <f t="shared" ca="1" si="182"/>
        <v/>
      </c>
      <c r="Q112" s="611"/>
      <c r="R112" s="607"/>
      <c r="X112" s="160">
        <f t="shared" ca="1" si="102"/>
        <v>0</v>
      </c>
      <c r="Y112" s="307">
        <f t="shared" ca="1" si="180"/>
        <v>0</v>
      </c>
      <c r="Z112" s="304">
        <f t="shared" ca="1" si="96"/>
        <v>99999</v>
      </c>
      <c r="AA112" s="160" t="str">
        <f t="shared" ca="1" si="97"/>
        <v/>
      </c>
      <c r="AB112" s="160" t="str">
        <f t="shared" ca="1" si="98"/>
        <v/>
      </c>
      <c r="AC112" s="305">
        <f t="shared" ca="1" si="99"/>
        <v>99999</v>
      </c>
      <c r="AD112" s="305" t="str">
        <f t="shared" ca="1" si="100"/>
        <v/>
      </c>
      <c r="AE112" s="306" t="str">
        <f t="shared" ca="1" si="101"/>
        <v/>
      </c>
      <c r="AG112" s="307">
        <f t="shared" ca="1" si="103"/>
        <v>0</v>
      </c>
      <c r="AH112" s="304">
        <f t="shared" ca="1" si="104"/>
        <v>99999</v>
      </c>
      <c r="AI112" s="160" t="str">
        <f t="shared" ca="1" si="105"/>
        <v/>
      </c>
      <c r="AJ112" s="160" t="str">
        <f t="shared" ca="1" si="106"/>
        <v/>
      </c>
      <c r="AK112" s="305">
        <f t="shared" ca="1" si="107"/>
        <v>99999</v>
      </c>
      <c r="AL112" s="305" t="str">
        <f t="shared" ca="1" si="108"/>
        <v/>
      </c>
      <c r="AM112" s="306" t="str">
        <f t="shared" ca="1" si="109"/>
        <v/>
      </c>
      <c r="AO112" s="307">
        <f t="shared" ca="1" si="110"/>
        <v>0</v>
      </c>
      <c r="AP112" s="304">
        <f t="shared" ca="1" si="111"/>
        <v>99999</v>
      </c>
      <c r="AQ112" s="160" t="str">
        <f t="shared" ca="1" si="112"/>
        <v/>
      </c>
      <c r="AR112" s="160" t="str">
        <f t="shared" ca="1" si="113"/>
        <v/>
      </c>
      <c r="AS112" s="305">
        <f t="shared" ca="1" si="114"/>
        <v>99999</v>
      </c>
      <c r="AT112" s="305" t="str">
        <f t="shared" ca="1" si="115"/>
        <v/>
      </c>
      <c r="AU112" s="306" t="str">
        <f t="shared" ca="1" si="116"/>
        <v/>
      </c>
      <c r="AV112" s="160"/>
      <c r="AW112" s="307">
        <f t="shared" ca="1" si="117"/>
        <v>0</v>
      </c>
      <c r="AX112" s="304">
        <f t="shared" ca="1" si="118"/>
        <v>99999</v>
      </c>
      <c r="AY112" s="160" t="str">
        <f t="shared" ca="1" si="119"/>
        <v/>
      </c>
      <c r="AZ112" s="160" t="str">
        <f t="shared" ca="1" si="120"/>
        <v/>
      </c>
      <c r="BA112" s="305">
        <f t="shared" ca="1" si="121"/>
        <v>99999</v>
      </c>
      <c r="BB112" s="305" t="str">
        <f t="shared" ca="1" si="122"/>
        <v/>
      </c>
      <c r="BC112" s="306" t="str">
        <f t="shared" ca="1" si="123"/>
        <v/>
      </c>
      <c r="BE112" s="307">
        <f t="shared" ca="1" si="124"/>
        <v>0</v>
      </c>
      <c r="BF112" s="304">
        <f t="shared" ca="1" si="125"/>
        <v>99999</v>
      </c>
      <c r="BG112" s="160" t="str">
        <f t="shared" ca="1" si="126"/>
        <v/>
      </c>
      <c r="BH112" s="160" t="str">
        <f t="shared" ca="1" si="127"/>
        <v/>
      </c>
      <c r="BI112" s="305">
        <f t="shared" ca="1" si="128"/>
        <v>99999</v>
      </c>
      <c r="BJ112" s="305" t="str">
        <f t="shared" ca="1" si="129"/>
        <v/>
      </c>
      <c r="BK112" s="306" t="str">
        <f t="shared" ca="1" si="130"/>
        <v/>
      </c>
      <c r="BL112" s="160"/>
      <c r="BM112" s="307">
        <f t="shared" ca="1" si="131"/>
        <v>0</v>
      </c>
      <c r="BN112" s="304">
        <f t="shared" ca="1" si="132"/>
        <v>99999</v>
      </c>
      <c r="BO112" s="160" t="str">
        <f t="shared" ca="1" si="133"/>
        <v/>
      </c>
      <c r="BP112" s="160" t="str">
        <f t="shared" ca="1" si="134"/>
        <v/>
      </c>
      <c r="BQ112" s="305">
        <f t="shared" ca="1" si="135"/>
        <v>99999</v>
      </c>
      <c r="BR112" s="305" t="str">
        <f t="shared" ca="1" si="136"/>
        <v/>
      </c>
      <c r="BS112" s="306" t="str">
        <f t="shared" ca="1" si="137"/>
        <v/>
      </c>
      <c r="BU112" s="307">
        <f t="shared" ca="1" si="138"/>
        <v>0</v>
      </c>
      <c r="BV112" s="304">
        <f t="shared" ca="1" si="139"/>
        <v>99999</v>
      </c>
      <c r="BW112" s="160" t="str">
        <f t="shared" ca="1" si="140"/>
        <v/>
      </c>
      <c r="BX112" s="160" t="str">
        <f t="shared" ca="1" si="141"/>
        <v/>
      </c>
      <c r="BY112" s="305">
        <f t="shared" ca="1" si="142"/>
        <v>99999</v>
      </c>
      <c r="BZ112" s="305" t="str">
        <f t="shared" ca="1" si="143"/>
        <v/>
      </c>
      <c r="CA112" s="306" t="str">
        <f t="shared" ca="1" si="144"/>
        <v/>
      </c>
      <c r="CB112" s="160"/>
      <c r="CC112" s="307">
        <f t="shared" ca="1" si="145"/>
        <v>0</v>
      </c>
      <c r="CD112" s="304">
        <f t="shared" ca="1" si="146"/>
        <v>99999</v>
      </c>
      <c r="CE112" s="160" t="str">
        <f t="shared" ca="1" si="147"/>
        <v/>
      </c>
      <c r="CF112" s="160" t="str">
        <f t="shared" ca="1" si="148"/>
        <v/>
      </c>
      <c r="CG112" s="305">
        <f t="shared" ca="1" si="149"/>
        <v>99999</v>
      </c>
      <c r="CH112" s="305" t="str">
        <f t="shared" ca="1" si="150"/>
        <v/>
      </c>
      <c r="CI112" s="306" t="str">
        <f t="shared" ca="1" si="151"/>
        <v/>
      </c>
      <c r="CK112" s="307">
        <f t="shared" ca="1" si="152"/>
        <v>0</v>
      </c>
      <c r="CL112" s="304">
        <f t="shared" ca="1" si="153"/>
        <v>99999</v>
      </c>
      <c r="CM112" s="160" t="str">
        <f t="shared" ca="1" si="154"/>
        <v/>
      </c>
      <c r="CN112" s="160" t="str">
        <f t="shared" ca="1" si="155"/>
        <v/>
      </c>
      <c r="CO112" s="305">
        <f t="shared" ca="1" si="156"/>
        <v>99999</v>
      </c>
      <c r="CP112" s="305" t="str">
        <f t="shared" ca="1" si="157"/>
        <v/>
      </c>
      <c r="CQ112" s="306" t="str">
        <f t="shared" ca="1" si="158"/>
        <v/>
      </c>
      <c r="CS112" s="307">
        <f t="shared" ca="1" si="159"/>
        <v>0</v>
      </c>
      <c r="CT112" s="304">
        <f t="shared" ca="1" si="160"/>
        <v>99999</v>
      </c>
      <c r="CU112" s="160" t="str">
        <f t="shared" ca="1" si="161"/>
        <v/>
      </c>
      <c r="CV112" s="160" t="str">
        <f t="shared" ca="1" si="162"/>
        <v/>
      </c>
      <c r="CW112" s="305">
        <f t="shared" ca="1" si="163"/>
        <v>99999</v>
      </c>
      <c r="CX112" s="305" t="str">
        <f t="shared" ca="1" si="164"/>
        <v/>
      </c>
      <c r="CY112" s="306" t="str">
        <f t="shared" ca="1" si="165"/>
        <v/>
      </c>
      <c r="DA112" s="307">
        <f t="shared" ca="1" si="166"/>
        <v>0</v>
      </c>
      <c r="DB112" s="304">
        <f t="shared" ca="1" si="167"/>
        <v>99999</v>
      </c>
      <c r="DC112" s="160" t="str">
        <f t="shared" ca="1" si="168"/>
        <v/>
      </c>
      <c r="DD112" s="160" t="str">
        <f t="shared" ca="1" si="169"/>
        <v/>
      </c>
      <c r="DE112" s="305">
        <f t="shared" ca="1" si="170"/>
        <v>99999</v>
      </c>
      <c r="DF112" s="305" t="str">
        <f t="shared" ca="1" si="171"/>
        <v/>
      </c>
      <c r="DG112" s="306" t="str">
        <f t="shared" ca="1" si="172"/>
        <v/>
      </c>
      <c r="DI112" s="307">
        <f t="shared" ca="1" si="173"/>
        <v>0</v>
      </c>
      <c r="DJ112" s="304">
        <f t="shared" ca="1" si="174"/>
        <v>99999</v>
      </c>
      <c r="DK112" s="160" t="str">
        <f t="shared" ca="1" si="175"/>
        <v/>
      </c>
      <c r="DL112" s="160" t="str">
        <f t="shared" ca="1" si="176"/>
        <v/>
      </c>
      <c r="DM112" s="305">
        <f t="shared" ca="1" si="177"/>
        <v>99999</v>
      </c>
      <c r="DN112" s="305" t="str">
        <f t="shared" ca="1" si="178"/>
        <v/>
      </c>
      <c r="DO112" s="306" t="str">
        <f t="shared" ca="1" si="179"/>
        <v/>
      </c>
    </row>
    <row r="113" spans="4:119" ht="17.25" x14ac:dyDescent="0.25">
      <c r="D113" s="129">
        <f t="shared" ca="1" si="94"/>
        <v>0</v>
      </c>
      <c r="E113" s="129" t="str">
        <f t="shared" ca="1" si="95"/>
        <v/>
      </c>
      <c r="F113" s="129">
        <f ca="1">IF($E113="",0,COUNTIF($E$7:$E113,INDEX($E$139:$E$270,ROW($A107))))</f>
        <v>0</v>
      </c>
      <c r="G113" s="129"/>
      <c r="H113" s="158">
        <v>107</v>
      </c>
      <c r="I113" s="185" t="str">
        <f ca="1">IF(OR($Y$3,$H113&gt;Calc!$B$16/2*$D$6),"",$U$6+QUOTIENT(($H113-1),$U$22)*($U$8+$U$10)/1440+SUM($R$7:$R112)/1440)</f>
        <v/>
      </c>
      <c r="J113" s="187" t="str">
        <f ca="1">IF(OR($Y$3,$H113&gt;Calc!$B$16/2*$D$6),"",MOD(($H113-1),$U$22)+1)</f>
        <v/>
      </c>
      <c r="K113" s="46" t="str">
        <f ca="1"/>
        <v/>
      </c>
      <c r="L113" s="45" t="s">
        <v>4</v>
      </c>
      <c r="M113" s="47" t="str">
        <f ca="1"/>
        <v/>
      </c>
      <c r="N113" s="44" t="str">
        <f t="shared" ca="1" si="181"/>
        <v/>
      </c>
      <c r="O113" s="42" t="s">
        <v>4</v>
      </c>
      <c r="P113" s="43" t="str">
        <f t="shared" ca="1" si="182"/>
        <v/>
      </c>
      <c r="Q113" s="611"/>
      <c r="R113" s="607"/>
      <c r="X113" s="160">
        <f t="shared" ca="1" si="102"/>
        <v>0</v>
      </c>
      <c r="Y113" s="307">
        <f t="shared" ca="1" si="180"/>
        <v>0</v>
      </c>
      <c r="Z113" s="304">
        <f t="shared" ca="1" si="96"/>
        <v>99999</v>
      </c>
      <c r="AA113" s="160" t="str">
        <f t="shared" ca="1" si="97"/>
        <v/>
      </c>
      <c r="AB113" s="160" t="str">
        <f t="shared" ca="1" si="98"/>
        <v/>
      </c>
      <c r="AC113" s="305">
        <f t="shared" ca="1" si="99"/>
        <v>99999</v>
      </c>
      <c r="AD113" s="305" t="str">
        <f t="shared" ca="1" si="100"/>
        <v/>
      </c>
      <c r="AE113" s="306" t="str">
        <f t="shared" ca="1" si="101"/>
        <v/>
      </c>
      <c r="AG113" s="307">
        <f t="shared" ca="1" si="103"/>
        <v>0</v>
      </c>
      <c r="AH113" s="304">
        <f t="shared" ca="1" si="104"/>
        <v>99999</v>
      </c>
      <c r="AI113" s="160" t="str">
        <f t="shared" ca="1" si="105"/>
        <v/>
      </c>
      <c r="AJ113" s="160" t="str">
        <f t="shared" ca="1" si="106"/>
        <v/>
      </c>
      <c r="AK113" s="305">
        <f t="shared" ca="1" si="107"/>
        <v>99999</v>
      </c>
      <c r="AL113" s="305" t="str">
        <f t="shared" ca="1" si="108"/>
        <v/>
      </c>
      <c r="AM113" s="306" t="str">
        <f t="shared" ca="1" si="109"/>
        <v/>
      </c>
      <c r="AO113" s="307">
        <f t="shared" ca="1" si="110"/>
        <v>0</v>
      </c>
      <c r="AP113" s="304">
        <f t="shared" ca="1" si="111"/>
        <v>99999</v>
      </c>
      <c r="AQ113" s="160" t="str">
        <f t="shared" ca="1" si="112"/>
        <v/>
      </c>
      <c r="AR113" s="160" t="str">
        <f t="shared" ca="1" si="113"/>
        <v/>
      </c>
      <c r="AS113" s="305">
        <f t="shared" ca="1" si="114"/>
        <v>99999</v>
      </c>
      <c r="AT113" s="305" t="str">
        <f t="shared" ca="1" si="115"/>
        <v/>
      </c>
      <c r="AU113" s="306" t="str">
        <f t="shared" ca="1" si="116"/>
        <v/>
      </c>
      <c r="AV113" s="160"/>
      <c r="AW113" s="307">
        <f t="shared" ca="1" si="117"/>
        <v>0</v>
      </c>
      <c r="AX113" s="304">
        <f t="shared" ca="1" si="118"/>
        <v>99999</v>
      </c>
      <c r="AY113" s="160" t="str">
        <f t="shared" ca="1" si="119"/>
        <v/>
      </c>
      <c r="AZ113" s="160" t="str">
        <f t="shared" ca="1" si="120"/>
        <v/>
      </c>
      <c r="BA113" s="305">
        <f t="shared" ca="1" si="121"/>
        <v>99999</v>
      </c>
      <c r="BB113" s="305" t="str">
        <f t="shared" ca="1" si="122"/>
        <v/>
      </c>
      <c r="BC113" s="306" t="str">
        <f t="shared" ca="1" si="123"/>
        <v/>
      </c>
      <c r="BE113" s="307">
        <f t="shared" ca="1" si="124"/>
        <v>0</v>
      </c>
      <c r="BF113" s="304">
        <f t="shared" ca="1" si="125"/>
        <v>99999</v>
      </c>
      <c r="BG113" s="160" t="str">
        <f t="shared" ca="1" si="126"/>
        <v/>
      </c>
      <c r="BH113" s="160" t="str">
        <f t="shared" ca="1" si="127"/>
        <v/>
      </c>
      <c r="BI113" s="305">
        <f t="shared" ca="1" si="128"/>
        <v>99999</v>
      </c>
      <c r="BJ113" s="305" t="str">
        <f t="shared" ca="1" si="129"/>
        <v/>
      </c>
      <c r="BK113" s="306" t="str">
        <f t="shared" ca="1" si="130"/>
        <v/>
      </c>
      <c r="BL113" s="160"/>
      <c r="BM113" s="307">
        <f t="shared" ca="1" si="131"/>
        <v>0</v>
      </c>
      <c r="BN113" s="304">
        <f t="shared" ca="1" si="132"/>
        <v>99999</v>
      </c>
      <c r="BO113" s="160" t="str">
        <f t="shared" ca="1" si="133"/>
        <v/>
      </c>
      <c r="BP113" s="160" t="str">
        <f t="shared" ca="1" si="134"/>
        <v/>
      </c>
      <c r="BQ113" s="305">
        <f t="shared" ca="1" si="135"/>
        <v>99999</v>
      </c>
      <c r="BR113" s="305" t="str">
        <f t="shared" ca="1" si="136"/>
        <v/>
      </c>
      <c r="BS113" s="306" t="str">
        <f t="shared" ca="1" si="137"/>
        <v/>
      </c>
      <c r="BU113" s="307">
        <f t="shared" ca="1" si="138"/>
        <v>0</v>
      </c>
      <c r="BV113" s="304">
        <f t="shared" ca="1" si="139"/>
        <v>99999</v>
      </c>
      <c r="BW113" s="160" t="str">
        <f t="shared" ca="1" si="140"/>
        <v/>
      </c>
      <c r="BX113" s="160" t="str">
        <f t="shared" ca="1" si="141"/>
        <v/>
      </c>
      <c r="BY113" s="305">
        <f t="shared" ca="1" si="142"/>
        <v>99999</v>
      </c>
      <c r="BZ113" s="305" t="str">
        <f t="shared" ca="1" si="143"/>
        <v/>
      </c>
      <c r="CA113" s="306" t="str">
        <f t="shared" ca="1" si="144"/>
        <v/>
      </c>
      <c r="CB113" s="160"/>
      <c r="CC113" s="307">
        <f t="shared" ca="1" si="145"/>
        <v>0</v>
      </c>
      <c r="CD113" s="304">
        <f t="shared" ca="1" si="146"/>
        <v>99999</v>
      </c>
      <c r="CE113" s="160" t="str">
        <f t="shared" ca="1" si="147"/>
        <v/>
      </c>
      <c r="CF113" s="160" t="str">
        <f t="shared" ca="1" si="148"/>
        <v/>
      </c>
      <c r="CG113" s="305">
        <f t="shared" ca="1" si="149"/>
        <v>99999</v>
      </c>
      <c r="CH113" s="305" t="str">
        <f t="shared" ca="1" si="150"/>
        <v/>
      </c>
      <c r="CI113" s="306" t="str">
        <f t="shared" ca="1" si="151"/>
        <v/>
      </c>
      <c r="CK113" s="307">
        <f t="shared" ca="1" si="152"/>
        <v>0</v>
      </c>
      <c r="CL113" s="304">
        <f t="shared" ca="1" si="153"/>
        <v>99999</v>
      </c>
      <c r="CM113" s="160" t="str">
        <f t="shared" ca="1" si="154"/>
        <v/>
      </c>
      <c r="CN113" s="160" t="str">
        <f t="shared" ca="1" si="155"/>
        <v/>
      </c>
      <c r="CO113" s="305">
        <f t="shared" ca="1" si="156"/>
        <v>99999</v>
      </c>
      <c r="CP113" s="305" t="str">
        <f t="shared" ca="1" si="157"/>
        <v/>
      </c>
      <c r="CQ113" s="306" t="str">
        <f t="shared" ca="1" si="158"/>
        <v/>
      </c>
      <c r="CS113" s="307">
        <f t="shared" ca="1" si="159"/>
        <v>0</v>
      </c>
      <c r="CT113" s="304">
        <f t="shared" ca="1" si="160"/>
        <v>99999</v>
      </c>
      <c r="CU113" s="160" t="str">
        <f t="shared" ca="1" si="161"/>
        <v/>
      </c>
      <c r="CV113" s="160" t="str">
        <f t="shared" ca="1" si="162"/>
        <v/>
      </c>
      <c r="CW113" s="305">
        <f t="shared" ca="1" si="163"/>
        <v>99999</v>
      </c>
      <c r="CX113" s="305" t="str">
        <f t="shared" ca="1" si="164"/>
        <v/>
      </c>
      <c r="CY113" s="306" t="str">
        <f t="shared" ca="1" si="165"/>
        <v/>
      </c>
      <c r="DA113" s="307">
        <f t="shared" ca="1" si="166"/>
        <v>0</v>
      </c>
      <c r="DB113" s="304">
        <f t="shared" ca="1" si="167"/>
        <v>99999</v>
      </c>
      <c r="DC113" s="160" t="str">
        <f t="shared" ca="1" si="168"/>
        <v/>
      </c>
      <c r="DD113" s="160" t="str">
        <f t="shared" ca="1" si="169"/>
        <v/>
      </c>
      <c r="DE113" s="305">
        <f t="shared" ca="1" si="170"/>
        <v>99999</v>
      </c>
      <c r="DF113" s="305" t="str">
        <f t="shared" ca="1" si="171"/>
        <v/>
      </c>
      <c r="DG113" s="306" t="str">
        <f t="shared" ca="1" si="172"/>
        <v/>
      </c>
      <c r="DI113" s="307">
        <f t="shared" ca="1" si="173"/>
        <v>0</v>
      </c>
      <c r="DJ113" s="304">
        <f t="shared" ca="1" si="174"/>
        <v>99999</v>
      </c>
      <c r="DK113" s="160" t="str">
        <f t="shared" ca="1" si="175"/>
        <v/>
      </c>
      <c r="DL113" s="160" t="str">
        <f t="shared" ca="1" si="176"/>
        <v/>
      </c>
      <c r="DM113" s="305">
        <f t="shared" ca="1" si="177"/>
        <v>99999</v>
      </c>
      <c r="DN113" s="305" t="str">
        <f t="shared" ca="1" si="178"/>
        <v/>
      </c>
      <c r="DO113" s="306" t="str">
        <f t="shared" ca="1" si="179"/>
        <v/>
      </c>
    </row>
    <row r="114" spans="4:119" ht="17.25" x14ac:dyDescent="0.25">
      <c r="D114" s="129">
        <f t="shared" ca="1" si="94"/>
        <v>0</v>
      </c>
      <c r="E114" s="129" t="str">
        <f t="shared" ca="1" si="95"/>
        <v/>
      </c>
      <c r="F114" s="129">
        <f ca="1">IF($E114="",0,COUNTIF($E$7:$E114,INDEX($E$139:$E$270,ROW($A108))))</f>
        <v>0</v>
      </c>
      <c r="G114" s="129"/>
      <c r="H114" s="158">
        <v>108</v>
      </c>
      <c r="I114" s="185" t="str">
        <f ca="1">IF(OR($Y$3,$H114&gt;Calc!$B$16/2*$D$6),"",$U$6+QUOTIENT(($H114-1),$U$22)*($U$8+$U$10)/1440+SUM($R$7:$R113)/1440)</f>
        <v/>
      </c>
      <c r="J114" s="187" t="str">
        <f ca="1">IF(OR($Y$3,$H114&gt;Calc!$B$16/2*$D$6),"",MOD(($H114-1),$U$22)+1)</f>
        <v/>
      </c>
      <c r="K114" s="46" t="str">
        <f ca="1"/>
        <v/>
      </c>
      <c r="L114" s="45" t="s">
        <v>4</v>
      </c>
      <c r="M114" s="47" t="str">
        <f ca="1"/>
        <v/>
      </c>
      <c r="N114" s="44" t="str">
        <f t="shared" ca="1" si="181"/>
        <v/>
      </c>
      <c r="O114" s="42" t="s">
        <v>4</v>
      </c>
      <c r="P114" s="43" t="str">
        <f t="shared" ca="1" si="182"/>
        <v/>
      </c>
      <c r="Q114" s="611"/>
      <c r="R114" s="607"/>
      <c r="X114" s="160">
        <f t="shared" ca="1" si="102"/>
        <v>0</v>
      </c>
      <c r="Y114" s="307">
        <f t="shared" ca="1" si="180"/>
        <v>0</v>
      </c>
      <c r="Z114" s="304">
        <f t="shared" ca="1" si="96"/>
        <v>99999</v>
      </c>
      <c r="AA114" s="160" t="str">
        <f t="shared" ca="1" si="97"/>
        <v/>
      </c>
      <c r="AB114" s="160" t="str">
        <f t="shared" ca="1" si="98"/>
        <v/>
      </c>
      <c r="AC114" s="305">
        <f t="shared" ca="1" si="99"/>
        <v>99999</v>
      </c>
      <c r="AD114" s="305" t="str">
        <f t="shared" ca="1" si="100"/>
        <v/>
      </c>
      <c r="AE114" s="306" t="str">
        <f t="shared" ca="1" si="101"/>
        <v/>
      </c>
      <c r="AG114" s="307">
        <f t="shared" ca="1" si="103"/>
        <v>0</v>
      </c>
      <c r="AH114" s="304">
        <f t="shared" ca="1" si="104"/>
        <v>99999</v>
      </c>
      <c r="AI114" s="160" t="str">
        <f t="shared" ca="1" si="105"/>
        <v/>
      </c>
      <c r="AJ114" s="160" t="str">
        <f t="shared" ca="1" si="106"/>
        <v/>
      </c>
      <c r="AK114" s="305">
        <f t="shared" ca="1" si="107"/>
        <v>99999</v>
      </c>
      <c r="AL114" s="305" t="str">
        <f t="shared" ca="1" si="108"/>
        <v/>
      </c>
      <c r="AM114" s="306" t="str">
        <f t="shared" ca="1" si="109"/>
        <v/>
      </c>
      <c r="AO114" s="307">
        <f t="shared" ca="1" si="110"/>
        <v>0</v>
      </c>
      <c r="AP114" s="304">
        <f t="shared" ca="1" si="111"/>
        <v>99999</v>
      </c>
      <c r="AQ114" s="160" t="str">
        <f t="shared" ca="1" si="112"/>
        <v/>
      </c>
      <c r="AR114" s="160" t="str">
        <f t="shared" ca="1" si="113"/>
        <v/>
      </c>
      <c r="AS114" s="305">
        <f t="shared" ca="1" si="114"/>
        <v>99999</v>
      </c>
      <c r="AT114" s="305" t="str">
        <f t="shared" ca="1" si="115"/>
        <v/>
      </c>
      <c r="AU114" s="306" t="str">
        <f t="shared" ca="1" si="116"/>
        <v/>
      </c>
      <c r="AV114" s="160"/>
      <c r="AW114" s="307">
        <f t="shared" ca="1" si="117"/>
        <v>0</v>
      </c>
      <c r="AX114" s="304">
        <f t="shared" ca="1" si="118"/>
        <v>99999</v>
      </c>
      <c r="AY114" s="160" t="str">
        <f t="shared" ca="1" si="119"/>
        <v/>
      </c>
      <c r="AZ114" s="160" t="str">
        <f t="shared" ca="1" si="120"/>
        <v/>
      </c>
      <c r="BA114" s="305">
        <f t="shared" ca="1" si="121"/>
        <v>99999</v>
      </c>
      <c r="BB114" s="305" t="str">
        <f t="shared" ca="1" si="122"/>
        <v/>
      </c>
      <c r="BC114" s="306" t="str">
        <f t="shared" ca="1" si="123"/>
        <v/>
      </c>
      <c r="BE114" s="307">
        <f t="shared" ca="1" si="124"/>
        <v>0</v>
      </c>
      <c r="BF114" s="304">
        <f t="shared" ca="1" si="125"/>
        <v>99999</v>
      </c>
      <c r="BG114" s="160" t="str">
        <f t="shared" ca="1" si="126"/>
        <v/>
      </c>
      <c r="BH114" s="160" t="str">
        <f t="shared" ca="1" si="127"/>
        <v/>
      </c>
      <c r="BI114" s="305">
        <f t="shared" ca="1" si="128"/>
        <v>99999</v>
      </c>
      <c r="BJ114" s="305" t="str">
        <f t="shared" ca="1" si="129"/>
        <v/>
      </c>
      <c r="BK114" s="306" t="str">
        <f t="shared" ca="1" si="130"/>
        <v/>
      </c>
      <c r="BL114" s="160"/>
      <c r="BM114" s="307">
        <f t="shared" ca="1" si="131"/>
        <v>0</v>
      </c>
      <c r="BN114" s="304">
        <f t="shared" ca="1" si="132"/>
        <v>99999</v>
      </c>
      <c r="BO114" s="160" t="str">
        <f t="shared" ca="1" si="133"/>
        <v/>
      </c>
      <c r="BP114" s="160" t="str">
        <f t="shared" ca="1" si="134"/>
        <v/>
      </c>
      <c r="BQ114" s="305">
        <f t="shared" ca="1" si="135"/>
        <v>99999</v>
      </c>
      <c r="BR114" s="305" t="str">
        <f t="shared" ca="1" si="136"/>
        <v/>
      </c>
      <c r="BS114" s="306" t="str">
        <f t="shared" ca="1" si="137"/>
        <v/>
      </c>
      <c r="BU114" s="307">
        <f t="shared" ca="1" si="138"/>
        <v>0</v>
      </c>
      <c r="BV114" s="304">
        <f t="shared" ca="1" si="139"/>
        <v>99999</v>
      </c>
      <c r="BW114" s="160" t="str">
        <f t="shared" ca="1" si="140"/>
        <v/>
      </c>
      <c r="BX114" s="160" t="str">
        <f t="shared" ca="1" si="141"/>
        <v/>
      </c>
      <c r="BY114" s="305">
        <f t="shared" ca="1" si="142"/>
        <v>99999</v>
      </c>
      <c r="BZ114" s="305" t="str">
        <f t="shared" ca="1" si="143"/>
        <v/>
      </c>
      <c r="CA114" s="306" t="str">
        <f t="shared" ca="1" si="144"/>
        <v/>
      </c>
      <c r="CB114" s="160"/>
      <c r="CC114" s="307">
        <f t="shared" ca="1" si="145"/>
        <v>0</v>
      </c>
      <c r="CD114" s="304">
        <f t="shared" ca="1" si="146"/>
        <v>99999</v>
      </c>
      <c r="CE114" s="160" t="str">
        <f t="shared" ca="1" si="147"/>
        <v/>
      </c>
      <c r="CF114" s="160" t="str">
        <f t="shared" ca="1" si="148"/>
        <v/>
      </c>
      <c r="CG114" s="305">
        <f t="shared" ca="1" si="149"/>
        <v>99999</v>
      </c>
      <c r="CH114" s="305" t="str">
        <f t="shared" ca="1" si="150"/>
        <v/>
      </c>
      <c r="CI114" s="306" t="str">
        <f t="shared" ca="1" si="151"/>
        <v/>
      </c>
      <c r="CK114" s="307">
        <f t="shared" ca="1" si="152"/>
        <v>0</v>
      </c>
      <c r="CL114" s="304">
        <f t="shared" ca="1" si="153"/>
        <v>99999</v>
      </c>
      <c r="CM114" s="160" t="str">
        <f t="shared" ca="1" si="154"/>
        <v/>
      </c>
      <c r="CN114" s="160" t="str">
        <f t="shared" ca="1" si="155"/>
        <v/>
      </c>
      <c r="CO114" s="305">
        <f t="shared" ca="1" si="156"/>
        <v>99999</v>
      </c>
      <c r="CP114" s="305" t="str">
        <f t="shared" ca="1" si="157"/>
        <v/>
      </c>
      <c r="CQ114" s="306" t="str">
        <f t="shared" ca="1" si="158"/>
        <v/>
      </c>
      <c r="CS114" s="307">
        <f t="shared" ca="1" si="159"/>
        <v>0</v>
      </c>
      <c r="CT114" s="304">
        <f t="shared" ca="1" si="160"/>
        <v>99999</v>
      </c>
      <c r="CU114" s="160" t="str">
        <f t="shared" ca="1" si="161"/>
        <v/>
      </c>
      <c r="CV114" s="160" t="str">
        <f t="shared" ca="1" si="162"/>
        <v/>
      </c>
      <c r="CW114" s="305">
        <f t="shared" ca="1" si="163"/>
        <v>99999</v>
      </c>
      <c r="CX114" s="305" t="str">
        <f t="shared" ca="1" si="164"/>
        <v/>
      </c>
      <c r="CY114" s="306" t="str">
        <f t="shared" ca="1" si="165"/>
        <v/>
      </c>
      <c r="DA114" s="307">
        <f t="shared" ca="1" si="166"/>
        <v>0</v>
      </c>
      <c r="DB114" s="304">
        <f t="shared" ca="1" si="167"/>
        <v>99999</v>
      </c>
      <c r="DC114" s="160" t="str">
        <f t="shared" ca="1" si="168"/>
        <v/>
      </c>
      <c r="DD114" s="160" t="str">
        <f t="shared" ca="1" si="169"/>
        <v/>
      </c>
      <c r="DE114" s="305">
        <f t="shared" ca="1" si="170"/>
        <v>99999</v>
      </c>
      <c r="DF114" s="305" t="str">
        <f t="shared" ca="1" si="171"/>
        <v/>
      </c>
      <c r="DG114" s="306" t="str">
        <f t="shared" ca="1" si="172"/>
        <v/>
      </c>
      <c r="DI114" s="307">
        <f t="shared" ca="1" si="173"/>
        <v>0</v>
      </c>
      <c r="DJ114" s="304">
        <f t="shared" ca="1" si="174"/>
        <v>99999</v>
      </c>
      <c r="DK114" s="160" t="str">
        <f t="shared" ca="1" si="175"/>
        <v/>
      </c>
      <c r="DL114" s="160" t="str">
        <f t="shared" ca="1" si="176"/>
        <v/>
      </c>
      <c r="DM114" s="305">
        <f t="shared" ca="1" si="177"/>
        <v>99999</v>
      </c>
      <c r="DN114" s="305" t="str">
        <f t="shared" ca="1" si="178"/>
        <v/>
      </c>
      <c r="DO114" s="306" t="str">
        <f t="shared" ca="1" si="179"/>
        <v/>
      </c>
    </row>
    <row r="115" spans="4:119" ht="17.25" x14ac:dyDescent="0.25">
      <c r="D115" s="129">
        <f t="shared" ca="1" si="94"/>
        <v>0</v>
      </c>
      <c r="E115" s="129" t="str">
        <f t="shared" ca="1" si="95"/>
        <v/>
      </c>
      <c r="F115" s="129">
        <f ca="1">IF($E115="",0,COUNTIF($E$7:$E115,INDEX($E$139:$E$270,ROW($A109))))</f>
        <v>0</v>
      </c>
      <c r="G115" s="129"/>
      <c r="H115" s="158">
        <v>109</v>
      </c>
      <c r="I115" s="185" t="str">
        <f ca="1">IF(OR($Y$3,$H115&gt;Calc!$B$16/2*$D$6),"",$U$6+QUOTIENT(($H115-1),$U$22)*($U$8+$U$10)/1440+SUM($R$7:$R114)/1440)</f>
        <v/>
      </c>
      <c r="J115" s="187" t="str">
        <f ca="1">IF(OR($Y$3,$H115&gt;Calc!$B$16/2*$D$6),"",MOD(($H115-1),$U$22)+1)</f>
        <v/>
      </c>
      <c r="K115" s="46" t="str">
        <f ca="1"/>
        <v/>
      </c>
      <c r="L115" s="45" t="s">
        <v>4</v>
      </c>
      <c r="M115" s="47" t="str">
        <f ca="1"/>
        <v/>
      </c>
      <c r="N115" s="44" t="str">
        <f t="shared" ca="1" si="181"/>
        <v/>
      </c>
      <c r="O115" s="42" t="s">
        <v>4</v>
      </c>
      <c r="P115" s="43" t="str">
        <f t="shared" ca="1" si="182"/>
        <v/>
      </c>
      <c r="Q115" s="611"/>
      <c r="R115" s="607"/>
      <c r="X115" s="160">
        <f t="shared" ca="1" si="102"/>
        <v>0</v>
      </c>
      <c r="Y115" s="307">
        <f t="shared" ca="1" si="180"/>
        <v>0</v>
      </c>
      <c r="Z115" s="304">
        <f t="shared" ca="1" si="96"/>
        <v>99999</v>
      </c>
      <c r="AA115" s="160" t="str">
        <f t="shared" ca="1" si="97"/>
        <v/>
      </c>
      <c r="AB115" s="160" t="str">
        <f t="shared" ca="1" si="98"/>
        <v/>
      </c>
      <c r="AC115" s="305">
        <f t="shared" ca="1" si="99"/>
        <v>99999</v>
      </c>
      <c r="AD115" s="305" t="str">
        <f t="shared" ca="1" si="100"/>
        <v/>
      </c>
      <c r="AE115" s="306" t="str">
        <f t="shared" ca="1" si="101"/>
        <v/>
      </c>
      <c r="AG115" s="307">
        <f t="shared" ca="1" si="103"/>
        <v>0</v>
      </c>
      <c r="AH115" s="304">
        <f t="shared" ca="1" si="104"/>
        <v>99999</v>
      </c>
      <c r="AI115" s="160" t="str">
        <f t="shared" ca="1" si="105"/>
        <v/>
      </c>
      <c r="AJ115" s="160" t="str">
        <f t="shared" ca="1" si="106"/>
        <v/>
      </c>
      <c r="AK115" s="305">
        <f t="shared" ca="1" si="107"/>
        <v>99999</v>
      </c>
      <c r="AL115" s="305" t="str">
        <f t="shared" ca="1" si="108"/>
        <v/>
      </c>
      <c r="AM115" s="306" t="str">
        <f t="shared" ca="1" si="109"/>
        <v/>
      </c>
      <c r="AO115" s="307">
        <f t="shared" ca="1" si="110"/>
        <v>0</v>
      </c>
      <c r="AP115" s="304">
        <f t="shared" ca="1" si="111"/>
        <v>99999</v>
      </c>
      <c r="AQ115" s="160" t="str">
        <f t="shared" ca="1" si="112"/>
        <v/>
      </c>
      <c r="AR115" s="160" t="str">
        <f t="shared" ca="1" si="113"/>
        <v/>
      </c>
      <c r="AS115" s="305">
        <f t="shared" ca="1" si="114"/>
        <v>99999</v>
      </c>
      <c r="AT115" s="305" t="str">
        <f t="shared" ca="1" si="115"/>
        <v/>
      </c>
      <c r="AU115" s="306" t="str">
        <f t="shared" ca="1" si="116"/>
        <v/>
      </c>
      <c r="AV115" s="160"/>
      <c r="AW115" s="307">
        <f t="shared" ca="1" si="117"/>
        <v>0</v>
      </c>
      <c r="AX115" s="304">
        <f t="shared" ca="1" si="118"/>
        <v>99999</v>
      </c>
      <c r="AY115" s="160" t="str">
        <f t="shared" ca="1" si="119"/>
        <v/>
      </c>
      <c r="AZ115" s="160" t="str">
        <f t="shared" ca="1" si="120"/>
        <v/>
      </c>
      <c r="BA115" s="305">
        <f t="shared" ca="1" si="121"/>
        <v>99999</v>
      </c>
      <c r="BB115" s="305" t="str">
        <f t="shared" ca="1" si="122"/>
        <v/>
      </c>
      <c r="BC115" s="306" t="str">
        <f t="shared" ca="1" si="123"/>
        <v/>
      </c>
      <c r="BE115" s="307">
        <f t="shared" ca="1" si="124"/>
        <v>0</v>
      </c>
      <c r="BF115" s="304">
        <f t="shared" ca="1" si="125"/>
        <v>99999</v>
      </c>
      <c r="BG115" s="160" t="str">
        <f t="shared" ca="1" si="126"/>
        <v/>
      </c>
      <c r="BH115" s="160" t="str">
        <f t="shared" ca="1" si="127"/>
        <v/>
      </c>
      <c r="BI115" s="305">
        <f t="shared" ca="1" si="128"/>
        <v>99999</v>
      </c>
      <c r="BJ115" s="305" t="str">
        <f t="shared" ca="1" si="129"/>
        <v/>
      </c>
      <c r="BK115" s="306" t="str">
        <f t="shared" ca="1" si="130"/>
        <v/>
      </c>
      <c r="BL115" s="160"/>
      <c r="BM115" s="307">
        <f t="shared" ca="1" si="131"/>
        <v>0</v>
      </c>
      <c r="BN115" s="304">
        <f t="shared" ca="1" si="132"/>
        <v>99999</v>
      </c>
      <c r="BO115" s="160" t="str">
        <f t="shared" ca="1" si="133"/>
        <v/>
      </c>
      <c r="BP115" s="160" t="str">
        <f t="shared" ca="1" si="134"/>
        <v/>
      </c>
      <c r="BQ115" s="305">
        <f t="shared" ca="1" si="135"/>
        <v>99999</v>
      </c>
      <c r="BR115" s="305" t="str">
        <f t="shared" ca="1" si="136"/>
        <v/>
      </c>
      <c r="BS115" s="306" t="str">
        <f t="shared" ca="1" si="137"/>
        <v/>
      </c>
      <c r="BU115" s="307">
        <f t="shared" ca="1" si="138"/>
        <v>0</v>
      </c>
      <c r="BV115" s="304">
        <f t="shared" ca="1" si="139"/>
        <v>99999</v>
      </c>
      <c r="BW115" s="160" t="str">
        <f t="shared" ca="1" si="140"/>
        <v/>
      </c>
      <c r="BX115" s="160" t="str">
        <f t="shared" ca="1" si="141"/>
        <v/>
      </c>
      <c r="BY115" s="305">
        <f t="shared" ca="1" si="142"/>
        <v>99999</v>
      </c>
      <c r="BZ115" s="305" t="str">
        <f t="shared" ca="1" si="143"/>
        <v/>
      </c>
      <c r="CA115" s="306" t="str">
        <f t="shared" ca="1" si="144"/>
        <v/>
      </c>
      <c r="CB115" s="160"/>
      <c r="CC115" s="307">
        <f t="shared" ca="1" si="145"/>
        <v>0</v>
      </c>
      <c r="CD115" s="304">
        <f t="shared" ca="1" si="146"/>
        <v>99999</v>
      </c>
      <c r="CE115" s="160" t="str">
        <f t="shared" ca="1" si="147"/>
        <v/>
      </c>
      <c r="CF115" s="160" t="str">
        <f t="shared" ca="1" si="148"/>
        <v/>
      </c>
      <c r="CG115" s="305">
        <f t="shared" ca="1" si="149"/>
        <v>99999</v>
      </c>
      <c r="CH115" s="305" t="str">
        <f t="shared" ca="1" si="150"/>
        <v/>
      </c>
      <c r="CI115" s="306" t="str">
        <f t="shared" ca="1" si="151"/>
        <v/>
      </c>
      <c r="CK115" s="307">
        <f t="shared" ca="1" si="152"/>
        <v>0</v>
      </c>
      <c r="CL115" s="304">
        <f t="shared" ca="1" si="153"/>
        <v>99999</v>
      </c>
      <c r="CM115" s="160" t="str">
        <f t="shared" ca="1" si="154"/>
        <v/>
      </c>
      <c r="CN115" s="160" t="str">
        <f t="shared" ca="1" si="155"/>
        <v/>
      </c>
      <c r="CO115" s="305">
        <f t="shared" ca="1" si="156"/>
        <v>99999</v>
      </c>
      <c r="CP115" s="305" t="str">
        <f t="shared" ca="1" si="157"/>
        <v/>
      </c>
      <c r="CQ115" s="306" t="str">
        <f t="shared" ca="1" si="158"/>
        <v/>
      </c>
      <c r="CS115" s="307">
        <f t="shared" ca="1" si="159"/>
        <v>0</v>
      </c>
      <c r="CT115" s="304">
        <f t="shared" ca="1" si="160"/>
        <v>99999</v>
      </c>
      <c r="CU115" s="160" t="str">
        <f t="shared" ca="1" si="161"/>
        <v/>
      </c>
      <c r="CV115" s="160" t="str">
        <f t="shared" ca="1" si="162"/>
        <v/>
      </c>
      <c r="CW115" s="305">
        <f t="shared" ca="1" si="163"/>
        <v>99999</v>
      </c>
      <c r="CX115" s="305" t="str">
        <f t="shared" ca="1" si="164"/>
        <v/>
      </c>
      <c r="CY115" s="306" t="str">
        <f t="shared" ca="1" si="165"/>
        <v/>
      </c>
      <c r="DA115" s="307">
        <f t="shared" ca="1" si="166"/>
        <v>0</v>
      </c>
      <c r="DB115" s="304">
        <f t="shared" ca="1" si="167"/>
        <v>99999</v>
      </c>
      <c r="DC115" s="160" t="str">
        <f t="shared" ca="1" si="168"/>
        <v/>
      </c>
      <c r="DD115" s="160" t="str">
        <f t="shared" ca="1" si="169"/>
        <v/>
      </c>
      <c r="DE115" s="305">
        <f t="shared" ca="1" si="170"/>
        <v>99999</v>
      </c>
      <c r="DF115" s="305" t="str">
        <f t="shared" ca="1" si="171"/>
        <v/>
      </c>
      <c r="DG115" s="306" t="str">
        <f t="shared" ca="1" si="172"/>
        <v/>
      </c>
      <c r="DI115" s="307">
        <f t="shared" ca="1" si="173"/>
        <v>0</v>
      </c>
      <c r="DJ115" s="304">
        <f t="shared" ca="1" si="174"/>
        <v>99999</v>
      </c>
      <c r="DK115" s="160" t="str">
        <f t="shared" ca="1" si="175"/>
        <v/>
      </c>
      <c r="DL115" s="160" t="str">
        <f t="shared" ca="1" si="176"/>
        <v/>
      </c>
      <c r="DM115" s="305">
        <f t="shared" ca="1" si="177"/>
        <v>99999</v>
      </c>
      <c r="DN115" s="305" t="str">
        <f t="shared" ca="1" si="178"/>
        <v/>
      </c>
      <c r="DO115" s="306" t="str">
        <f t="shared" ca="1" si="179"/>
        <v/>
      </c>
    </row>
    <row r="116" spans="4:119" ht="17.25" x14ac:dyDescent="0.25">
      <c r="D116" s="129">
        <f t="shared" ca="1" si="94"/>
        <v>0</v>
      </c>
      <c r="E116" s="129" t="str">
        <f t="shared" ca="1" si="95"/>
        <v/>
      </c>
      <c r="F116" s="129">
        <f ca="1">IF($E116="",0,COUNTIF($E$7:$E116,INDEX($E$139:$E$270,ROW($A110))))</f>
        <v>0</v>
      </c>
      <c r="G116" s="129"/>
      <c r="H116" s="158">
        <v>110</v>
      </c>
      <c r="I116" s="185" t="str">
        <f ca="1">IF(OR($Y$3,$H116&gt;Calc!$B$16/2*$D$6),"",$U$6+QUOTIENT(($H116-1),$U$22)*($U$8+$U$10)/1440+SUM($R$7:$R115)/1440)</f>
        <v/>
      </c>
      <c r="J116" s="187" t="str">
        <f ca="1">IF(OR($Y$3,$H116&gt;Calc!$B$16/2*$D$6),"",MOD(($H116-1),$U$22)+1)</f>
        <v/>
      </c>
      <c r="K116" s="46" t="str">
        <f ca="1"/>
        <v/>
      </c>
      <c r="L116" s="45" t="s">
        <v>4</v>
      </c>
      <c r="M116" s="47" t="str">
        <f ca="1"/>
        <v/>
      </c>
      <c r="N116" s="44" t="str">
        <f t="shared" ca="1" si="181"/>
        <v/>
      </c>
      <c r="O116" s="42" t="s">
        <v>4</v>
      </c>
      <c r="P116" s="43" t="str">
        <f t="shared" ca="1" si="182"/>
        <v/>
      </c>
      <c r="Q116" s="611"/>
      <c r="R116" s="607"/>
      <c r="X116" s="160">
        <f t="shared" ca="1" si="102"/>
        <v>0</v>
      </c>
      <c r="Y116" s="307">
        <f t="shared" ca="1" si="180"/>
        <v>0</v>
      </c>
      <c r="Z116" s="304">
        <f t="shared" ca="1" si="96"/>
        <v>99999</v>
      </c>
      <c r="AA116" s="160" t="str">
        <f t="shared" ca="1" si="97"/>
        <v/>
      </c>
      <c r="AB116" s="160" t="str">
        <f t="shared" ca="1" si="98"/>
        <v/>
      </c>
      <c r="AC116" s="305">
        <f t="shared" ca="1" si="99"/>
        <v>99999</v>
      </c>
      <c r="AD116" s="305" t="str">
        <f t="shared" ca="1" si="100"/>
        <v/>
      </c>
      <c r="AE116" s="306" t="str">
        <f t="shared" ca="1" si="101"/>
        <v/>
      </c>
      <c r="AG116" s="307">
        <f t="shared" ca="1" si="103"/>
        <v>0</v>
      </c>
      <c r="AH116" s="304">
        <f t="shared" ca="1" si="104"/>
        <v>99999</v>
      </c>
      <c r="AI116" s="160" t="str">
        <f t="shared" ca="1" si="105"/>
        <v/>
      </c>
      <c r="AJ116" s="160" t="str">
        <f t="shared" ca="1" si="106"/>
        <v/>
      </c>
      <c r="AK116" s="305">
        <f t="shared" ca="1" si="107"/>
        <v>99999</v>
      </c>
      <c r="AL116" s="305" t="str">
        <f t="shared" ca="1" si="108"/>
        <v/>
      </c>
      <c r="AM116" s="306" t="str">
        <f t="shared" ca="1" si="109"/>
        <v/>
      </c>
      <c r="AO116" s="307">
        <f t="shared" ca="1" si="110"/>
        <v>0</v>
      </c>
      <c r="AP116" s="304">
        <f t="shared" ca="1" si="111"/>
        <v>99999</v>
      </c>
      <c r="AQ116" s="160" t="str">
        <f t="shared" ca="1" si="112"/>
        <v/>
      </c>
      <c r="AR116" s="160" t="str">
        <f t="shared" ca="1" si="113"/>
        <v/>
      </c>
      <c r="AS116" s="305">
        <f t="shared" ca="1" si="114"/>
        <v>99999</v>
      </c>
      <c r="AT116" s="305" t="str">
        <f t="shared" ca="1" si="115"/>
        <v/>
      </c>
      <c r="AU116" s="306" t="str">
        <f t="shared" ca="1" si="116"/>
        <v/>
      </c>
      <c r="AV116" s="160"/>
      <c r="AW116" s="307">
        <f t="shared" ca="1" si="117"/>
        <v>0</v>
      </c>
      <c r="AX116" s="304">
        <f t="shared" ca="1" si="118"/>
        <v>99999</v>
      </c>
      <c r="AY116" s="160" t="str">
        <f t="shared" ca="1" si="119"/>
        <v/>
      </c>
      <c r="AZ116" s="160" t="str">
        <f t="shared" ca="1" si="120"/>
        <v/>
      </c>
      <c r="BA116" s="305">
        <f t="shared" ca="1" si="121"/>
        <v>99999</v>
      </c>
      <c r="BB116" s="305" t="str">
        <f t="shared" ca="1" si="122"/>
        <v/>
      </c>
      <c r="BC116" s="306" t="str">
        <f t="shared" ca="1" si="123"/>
        <v/>
      </c>
      <c r="BE116" s="307">
        <f t="shared" ca="1" si="124"/>
        <v>0</v>
      </c>
      <c r="BF116" s="304">
        <f t="shared" ca="1" si="125"/>
        <v>99999</v>
      </c>
      <c r="BG116" s="160" t="str">
        <f t="shared" ca="1" si="126"/>
        <v/>
      </c>
      <c r="BH116" s="160" t="str">
        <f t="shared" ca="1" si="127"/>
        <v/>
      </c>
      <c r="BI116" s="305">
        <f t="shared" ca="1" si="128"/>
        <v>99999</v>
      </c>
      <c r="BJ116" s="305" t="str">
        <f t="shared" ca="1" si="129"/>
        <v/>
      </c>
      <c r="BK116" s="306" t="str">
        <f t="shared" ca="1" si="130"/>
        <v/>
      </c>
      <c r="BL116" s="160"/>
      <c r="BM116" s="307">
        <f t="shared" ca="1" si="131"/>
        <v>0</v>
      </c>
      <c r="BN116" s="304">
        <f t="shared" ca="1" si="132"/>
        <v>99999</v>
      </c>
      <c r="BO116" s="160" t="str">
        <f t="shared" ca="1" si="133"/>
        <v/>
      </c>
      <c r="BP116" s="160" t="str">
        <f t="shared" ca="1" si="134"/>
        <v/>
      </c>
      <c r="BQ116" s="305">
        <f t="shared" ca="1" si="135"/>
        <v>99999</v>
      </c>
      <c r="BR116" s="305" t="str">
        <f t="shared" ca="1" si="136"/>
        <v/>
      </c>
      <c r="BS116" s="306" t="str">
        <f t="shared" ca="1" si="137"/>
        <v/>
      </c>
      <c r="BU116" s="307">
        <f t="shared" ca="1" si="138"/>
        <v>0</v>
      </c>
      <c r="BV116" s="304">
        <f t="shared" ca="1" si="139"/>
        <v>99999</v>
      </c>
      <c r="BW116" s="160" t="str">
        <f t="shared" ca="1" si="140"/>
        <v/>
      </c>
      <c r="BX116" s="160" t="str">
        <f t="shared" ca="1" si="141"/>
        <v/>
      </c>
      <c r="BY116" s="305">
        <f t="shared" ca="1" si="142"/>
        <v>99999</v>
      </c>
      <c r="BZ116" s="305" t="str">
        <f t="shared" ca="1" si="143"/>
        <v/>
      </c>
      <c r="CA116" s="306" t="str">
        <f t="shared" ca="1" si="144"/>
        <v/>
      </c>
      <c r="CB116" s="160"/>
      <c r="CC116" s="307">
        <f t="shared" ca="1" si="145"/>
        <v>0</v>
      </c>
      <c r="CD116" s="304">
        <f t="shared" ca="1" si="146"/>
        <v>99999</v>
      </c>
      <c r="CE116" s="160" t="str">
        <f t="shared" ca="1" si="147"/>
        <v/>
      </c>
      <c r="CF116" s="160" t="str">
        <f t="shared" ca="1" si="148"/>
        <v/>
      </c>
      <c r="CG116" s="305">
        <f t="shared" ca="1" si="149"/>
        <v>99999</v>
      </c>
      <c r="CH116" s="305" t="str">
        <f t="shared" ca="1" si="150"/>
        <v/>
      </c>
      <c r="CI116" s="306" t="str">
        <f t="shared" ca="1" si="151"/>
        <v/>
      </c>
      <c r="CK116" s="307">
        <f t="shared" ca="1" si="152"/>
        <v>0</v>
      </c>
      <c r="CL116" s="304">
        <f t="shared" ca="1" si="153"/>
        <v>99999</v>
      </c>
      <c r="CM116" s="160" t="str">
        <f t="shared" ca="1" si="154"/>
        <v/>
      </c>
      <c r="CN116" s="160" t="str">
        <f t="shared" ca="1" si="155"/>
        <v/>
      </c>
      <c r="CO116" s="305">
        <f t="shared" ca="1" si="156"/>
        <v>99999</v>
      </c>
      <c r="CP116" s="305" t="str">
        <f t="shared" ca="1" si="157"/>
        <v/>
      </c>
      <c r="CQ116" s="306" t="str">
        <f t="shared" ca="1" si="158"/>
        <v/>
      </c>
      <c r="CS116" s="307">
        <f t="shared" ca="1" si="159"/>
        <v>0</v>
      </c>
      <c r="CT116" s="304">
        <f t="shared" ca="1" si="160"/>
        <v>99999</v>
      </c>
      <c r="CU116" s="160" t="str">
        <f t="shared" ca="1" si="161"/>
        <v/>
      </c>
      <c r="CV116" s="160" t="str">
        <f t="shared" ca="1" si="162"/>
        <v/>
      </c>
      <c r="CW116" s="305">
        <f t="shared" ca="1" si="163"/>
        <v>99999</v>
      </c>
      <c r="CX116" s="305" t="str">
        <f t="shared" ca="1" si="164"/>
        <v/>
      </c>
      <c r="CY116" s="306" t="str">
        <f t="shared" ca="1" si="165"/>
        <v/>
      </c>
      <c r="DA116" s="307">
        <f t="shared" ca="1" si="166"/>
        <v>0</v>
      </c>
      <c r="DB116" s="304">
        <f t="shared" ca="1" si="167"/>
        <v>99999</v>
      </c>
      <c r="DC116" s="160" t="str">
        <f t="shared" ca="1" si="168"/>
        <v/>
      </c>
      <c r="DD116" s="160" t="str">
        <f t="shared" ca="1" si="169"/>
        <v/>
      </c>
      <c r="DE116" s="305">
        <f t="shared" ca="1" si="170"/>
        <v>99999</v>
      </c>
      <c r="DF116" s="305" t="str">
        <f t="shared" ca="1" si="171"/>
        <v/>
      </c>
      <c r="DG116" s="306" t="str">
        <f t="shared" ca="1" si="172"/>
        <v/>
      </c>
      <c r="DI116" s="307">
        <f t="shared" ca="1" si="173"/>
        <v>0</v>
      </c>
      <c r="DJ116" s="304">
        <f t="shared" ca="1" si="174"/>
        <v>99999</v>
      </c>
      <c r="DK116" s="160" t="str">
        <f t="shared" ca="1" si="175"/>
        <v/>
      </c>
      <c r="DL116" s="160" t="str">
        <f t="shared" ca="1" si="176"/>
        <v/>
      </c>
      <c r="DM116" s="305">
        <f t="shared" ca="1" si="177"/>
        <v>99999</v>
      </c>
      <c r="DN116" s="305" t="str">
        <f t="shared" ca="1" si="178"/>
        <v/>
      </c>
      <c r="DO116" s="306" t="str">
        <f t="shared" ca="1" si="179"/>
        <v/>
      </c>
    </row>
    <row r="117" spans="4:119" ht="17.25" x14ac:dyDescent="0.25">
      <c r="D117" s="129">
        <f t="shared" ca="1" si="94"/>
        <v>0</v>
      </c>
      <c r="E117" s="129" t="str">
        <f t="shared" ca="1" si="95"/>
        <v/>
      </c>
      <c r="F117" s="129">
        <f ca="1">IF($E117="",0,COUNTIF($E$7:$E117,INDEX($E$139:$E$270,ROW($A111))))</f>
        <v>0</v>
      </c>
      <c r="G117" s="129"/>
      <c r="H117" s="158">
        <v>111</v>
      </c>
      <c r="I117" s="185" t="str">
        <f ca="1">IF(OR($Y$3,$H117&gt;Calc!$B$16/2*$D$6),"",$U$6+QUOTIENT(($H117-1),$U$22)*($U$8+$U$10)/1440+SUM($R$7:$R116)/1440)</f>
        <v/>
      </c>
      <c r="J117" s="187" t="str">
        <f ca="1">IF(OR($Y$3,$H117&gt;Calc!$B$16/2*$D$6),"",MOD(($H117-1),$U$22)+1)</f>
        <v/>
      </c>
      <c r="K117" s="46" t="str">
        <f ca="1"/>
        <v/>
      </c>
      <c r="L117" s="45" t="s">
        <v>4</v>
      </c>
      <c r="M117" s="47" t="str">
        <f ca="1"/>
        <v/>
      </c>
      <c r="N117" s="44" t="str">
        <f t="shared" ca="1" si="181"/>
        <v/>
      </c>
      <c r="O117" s="42" t="s">
        <v>4</v>
      </c>
      <c r="P117" s="43" t="str">
        <f t="shared" ca="1" si="182"/>
        <v/>
      </c>
      <c r="Q117" s="611"/>
      <c r="R117" s="607"/>
      <c r="X117" s="160">
        <f t="shared" ca="1" si="102"/>
        <v>0</v>
      </c>
      <c r="Y117" s="307">
        <f t="shared" ca="1" si="180"/>
        <v>0</v>
      </c>
      <c r="Z117" s="304">
        <f t="shared" ca="1" si="96"/>
        <v>99999</v>
      </c>
      <c r="AA117" s="160" t="str">
        <f t="shared" ca="1" si="97"/>
        <v/>
      </c>
      <c r="AB117" s="160" t="str">
        <f t="shared" ca="1" si="98"/>
        <v/>
      </c>
      <c r="AC117" s="305">
        <f t="shared" ca="1" si="99"/>
        <v>99999</v>
      </c>
      <c r="AD117" s="305" t="str">
        <f t="shared" ca="1" si="100"/>
        <v/>
      </c>
      <c r="AE117" s="306" t="str">
        <f t="shared" ca="1" si="101"/>
        <v/>
      </c>
      <c r="AG117" s="307">
        <f t="shared" ca="1" si="103"/>
        <v>0</v>
      </c>
      <c r="AH117" s="304">
        <f t="shared" ca="1" si="104"/>
        <v>99999</v>
      </c>
      <c r="AI117" s="160" t="str">
        <f t="shared" ca="1" si="105"/>
        <v/>
      </c>
      <c r="AJ117" s="160" t="str">
        <f t="shared" ca="1" si="106"/>
        <v/>
      </c>
      <c r="AK117" s="305">
        <f t="shared" ca="1" si="107"/>
        <v>99999</v>
      </c>
      <c r="AL117" s="305" t="str">
        <f t="shared" ca="1" si="108"/>
        <v/>
      </c>
      <c r="AM117" s="306" t="str">
        <f t="shared" ca="1" si="109"/>
        <v/>
      </c>
      <c r="AO117" s="307">
        <f t="shared" ca="1" si="110"/>
        <v>0</v>
      </c>
      <c r="AP117" s="304">
        <f t="shared" ca="1" si="111"/>
        <v>99999</v>
      </c>
      <c r="AQ117" s="160" t="str">
        <f t="shared" ca="1" si="112"/>
        <v/>
      </c>
      <c r="AR117" s="160" t="str">
        <f t="shared" ca="1" si="113"/>
        <v/>
      </c>
      <c r="AS117" s="305">
        <f t="shared" ca="1" si="114"/>
        <v>99999</v>
      </c>
      <c r="AT117" s="305" t="str">
        <f t="shared" ca="1" si="115"/>
        <v/>
      </c>
      <c r="AU117" s="306" t="str">
        <f t="shared" ca="1" si="116"/>
        <v/>
      </c>
      <c r="AV117" s="160"/>
      <c r="AW117" s="307">
        <f t="shared" ca="1" si="117"/>
        <v>0</v>
      </c>
      <c r="AX117" s="304">
        <f t="shared" ca="1" si="118"/>
        <v>99999</v>
      </c>
      <c r="AY117" s="160" t="str">
        <f t="shared" ca="1" si="119"/>
        <v/>
      </c>
      <c r="AZ117" s="160" t="str">
        <f t="shared" ca="1" si="120"/>
        <v/>
      </c>
      <c r="BA117" s="305">
        <f t="shared" ca="1" si="121"/>
        <v>99999</v>
      </c>
      <c r="BB117" s="305" t="str">
        <f t="shared" ca="1" si="122"/>
        <v/>
      </c>
      <c r="BC117" s="306" t="str">
        <f t="shared" ca="1" si="123"/>
        <v/>
      </c>
      <c r="BE117" s="307">
        <f t="shared" ca="1" si="124"/>
        <v>0</v>
      </c>
      <c r="BF117" s="304">
        <f t="shared" ca="1" si="125"/>
        <v>99999</v>
      </c>
      <c r="BG117" s="160" t="str">
        <f t="shared" ca="1" si="126"/>
        <v/>
      </c>
      <c r="BH117" s="160" t="str">
        <f t="shared" ca="1" si="127"/>
        <v/>
      </c>
      <c r="BI117" s="305">
        <f t="shared" ca="1" si="128"/>
        <v>99999</v>
      </c>
      <c r="BJ117" s="305" t="str">
        <f t="shared" ca="1" si="129"/>
        <v/>
      </c>
      <c r="BK117" s="306" t="str">
        <f t="shared" ca="1" si="130"/>
        <v/>
      </c>
      <c r="BL117" s="160"/>
      <c r="BM117" s="307">
        <f t="shared" ca="1" si="131"/>
        <v>0</v>
      </c>
      <c r="BN117" s="304">
        <f t="shared" ca="1" si="132"/>
        <v>99999</v>
      </c>
      <c r="BO117" s="160" t="str">
        <f t="shared" ca="1" si="133"/>
        <v/>
      </c>
      <c r="BP117" s="160" t="str">
        <f t="shared" ca="1" si="134"/>
        <v/>
      </c>
      <c r="BQ117" s="305">
        <f t="shared" ca="1" si="135"/>
        <v>99999</v>
      </c>
      <c r="BR117" s="305" t="str">
        <f t="shared" ca="1" si="136"/>
        <v/>
      </c>
      <c r="BS117" s="306" t="str">
        <f t="shared" ca="1" si="137"/>
        <v/>
      </c>
      <c r="BU117" s="307">
        <f t="shared" ca="1" si="138"/>
        <v>0</v>
      </c>
      <c r="BV117" s="304">
        <f t="shared" ca="1" si="139"/>
        <v>99999</v>
      </c>
      <c r="BW117" s="160" t="str">
        <f t="shared" ca="1" si="140"/>
        <v/>
      </c>
      <c r="BX117" s="160" t="str">
        <f t="shared" ca="1" si="141"/>
        <v/>
      </c>
      <c r="BY117" s="305">
        <f t="shared" ca="1" si="142"/>
        <v>99999</v>
      </c>
      <c r="BZ117" s="305" t="str">
        <f t="shared" ca="1" si="143"/>
        <v/>
      </c>
      <c r="CA117" s="306" t="str">
        <f t="shared" ca="1" si="144"/>
        <v/>
      </c>
      <c r="CB117" s="160"/>
      <c r="CC117" s="307">
        <f t="shared" ca="1" si="145"/>
        <v>0</v>
      </c>
      <c r="CD117" s="304">
        <f t="shared" ca="1" si="146"/>
        <v>99999</v>
      </c>
      <c r="CE117" s="160" t="str">
        <f t="shared" ca="1" si="147"/>
        <v/>
      </c>
      <c r="CF117" s="160" t="str">
        <f t="shared" ca="1" si="148"/>
        <v/>
      </c>
      <c r="CG117" s="305">
        <f t="shared" ca="1" si="149"/>
        <v>99999</v>
      </c>
      <c r="CH117" s="305" t="str">
        <f t="shared" ca="1" si="150"/>
        <v/>
      </c>
      <c r="CI117" s="306" t="str">
        <f t="shared" ca="1" si="151"/>
        <v/>
      </c>
      <c r="CK117" s="307">
        <f t="shared" ca="1" si="152"/>
        <v>0</v>
      </c>
      <c r="CL117" s="304">
        <f t="shared" ca="1" si="153"/>
        <v>99999</v>
      </c>
      <c r="CM117" s="160" t="str">
        <f t="shared" ca="1" si="154"/>
        <v/>
      </c>
      <c r="CN117" s="160" t="str">
        <f t="shared" ca="1" si="155"/>
        <v/>
      </c>
      <c r="CO117" s="305">
        <f t="shared" ca="1" si="156"/>
        <v>99999</v>
      </c>
      <c r="CP117" s="305" t="str">
        <f t="shared" ca="1" si="157"/>
        <v/>
      </c>
      <c r="CQ117" s="306" t="str">
        <f t="shared" ca="1" si="158"/>
        <v/>
      </c>
      <c r="CS117" s="307">
        <f t="shared" ca="1" si="159"/>
        <v>0</v>
      </c>
      <c r="CT117" s="304">
        <f t="shared" ca="1" si="160"/>
        <v>99999</v>
      </c>
      <c r="CU117" s="160" t="str">
        <f t="shared" ca="1" si="161"/>
        <v/>
      </c>
      <c r="CV117" s="160" t="str">
        <f t="shared" ca="1" si="162"/>
        <v/>
      </c>
      <c r="CW117" s="305">
        <f t="shared" ca="1" si="163"/>
        <v>99999</v>
      </c>
      <c r="CX117" s="305" t="str">
        <f t="shared" ca="1" si="164"/>
        <v/>
      </c>
      <c r="CY117" s="306" t="str">
        <f t="shared" ca="1" si="165"/>
        <v/>
      </c>
      <c r="DA117" s="307">
        <f t="shared" ca="1" si="166"/>
        <v>0</v>
      </c>
      <c r="DB117" s="304">
        <f t="shared" ca="1" si="167"/>
        <v>99999</v>
      </c>
      <c r="DC117" s="160" t="str">
        <f t="shared" ca="1" si="168"/>
        <v/>
      </c>
      <c r="DD117" s="160" t="str">
        <f t="shared" ca="1" si="169"/>
        <v/>
      </c>
      <c r="DE117" s="305">
        <f t="shared" ca="1" si="170"/>
        <v>99999</v>
      </c>
      <c r="DF117" s="305" t="str">
        <f t="shared" ca="1" si="171"/>
        <v/>
      </c>
      <c r="DG117" s="306" t="str">
        <f t="shared" ca="1" si="172"/>
        <v/>
      </c>
      <c r="DI117" s="307">
        <f t="shared" ca="1" si="173"/>
        <v>0</v>
      </c>
      <c r="DJ117" s="304">
        <f t="shared" ca="1" si="174"/>
        <v>99999</v>
      </c>
      <c r="DK117" s="160" t="str">
        <f t="shared" ca="1" si="175"/>
        <v/>
      </c>
      <c r="DL117" s="160" t="str">
        <f t="shared" ca="1" si="176"/>
        <v/>
      </c>
      <c r="DM117" s="305">
        <f t="shared" ca="1" si="177"/>
        <v>99999</v>
      </c>
      <c r="DN117" s="305" t="str">
        <f t="shared" ca="1" si="178"/>
        <v/>
      </c>
      <c r="DO117" s="306" t="str">
        <f t="shared" ca="1" si="179"/>
        <v/>
      </c>
    </row>
    <row r="118" spans="4:119" ht="17.25" x14ac:dyDescent="0.25">
      <c r="D118" s="129">
        <f t="shared" ca="1" si="94"/>
        <v>0</v>
      </c>
      <c r="E118" s="129" t="str">
        <f t="shared" ca="1" si="95"/>
        <v/>
      </c>
      <c r="F118" s="129">
        <f ca="1">IF($E118="",0,COUNTIF($E$7:$E118,INDEX($E$139:$E$270,ROW($A112))))</f>
        <v>0</v>
      </c>
      <c r="G118" s="129"/>
      <c r="H118" s="158">
        <v>112</v>
      </c>
      <c r="I118" s="185" t="str">
        <f ca="1">IF(OR($Y$3,$H118&gt;Calc!$B$16/2*$D$6),"",$U$6+QUOTIENT(($H118-1),$U$22)*($U$8+$U$10)/1440+SUM($R$7:$R117)/1440)</f>
        <v/>
      </c>
      <c r="J118" s="187" t="str">
        <f ca="1">IF(OR($Y$3,$H118&gt;Calc!$B$16/2*$D$6),"",MOD(($H118-1),$U$22)+1)</f>
        <v/>
      </c>
      <c r="K118" s="46" t="str">
        <f ca="1"/>
        <v/>
      </c>
      <c r="L118" s="45" t="s">
        <v>4</v>
      </c>
      <c r="M118" s="47" t="str">
        <f ca="1"/>
        <v/>
      </c>
      <c r="N118" s="44" t="str">
        <f t="shared" ca="1" si="181"/>
        <v/>
      </c>
      <c r="O118" s="42" t="s">
        <v>4</v>
      </c>
      <c r="P118" s="43" t="str">
        <f t="shared" ca="1" si="182"/>
        <v/>
      </c>
      <c r="Q118" s="611"/>
      <c r="R118" s="607"/>
      <c r="X118" s="160">
        <f t="shared" ca="1" si="102"/>
        <v>0</v>
      </c>
      <c r="Y118" s="307">
        <f t="shared" ca="1" si="180"/>
        <v>0</v>
      </c>
      <c r="Z118" s="304">
        <f t="shared" ca="1" si="96"/>
        <v>99999</v>
      </c>
      <c r="AA118" s="160" t="str">
        <f t="shared" ca="1" si="97"/>
        <v/>
      </c>
      <c r="AB118" s="160" t="str">
        <f t="shared" ca="1" si="98"/>
        <v/>
      </c>
      <c r="AC118" s="305">
        <f t="shared" ca="1" si="99"/>
        <v>99999</v>
      </c>
      <c r="AD118" s="305" t="str">
        <f t="shared" ca="1" si="100"/>
        <v/>
      </c>
      <c r="AE118" s="306" t="str">
        <f t="shared" ca="1" si="101"/>
        <v/>
      </c>
      <c r="AG118" s="307">
        <f t="shared" ca="1" si="103"/>
        <v>0</v>
      </c>
      <c r="AH118" s="304">
        <f t="shared" ca="1" si="104"/>
        <v>99999</v>
      </c>
      <c r="AI118" s="160" t="str">
        <f t="shared" ca="1" si="105"/>
        <v/>
      </c>
      <c r="AJ118" s="160" t="str">
        <f t="shared" ca="1" si="106"/>
        <v/>
      </c>
      <c r="AK118" s="305">
        <f t="shared" ca="1" si="107"/>
        <v>99999</v>
      </c>
      <c r="AL118" s="305" t="str">
        <f t="shared" ca="1" si="108"/>
        <v/>
      </c>
      <c r="AM118" s="306" t="str">
        <f t="shared" ca="1" si="109"/>
        <v/>
      </c>
      <c r="AO118" s="307">
        <f t="shared" ca="1" si="110"/>
        <v>0</v>
      </c>
      <c r="AP118" s="304">
        <f t="shared" ca="1" si="111"/>
        <v>99999</v>
      </c>
      <c r="AQ118" s="160" t="str">
        <f t="shared" ca="1" si="112"/>
        <v/>
      </c>
      <c r="AR118" s="160" t="str">
        <f t="shared" ca="1" si="113"/>
        <v/>
      </c>
      <c r="AS118" s="305">
        <f t="shared" ca="1" si="114"/>
        <v>99999</v>
      </c>
      <c r="AT118" s="305" t="str">
        <f t="shared" ca="1" si="115"/>
        <v/>
      </c>
      <c r="AU118" s="306" t="str">
        <f t="shared" ca="1" si="116"/>
        <v/>
      </c>
      <c r="AV118" s="160"/>
      <c r="AW118" s="307">
        <f t="shared" ca="1" si="117"/>
        <v>0</v>
      </c>
      <c r="AX118" s="304">
        <f t="shared" ca="1" si="118"/>
        <v>99999</v>
      </c>
      <c r="AY118" s="160" t="str">
        <f t="shared" ca="1" si="119"/>
        <v/>
      </c>
      <c r="AZ118" s="160" t="str">
        <f t="shared" ca="1" si="120"/>
        <v/>
      </c>
      <c r="BA118" s="305">
        <f t="shared" ca="1" si="121"/>
        <v>99999</v>
      </c>
      <c r="BB118" s="305" t="str">
        <f t="shared" ca="1" si="122"/>
        <v/>
      </c>
      <c r="BC118" s="306" t="str">
        <f t="shared" ca="1" si="123"/>
        <v/>
      </c>
      <c r="BE118" s="307">
        <f t="shared" ca="1" si="124"/>
        <v>0</v>
      </c>
      <c r="BF118" s="304">
        <f t="shared" ca="1" si="125"/>
        <v>99999</v>
      </c>
      <c r="BG118" s="160" t="str">
        <f t="shared" ca="1" si="126"/>
        <v/>
      </c>
      <c r="BH118" s="160" t="str">
        <f t="shared" ca="1" si="127"/>
        <v/>
      </c>
      <c r="BI118" s="305">
        <f t="shared" ca="1" si="128"/>
        <v>99999</v>
      </c>
      <c r="BJ118" s="305" t="str">
        <f t="shared" ca="1" si="129"/>
        <v/>
      </c>
      <c r="BK118" s="306" t="str">
        <f t="shared" ca="1" si="130"/>
        <v/>
      </c>
      <c r="BL118" s="160"/>
      <c r="BM118" s="307">
        <f t="shared" ca="1" si="131"/>
        <v>0</v>
      </c>
      <c r="BN118" s="304">
        <f t="shared" ca="1" si="132"/>
        <v>99999</v>
      </c>
      <c r="BO118" s="160" t="str">
        <f t="shared" ca="1" si="133"/>
        <v/>
      </c>
      <c r="BP118" s="160" t="str">
        <f t="shared" ca="1" si="134"/>
        <v/>
      </c>
      <c r="BQ118" s="305">
        <f t="shared" ca="1" si="135"/>
        <v>99999</v>
      </c>
      <c r="BR118" s="305" t="str">
        <f t="shared" ca="1" si="136"/>
        <v/>
      </c>
      <c r="BS118" s="306" t="str">
        <f t="shared" ca="1" si="137"/>
        <v/>
      </c>
      <c r="BU118" s="307">
        <f t="shared" ca="1" si="138"/>
        <v>0</v>
      </c>
      <c r="BV118" s="304">
        <f t="shared" ca="1" si="139"/>
        <v>99999</v>
      </c>
      <c r="BW118" s="160" t="str">
        <f t="shared" ca="1" si="140"/>
        <v/>
      </c>
      <c r="BX118" s="160" t="str">
        <f t="shared" ca="1" si="141"/>
        <v/>
      </c>
      <c r="BY118" s="305">
        <f t="shared" ca="1" si="142"/>
        <v>99999</v>
      </c>
      <c r="BZ118" s="305" t="str">
        <f t="shared" ca="1" si="143"/>
        <v/>
      </c>
      <c r="CA118" s="306" t="str">
        <f t="shared" ca="1" si="144"/>
        <v/>
      </c>
      <c r="CB118" s="160"/>
      <c r="CC118" s="307">
        <f t="shared" ca="1" si="145"/>
        <v>0</v>
      </c>
      <c r="CD118" s="304">
        <f t="shared" ca="1" si="146"/>
        <v>99999</v>
      </c>
      <c r="CE118" s="160" t="str">
        <f t="shared" ca="1" si="147"/>
        <v/>
      </c>
      <c r="CF118" s="160" t="str">
        <f t="shared" ca="1" si="148"/>
        <v/>
      </c>
      <c r="CG118" s="305">
        <f t="shared" ca="1" si="149"/>
        <v>99999</v>
      </c>
      <c r="CH118" s="305" t="str">
        <f t="shared" ca="1" si="150"/>
        <v/>
      </c>
      <c r="CI118" s="306" t="str">
        <f t="shared" ca="1" si="151"/>
        <v/>
      </c>
      <c r="CK118" s="307">
        <f t="shared" ca="1" si="152"/>
        <v>0</v>
      </c>
      <c r="CL118" s="304">
        <f t="shared" ca="1" si="153"/>
        <v>99999</v>
      </c>
      <c r="CM118" s="160" t="str">
        <f t="shared" ca="1" si="154"/>
        <v/>
      </c>
      <c r="CN118" s="160" t="str">
        <f t="shared" ca="1" si="155"/>
        <v/>
      </c>
      <c r="CO118" s="305">
        <f t="shared" ca="1" si="156"/>
        <v>99999</v>
      </c>
      <c r="CP118" s="305" t="str">
        <f t="shared" ca="1" si="157"/>
        <v/>
      </c>
      <c r="CQ118" s="306" t="str">
        <f t="shared" ca="1" si="158"/>
        <v/>
      </c>
      <c r="CS118" s="307">
        <f t="shared" ca="1" si="159"/>
        <v>0</v>
      </c>
      <c r="CT118" s="304">
        <f t="shared" ca="1" si="160"/>
        <v>99999</v>
      </c>
      <c r="CU118" s="160" t="str">
        <f t="shared" ca="1" si="161"/>
        <v/>
      </c>
      <c r="CV118" s="160" t="str">
        <f t="shared" ca="1" si="162"/>
        <v/>
      </c>
      <c r="CW118" s="305">
        <f t="shared" ca="1" si="163"/>
        <v>99999</v>
      </c>
      <c r="CX118" s="305" t="str">
        <f t="shared" ca="1" si="164"/>
        <v/>
      </c>
      <c r="CY118" s="306" t="str">
        <f t="shared" ca="1" si="165"/>
        <v/>
      </c>
      <c r="DA118" s="307">
        <f t="shared" ca="1" si="166"/>
        <v>0</v>
      </c>
      <c r="DB118" s="304">
        <f t="shared" ca="1" si="167"/>
        <v>99999</v>
      </c>
      <c r="DC118" s="160" t="str">
        <f t="shared" ca="1" si="168"/>
        <v/>
      </c>
      <c r="DD118" s="160" t="str">
        <f t="shared" ca="1" si="169"/>
        <v/>
      </c>
      <c r="DE118" s="305">
        <f t="shared" ca="1" si="170"/>
        <v>99999</v>
      </c>
      <c r="DF118" s="305" t="str">
        <f t="shared" ca="1" si="171"/>
        <v/>
      </c>
      <c r="DG118" s="306" t="str">
        <f t="shared" ca="1" si="172"/>
        <v/>
      </c>
      <c r="DI118" s="307">
        <f t="shared" ca="1" si="173"/>
        <v>0</v>
      </c>
      <c r="DJ118" s="304">
        <f t="shared" ca="1" si="174"/>
        <v>99999</v>
      </c>
      <c r="DK118" s="160" t="str">
        <f t="shared" ca="1" si="175"/>
        <v/>
      </c>
      <c r="DL118" s="160" t="str">
        <f t="shared" ca="1" si="176"/>
        <v/>
      </c>
      <c r="DM118" s="305">
        <f t="shared" ca="1" si="177"/>
        <v>99999</v>
      </c>
      <c r="DN118" s="305" t="str">
        <f t="shared" ca="1" si="178"/>
        <v/>
      </c>
      <c r="DO118" s="306" t="str">
        <f t="shared" ca="1" si="179"/>
        <v/>
      </c>
    </row>
    <row r="119" spans="4:119" ht="17.25" x14ac:dyDescent="0.25">
      <c r="D119" s="129">
        <f t="shared" ca="1" si="94"/>
        <v>0</v>
      </c>
      <c r="E119" s="129" t="str">
        <f t="shared" ca="1" si="95"/>
        <v/>
      </c>
      <c r="F119" s="129">
        <f ca="1">IF($E119="",0,COUNTIF($E$7:$E119,INDEX($E$139:$E$270,ROW($A113))))</f>
        <v>0</v>
      </c>
      <c r="G119" s="129"/>
      <c r="H119" s="158">
        <v>113</v>
      </c>
      <c r="I119" s="185" t="str">
        <f ca="1">IF(OR($Y$3,$H119&gt;Calc!$B$16/2*$D$6),"",$U$6+QUOTIENT(($H119-1),$U$22)*($U$8+$U$10)/1440+SUM($R$7:$R118)/1440)</f>
        <v/>
      </c>
      <c r="J119" s="187" t="str">
        <f ca="1">IF(OR($Y$3,$H119&gt;Calc!$B$16/2*$D$6),"",MOD(($H119-1),$U$22)+1)</f>
        <v/>
      </c>
      <c r="K119" s="46" t="str">
        <f ca="1"/>
        <v/>
      </c>
      <c r="L119" s="45" t="s">
        <v>4</v>
      </c>
      <c r="M119" s="47" t="str">
        <f ca="1"/>
        <v/>
      </c>
      <c r="N119" s="44" t="str">
        <f t="shared" ca="1" si="181"/>
        <v/>
      </c>
      <c r="O119" s="42" t="s">
        <v>4</v>
      </c>
      <c r="P119" s="43" t="str">
        <f t="shared" ca="1" si="182"/>
        <v/>
      </c>
      <c r="Q119" s="611"/>
      <c r="R119" s="607"/>
      <c r="X119" s="160">
        <f t="shared" ca="1" si="102"/>
        <v>0</v>
      </c>
      <c r="Y119" s="307">
        <f t="shared" ca="1" si="180"/>
        <v>0</v>
      </c>
      <c r="Z119" s="304">
        <f t="shared" ca="1" si="96"/>
        <v>99999</v>
      </c>
      <c r="AA119" s="160" t="str">
        <f t="shared" ca="1" si="97"/>
        <v/>
      </c>
      <c r="AB119" s="160" t="str">
        <f t="shared" ca="1" si="98"/>
        <v/>
      </c>
      <c r="AC119" s="305">
        <f t="shared" ca="1" si="99"/>
        <v>99999</v>
      </c>
      <c r="AD119" s="305" t="str">
        <f t="shared" ca="1" si="100"/>
        <v/>
      </c>
      <c r="AE119" s="306" t="str">
        <f t="shared" ca="1" si="101"/>
        <v/>
      </c>
      <c r="AG119" s="307">
        <f t="shared" ca="1" si="103"/>
        <v>0</v>
      </c>
      <c r="AH119" s="304">
        <f t="shared" ca="1" si="104"/>
        <v>99999</v>
      </c>
      <c r="AI119" s="160" t="str">
        <f t="shared" ca="1" si="105"/>
        <v/>
      </c>
      <c r="AJ119" s="160" t="str">
        <f t="shared" ca="1" si="106"/>
        <v/>
      </c>
      <c r="AK119" s="305">
        <f t="shared" ca="1" si="107"/>
        <v>99999</v>
      </c>
      <c r="AL119" s="305" t="str">
        <f t="shared" ca="1" si="108"/>
        <v/>
      </c>
      <c r="AM119" s="306" t="str">
        <f t="shared" ca="1" si="109"/>
        <v/>
      </c>
      <c r="AO119" s="307">
        <f t="shared" ca="1" si="110"/>
        <v>0</v>
      </c>
      <c r="AP119" s="304">
        <f t="shared" ca="1" si="111"/>
        <v>99999</v>
      </c>
      <c r="AQ119" s="160" t="str">
        <f t="shared" ca="1" si="112"/>
        <v/>
      </c>
      <c r="AR119" s="160" t="str">
        <f t="shared" ca="1" si="113"/>
        <v/>
      </c>
      <c r="AS119" s="305">
        <f t="shared" ca="1" si="114"/>
        <v>99999</v>
      </c>
      <c r="AT119" s="305" t="str">
        <f t="shared" ca="1" si="115"/>
        <v/>
      </c>
      <c r="AU119" s="306" t="str">
        <f t="shared" ca="1" si="116"/>
        <v/>
      </c>
      <c r="AV119" s="160"/>
      <c r="AW119" s="307">
        <f t="shared" ca="1" si="117"/>
        <v>0</v>
      </c>
      <c r="AX119" s="304">
        <f t="shared" ca="1" si="118"/>
        <v>99999</v>
      </c>
      <c r="AY119" s="160" t="str">
        <f t="shared" ca="1" si="119"/>
        <v/>
      </c>
      <c r="AZ119" s="160" t="str">
        <f t="shared" ca="1" si="120"/>
        <v/>
      </c>
      <c r="BA119" s="305">
        <f t="shared" ca="1" si="121"/>
        <v>99999</v>
      </c>
      <c r="BB119" s="305" t="str">
        <f t="shared" ca="1" si="122"/>
        <v/>
      </c>
      <c r="BC119" s="306" t="str">
        <f t="shared" ca="1" si="123"/>
        <v/>
      </c>
      <c r="BE119" s="307">
        <f t="shared" ca="1" si="124"/>
        <v>0</v>
      </c>
      <c r="BF119" s="304">
        <f t="shared" ca="1" si="125"/>
        <v>99999</v>
      </c>
      <c r="BG119" s="160" t="str">
        <f t="shared" ca="1" si="126"/>
        <v/>
      </c>
      <c r="BH119" s="160" t="str">
        <f t="shared" ca="1" si="127"/>
        <v/>
      </c>
      <c r="BI119" s="305">
        <f t="shared" ca="1" si="128"/>
        <v>99999</v>
      </c>
      <c r="BJ119" s="305" t="str">
        <f t="shared" ca="1" si="129"/>
        <v/>
      </c>
      <c r="BK119" s="306" t="str">
        <f t="shared" ca="1" si="130"/>
        <v/>
      </c>
      <c r="BL119" s="160"/>
      <c r="BM119" s="307">
        <f t="shared" ca="1" si="131"/>
        <v>0</v>
      </c>
      <c r="BN119" s="304">
        <f t="shared" ca="1" si="132"/>
        <v>99999</v>
      </c>
      <c r="BO119" s="160" t="str">
        <f t="shared" ca="1" si="133"/>
        <v/>
      </c>
      <c r="BP119" s="160" t="str">
        <f t="shared" ca="1" si="134"/>
        <v/>
      </c>
      <c r="BQ119" s="305">
        <f t="shared" ca="1" si="135"/>
        <v>99999</v>
      </c>
      <c r="BR119" s="305" t="str">
        <f t="shared" ca="1" si="136"/>
        <v/>
      </c>
      <c r="BS119" s="306" t="str">
        <f t="shared" ca="1" si="137"/>
        <v/>
      </c>
      <c r="BU119" s="307">
        <f t="shared" ca="1" si="138"/>
        <v>0</v>
      </c>
      <c r="BV119" s="304">
        <f t="shared" ca="1" si="139"/>
        <v>99999</v>
      </c>
      <c r="BW119" s="160" t="str">
        <f t="shared" ca="1" si="140"/>
        <v/>
      </c>
      <c r="BX119" s="160" t="str">
        <f t="shared" ca="1" si="141"/>
        <v/>
      </c>
      <c r="BY119" s="305">
        <f t="shared" ca="1" si="142"/>
        <v>99999</v>
      </c>
      <c r="BZ119" s="305" t="str">
        <f t="shared" ca="1" si="143"/>
        <v/>
      </c>
      <c r="CA119" s="306" t="str">
        <f t="shared" ca="1" si="144"/>
        <v/>
      </c>
      <c r="CB119" s="160"/>
      <c r="CC119" s="307">
        <f t="shared" ca="1" si="145"/>
        <v>0</v>
      </c>
      <c r="CD119" s="304">
        <f t="shared" ca="1" si="146"/>
        <v>99999</v>
      </c>
      <c r="CE119" s="160" t="str">
        <f t="shared" ca="1" si="147"/>
        <v/>
      </c>
      <c r="CF119" s="160" t="str">
        <f t="shared" ca="1" si="148"/>
        <v/>
      </c>
      <c r="CG119" s="305">
        <f t="shared" ca="1" si="149"/>
        <v>99999</v>
      </c>
      <c r="CH119" s="305" t="str">
        <f t="shared" ca="1" si="150"/>
        <v/>
      </c>
      <c r="CI119" s="306" t="str">
        <f t="shared" ca="1" si="151"/>
        <v/>
      </c>
      <c r="CK119" s="307">
        <f t="shared" ca="1" si="152"/>
        <v>0</v>
      </c>
      <c r="CL119" s="304">
        <f t="shared" ca="1" si="153"/>
        <v>99999</v>
      </c>
      <c r="CM119" s="160" t="str">
        <f t="shared" ca="1" si="154"/>
        <v/>
      </c>
      <c r="CN119" s="160" t="str">
        <f t="shared" ca="1" si="155"/>
        <v/>
      </c>
      <c r="CO119" s="305">
        <f t="shared" ca="1" si="156"/>
        <v>99999</v>
      </c>
      <c r="CP119" s="305" t="str">
        <f t="shared" ca="1" si="157"/>
        <v/>
      </c>
      <c r="CQ119" s="306" t="str">
        <f t="shared" ca="1" si="158"/>
        <v/>
      </c>
      <c r="CS119" s="307">
        <f t="shared" ca="1" si="159"/>
        <v>0</v>
      </c>
      <c r="CT119" s="304">
        <f t="shared" ca="1" si="160"/>
        <v>99999</v>
      </c>
      <c r="CU119" s="160" t="str">
        <f t="shared" ca="1" si="161"/>
        <v/>
      </c>
      <c r="CV119" s="160" t="str">
        <f t="shared" ca="1" si="162"/>
        <v/>
      </c>
      <c r="CW119" s="305">
        <f t="shared" ca="1" si="163"/>
        <v>99999</v>
      </c>
      <c r="CX119" s="305" t="str">
        <f t="shared" ca="1" si="164"/>
        <v/>
      </c>
      <c r="CY119" s="306" t="str">
        <f t="shared" ca="1" si="165"/>
        <v/>
      </c>
      <c r="DA119" s="307">
        <f t="shared" ca="1" si="166"/>
        <v>0</v>
      </c>
      <c r="DB119" s="304">
        <f t="shared" ca="1" si="167"/>
        <v>99999</v>
      </c>
      <c r="DC119" s="160" t="str">
        <f t="shared" ca="1" si="168"/>
        <v/>
      </c>
      <c r="DD119" s="160" t="str">
        <f t="shared" ca="1" si="169"/>
        <v/>
      </c>
      <c r="DE119" s="305">
        <f t="shared" ca="1" si="170"/>
        <v>99999</v>
      </c>
      <c r="DF119" s="305" t="str">
        <f t="shared" ca="1" si="171"/>
        <v/>
      </c>
      <c r="DG119" s="306" t="str">
        <f t="shared" ca="1" si="172"/>
        <v/>
      </c>
      <c r="DI119" s="307">
        <f t="shared" ca="1" si="173"/>
        <v>0</v>
      </c>
      <c r="DJ119" s="304">
        <f t="shared" ca="1" si="174"/>
        <v>99999</v>
      </c>
      <c r="DK119" s="160" t="str">
        <f t="shared" ca="1" si="175"/>
        <v/>
      </c>
      <c r="DL119" s="160" t="str">
        <f t="shared" ca="1" si="176"/>
        <v/>
      </c>
      <c r="DM119" s="305">
        <f t="shared" ca="1" si="177"/>
        <v>99999</v>
      </c>
      <c r="DN119" s="305" t="str">
        <f t="shared" ca="1" si="178"/>
        <v/>
      </c>
      <c r="DO119" s="306" t="str">
        <f t="shared" ca="1" si="179"/>
        <v/>
      </c>
    </row>
    <row r="120" spans="4:119" ht="17.25" x14ac:dyDescent="0.25">
      <c r="D120" s="129">
        <f t="shared" ca="1" si="94"/>
        <v>0</v>
      </c>
      <c r="E120" s="129" t="str">
        <f t="shared" ca="1" si="95"/>
        <v/>
      </c>
      <c r="F120" s="129">
        <f ca="1">IF($E120="",0,COUNTIF($E$7:$E120,INDEX($E$139:$E$270,ROW($A114))))</f>
        <v>0</v>
      </c>
      <c r="G120" s="129"/>
      <c r="H120" s="158">
        <v>114</v>
      </c>
      <c r="I120" s="185" t="str">
        <f ca="1">IF(OR($Y$3,$H120&gt;Calc!$B$16/2*$D$6),"",$U$6+QUOTIENT(($H120-1),$U$22)*($U$8+$U$10)/1440+SUM($R$7:$R119)/1440)</f>
        <v/>
      </c>
      <c r="J120" s="187" t="str">
        <f ca="1">IF(OR($Y$3,$H120&gt;Calc!$B$16/2*$D$6),"",MOD(($H120-1),$U$22)+1)</f>
        <v/>
      </c>
      <c r="K120" s="46" t="str">
        <f ca="1"/>
        <v/>
      </c>
      <c r="L120" s="45" t="s">
        <v>4</v>
      </c>
      <c r="M120" s="47" t="str">
        <f ca="1"/>
        <v/>
      </c>
      <c r="N120" s="44" t="str">
        <f t="shared" ca="1" si="181"/>
        <v/>
      </c>
      <c r="O120" s="42" t="s">
        <v>4</v>
      </c>
      <c r="P120" s="43" t="str">
        <f t="shared" ca="1" si="182"/>
        <v/>
      </c>
      <c r="Q120" s="611"/>
      <c r="R120" s="607"/>
      <c r="X120" s="160">
        <f t="shared" ca="1" si="102"/>
        <v>0</v>
      </c>
      <c r="Y120" s="307">
        <f t="shared" ca="1" si="180"/>
        <v>0</v>
      </c>
      <c r="Z120" s="304">
        <f t="shared" ca="1" si="96"/>
        <v>99999</v>
      </c>
      <c r="AA120" s="160" t="str">
        <f t="shared" ca="1" si="97"/>
        <v/>
      </c>
      <c r="AB120" s="160" t="str">
        <f t="shared" ca="1" si="98"/>
        <v/>
      </c>
      <c r="AC120" s="305">
        <f t="shared" ca="1" si="99"/>
        <v>99999</v>
      </c>
      <c r="AD120" s="305" t="str">
        <f t="shared" ca="1" si="100"/>
        <v/>
      </c>
      <c r="AE120" s="306" t="str">
        <f t="shared" ca="1" si="101"/>
        <v/>
      </c>
      <c r="AG120" s="307">
        <f t="shared" ca="1" si="103"/>
        <v>0</v>
      </c>
      <c r="AH120" s="304">
        <f t="shared" ca="1" si="104"/>
        <v>99999</v>
      </c>
      <c r="AI120" s="160" t="str">
        <f t="shared" ca="1" si="105"/>
        <v/>
      </c>
      <c r="AJ120" s="160" t="str">
        <f t="shared" ca="1" si="106"/>
        <v/>
      </c>
      <c r="AK120" s="305">
        <f t="shared" ca="1" si="107"/>
        <v>99999</v>
      </c>
      <c r="AL120" s="305" t="str">
        <f t="shared" ca="1" si="108"/>
        <v/>
      </c>
      <c r="AM120" s="306" t="str">
        <f t="shared" ca="1" si="109"/>
        <v/>
      </c>
      <c r="AO120" s="307">
        <f t="shared" ca="1" si="110"/>
        <v>0</v>
      </c>
      <c r="AP120" s="304">
        <f t="shared" ca="1" si="111"/>
        <v>99999</v>
      </c>
      <c r="AQ120" s="160" t="str">
        <f t="shared" ca="1" si="112"/>
        <v/>
      </c>
      <c r="AR120" s="160" t="str">
        <f t="shared" ca="1" si="113"/>
        <v/>
      </c>
      <c r="AS120" s="305">
        <f t="shared" ca="1" si="114"/>
        <v>99999</v>
      </c>
      <c r="AT120" s="305" t="str">
        <f t="shared" ca="1" si="115"/>
        <v/>
      </c>
      <c r="AU120" s="306" t="str">
        <f t="shared" ca="1" si="116"/>
        <v/>
      </c>
      <c r="AV120" s="160"/>
      <c r="AW120" s="307">
        <f t="shared" ca="1" si="117"/>
        <v>0</v>
      </c>
      <c r="AX120" s="304">
        <f t="shared" ca="1" si="118"/>
        <v>99999</v>
      </c>
      <c r="AY120" s="160" t="str">
        <f t="shared" ca="1" si="119"/>
        <v/>
      </c>
      <c r="AZ120" s="160" t="str">
        <f t="shared" ca="1" si="120"/>
        <v/>
      </c>
      <c r="BA120" s="305">
        <f t="shared" ca="1" si="121"/>
        <v>99999</v>
      </c>
      <c r="BB120" s="305" t="str">
        <f t="shared" ca="1" si="122"/>
        <v/>
      </c>
      <c r="BC120" s="306" t="str">
        <f t="shared" ca="1" si="123"/>
        <v/>
      </c>
      <c r="BE120" s="307">
        <f t="shared" ca="1" si="124"/>
        <v>0</v>
      </c>
      <c r="BF120" s="304">
        <f t="shared" ca="1" si="125"/>
        <v>99999</v>
      </c>
      <c r="BG120" s="160" t="str">
        <f t="shared" ca="1" si="126"/>
        <v/>
      </c>
      <c r="BH120" s="160" t="str">
        <f t="shared" ca="1" si="127"/>
        <v/>
      </c>
      <c r="BI120" s="305">
        <f t="shared" ca="1" si="128"/>
        <v>99999</v>
      </c>
      <c r="BJ120" s="305" t="str">
        <f t="shared" ca="1" si="129"/>
        <v/>
      </c>
      <c r="BK120" s="306" t="str">
        <f t="shared" ca="1" si="130"/>
        <v/>
      </c>
      <c r="BL120" s="160"/>
      <c r="BM120" s="307">
        <f t="shared" ca="1" si="131"/>
        <v>0</v>
      </c>
      <c r="BN120" s="304">
        <f t="shared" ca="1" si="132"/>
        <v>99999</v>
      </c>
      <c r="BO120" s="160" t="str">
        <f t="shared" ca="1" si="133"/>
        <v/>
      </c>
      <c r="BP120" s="160" t="str">
        <f t="shared" ca="1" si="134"/>
        <v/>
      </c>
      <c r="BQ120" s="305">
        <f t="shared" ca="1" si="135"/>
        <v>99999</v>
      </c>
      <c r="BR120" s="305" t="str">
        <f t="shared" ca="1" si="136"/>
        <v/>
      </c>
      <c r="BS120" s="306" t="str">
        <f t="shared" ca="1" si="137"/>
        <v/>
      </c>
      <c r="BU120" s="307">
        <f t="shared" ca="1" si="138"/>
        <v>0</v>
      </c>
      <c r="BV120" s="304">
        <f t="shared" ca="1" si="139"/>
        <v>99999</v>
      </c>
      <c r="BW120" s="160" t="str">
        <f t="shared" ca="1" si="140"/>
        <v/>
      </c>
      <c r="BX120" s="160" t="str">
        <f t="shared" ca="1" si="141"/>
        <v/>
      </c>
      <c r="BY120" s="305">
        <f t="shared" ca="1" si="142"/>
        <v>99999</v>
      </c>
      <c r="BZ120" s="305" t="str">
        <f t="shared" ca="1" si="143"/>
        <v/>
      </c>
      <c r="CA120" s="306" t="str">
        <f t="shared" ca="1" si="144"/>
        <v/>
      </c>
      <c r="CB120" s="160"/>
      <c r="CC120" s="307">
        <f t="shared" ca="1" si="145"/>
        <v>0</v>
      </c>
      <c r="CD120" s="304">
        <f t="shared" ca="1" si="146"/>
        <v>99999</v>
      </c>
      <c r="CE120" s="160" t="str">
        <f t="shared" ca="1" si="147"/>
        <v/>
      </c>
      <c r="CF120" s="160" t="str">
        <f t="shared" ca="1" si="148"/>
        <v/>
      </c>
      <c r="CG120" s="305">
        <f t="shared" ca="1" si="149"/>
        <v>99999</v>
      </c>
      <c r="CH120" s="305" t="str">
        <f t="shared" ca="1" si="150"/>
        <v/>
      </c>
      <c r="CI120" s="306" t="str">
        <f t="shared" ca="1" si="151"/>
        <v/>
      </c>
      <c r="CK120" s="307">
        <f t="shared" ca="1" si="152"/>
        <v>0</v>
      </c>
      <c r="CL120" s="304">
        <f t="shared" ca="1" si="153"/>
        <v>99999</v>
      </c>
      <c r="CM120" s="160" t="str">
        <f t="shared" ca="1" si="154"/>
        <v/>
      </c>
      <c r="CN120" s="160" t="str">
        <f t="shared" ca="1" si="155"/>
        <v/>
      </c>
      <c r="CO120" s="305">
        <f t="shared" ca="1" si="156"/>
        <v>99999</v>
      </c>
      <c r="CP120" s="305" t="str">
        <f t="shared" ca="1" si="157"/>
        <v/>
      </c>
      <c r="CQ120" s="306" t="str">
        <f t="shared" ca="1" si="158"/>
        <v/>
      </c>
      <c r="CS120" s="307">
        <f t="shared" ca="1" si="159"/>
        <v>0</v>
      </c>
      <c r="CT120" s="304">
        <f t="shared" ca="1" si="160"/>
        <v>99999</v>
      </c>
      <c r="CU120" s="160" t="str">
        <f t="shared" ca="1" si="161"/>
        <v/>
      </c>
      <c r="CV120" s="160" t="str">
        <f t="shared" ca="1" si="162"/>
        <v/>
      </c>
      <c r="CW120" s="305">
        <f t="shared" ca="1" si="163"/>
        <v>99999</v>
      </c>
      <c r="CX120" s="305" t="str">
        <f t="shared" ca="1" si="164"/>
        <v/>
      </c>
      <c r="CY120" s="306" t="str">
        <f t="shared" ca="1" si="165"/>
        <v/>
      </c>
      <c r="DA120" s="307">
        <f t="shared" ca="1" si="166"/>
        <v>0</v>
      </c>
      <c r="DB120" s="304">
        <f t="shared" ca="1" si="167"/>
        <v>99999</v>
      </c>
      <c r="DC120" s="160" t="str">
        <f t="shared" ca="1" si="168"/>
        <v/>
      </c>
      <c r="DD120" s="160" t="str">
        <f t="shared" ca="1" si="169"/>
        <v/>
      </c>
      <c r="DE120" s="305">
        <f t="shared" ca="1" si="170"/>
        <v>99999</v>
      </c>
      <c r="DF120" s="305" t="str">
        <f t="shared" ca="1" si="171"/>
        <v/>
      </c>
      <c r="DG120" s="306" t="str">
        <f t="shared" ca="1" si="172"/>
        <v/>
      </c>
      <c r="DI120" s="307">
        <f t="shared" ca="1" si="173"/>
        <v>0</v>
      </c>
      <c r="DJ120" s="304">
        <f t="shared" ca="1" si="174"/>
        <v>99999</v>
      </c>
      <c r="DK120" s="160" t="str">
        <f t="shared" ca="1" si="175"/>
        <v/>
      </c>
      <c r="DL120" s="160" t="str">
        <f t="shared" ca="1" si="176"/>
        <v/>
      </c>
      <c r="DM120" s="305">
        <f t="shared" ca="1" si="177"/>
        <v>99999</v>
      </c>
      <c r="DN120" s="305" t="str">
        <f t="shared" ca="1" si="178"/>
        <v/>
      </c>
      <c r="DO120" s="306" t="str">
        <f t="shared" ca="1" si="179"/>
        <v/>
      </c>
    </row>
    <row r="121" spans="4:119" ht="17.25" x14ac:dyDescent="0.25">
      <c r="D121" s="129">
        <f t="shared" ca="1" si="94"/>
        <v>0</v>
      </c>
      <c r="E121" s="129" t="str">
        <f t="shared" ca="1" si="95"/>
        <v/>
      </c>
      <c r="F121" s="129">
        <f ca="1">IF($E121="",0,COUNTIF($E$7:$E121,INDEX($E$139:$E$270,ROW($A115))))</f>
        <v>0</v>
      </c>
      <c r="G121" s="129"/>
      <c r="H121" s="158">
        <v>115</v>
      </c>
      <c r="I121" s="185" t="str">
        <f ca="1">IF(OR($Y$3,$H121&gt;Calc!$B$16/2*$D$6),"",$U$6+QUOTIENT(($H121-1),$U$22)*($U$8+$U$10)/1440+SUM($R$7:$R120)/1440)</f>
        <v/>
      </c>
      <c r="J121" s="187" t="str">
        <f ca="1">IF(OR($Y$3,$H121&gt;Calc!$B$16/2*$D$6),"",MOD(($H121-1),$U$22)+1)</f>
        <v/>
      </c>
      <c r="K121" s="46" t="str">
        <f ca="1"/>
        <v/>
      </c>
      <c r="L121" s="45" t="s">
        <v>4</v>
      </c>
      <c r="M121" s="47" t="str">
        <f ca="1"/>
        <v/>
      </c>
      <c r="N121" s="44" t="str">
        <f t="shared" ca="1" si="181"/>
        <v/>
      </c>
      <c r="O121" s="42" t="s">
        <v>4</v>
      </c>
      <c r="P121" s="43" t="str">
        <f t="shared" ca="1" si="182"/>
        <v/>
      </c>
      <c r="Q121" s="611"/>
      <c r="R121" s="607"/>
      <c r="X121" s="160">
        <f t="shared" ca="1" si="102"/>
        <v>0</v>
      </c>
      <c r="Y121" s="307">
        <f t="shared" ca="1" si="180"/>
        <v>0</v>
      </c>
      <c r="Z121" s="304">
        <f t="shared" ca="1" si="96"/>
        <v>99999</v>
      </c>
      <c r="AA121" s="160" t="str">
        <f t="shared" ca="1" si="97"/>
        <v/>
      </c>
      <c r="AB121" s="160" t="str">
        <f t="shared" ca="1" si="98"/>
        <v/>
      </c>
      <c r="AC121" s="305">
        <f t="shared" ca="1" si="99"/>
        <v>99999</v>
      </c>
      <c r="AD121" s="305" t="str">
        <f t="shared" ca="1" si="100"/>
        <v/>
      </c>
      <c r="AE121" s="306" t="str">
        <f t="shared" ca="1" si="101"/>
        <v/>
      </c>
      <c r="AG121" s="307">
        <f t="shared" ca="1" si="103"/>
        <v>0</v>
      </c>
      <c r="AH121" s="304">
        <f t="shared" ca="1" si="104"/>
        <v>99999</v>
      </c>
      <c r="AI121" s="160" t="str">
        <f t="shared" ca="1" si="105"/>
        <v/>
      </c>
      <c r="AJ121" s="160" t="str">
        <f t="shared" ca="1" si="106"/>
        <v/>
      </c>
      <c r="AK121" s="305">
        <f t="shared" ca="1" si="107"/>
        <v>99999</v>
      </c>
      <c r="AL121" s="305" t="str">
        <f t="shared" ca="1" si="108"/>
        <v/>
      </c>
      <c r="AM121" s="306" t="str">
        <f t="shared" ca="1" si="109"/>
        <v/>
      </c>
      <c r="AO121" s="307">
        <f t="shared" ca="1" si="110"/>
        <v>0</v>
      </c>
      <c r="AP121" s="304">
        <f t="shared" ca="1" si="111"/>
        <v>99999</v>
      </c>
      <c r="AQ121" s="160" t="str">
        <f t="shared" ca="1" si="112"/>
        <v/>
      </c>
      <c r="AR121" s="160" t="str">
        <f t="shared" ca="1" si="113"/>
        <v/>
      </c>
      <c r="AS121" s="305">
        <f t="shared" ca="1" si="114"/>
        <v>99999</v>
      </c>
      <c r="AT121" s="305" t="str">
        <f t="shared" ca="1" si="115"/>
        <v/>
      </c>
      <c r="AU121" s="306" t="str">
        <f t="shared" ca="1" si="116"/>
        <v/>
      </c>
      <c r="AV121" s="160"/>
      <c r="AW121" s="307">
        <f t="shared" ca="1" si="117"/>
        <v>0</v>
      </c>
      <c r="AX121" s="304">
        <f t="shared" ca="1" si="118"/>
        <v>99999</v>
      </c>
      <c r="AY121" s="160" t="str">
        <f t="shared" ca="1" si="119"/>
        <v/>
      </c>
      <c r="AZ121" s="160" t="str">
        <f t="shared" ca="1" si="120"/>
        <v/>
      </c>
      <c r="BA121" s="305">
        <f t="shared" ca="1" si="121"/>
        <v>99999</v>
      </c>
      <c r="BB121" s="305" t="str">
        <f t="shared" ca="1" si="122"/>
        <v/>
      </c>
      <c r="BC121" s="306" t="str">
        <f t="shared" ca="1" si="123"/>
        <v/>
      </c>
      <c r="BE121" s="307">
        <f t="shared" ca="1" si="124"/>
        <v>0</v>
      </c>
      <c r="BF121" s="304">
        <f t="shared" ca="1" si="125"/>
        <v>99999</v>
      </c>
      <c r="BG121" s="160" t="str">
        <f t="shared" ca="1" si="126"/>
        <v/>
      </c>
      <c r="BH121" s="160" t="str">
        <f t="shared" ca="1" si="127"/>
        <v/>
      </c>
      <c r="BI121" s="305">
        <f t="shared" ca="1" si="128"/>
        <v>99999</v>
      </c>
      <c r="BJ121" s="305" t="str">
        <f t="shared" ca="1" si="129"/>
        <v/>
      </c>
      <c r="BK121" s="306" t="str">
        <f t="shared" ca="1" si="130"/>
        <v/>
      </c>
      <c r="BL121" s="160"/>
      <c r="BM121" s="307">
        <f t="shared" ca="1" si="131"/>
        <v>0</v>
      </c>
      <c r="BN121" s="304">
        <f t="shared" ca="1" si="132"/>
        <v>99999</v>
      </c>
      <c r="BO121" s="160" t="str">
        <f t="shared" ca="1" si="133"/>
        <v/>
      </c>
      <c r="BP121" s="160" t="str">
        <f t="shared" ca="1" si="134"/>
        <v/>
      </c>
      <c r="BQ121" s="305">
        <f t="shared" ca="1" si="135"/>
        <v>99999</v>
      </c>
      <c r="BR121" s="305" t="str">
        <f t="shared" ca="1" si="136"/>
        <v/>
      </c>
      <c r="BS121" s="306" t="str">
        <f t="shared" ca="1" si="137"/>
        <v/>
      </c>
      <c r="BU121" s="307">
        <f t="shared" ca="1" si="138"/>
        <v>0</v>
      </c>
      <c r="BV121" s="304">
        <f t="shared" ca="1" si="139"/>
        <v>99999</v>
      </c>
      <c r="BW121" s="160" t="str">
        <f t="shared" ca="1" si="140"/>
        <v/>
      </c>
      <c r="BX121" s="160" t="str">
        <f t="shared" ca="1" si="141"/>
        <v/>
      </c>
      <c r="BY121" s="305">
        <f t="shared" ca="1" si="142"/>
        <v>99999</v>
      </c>
      <c r="BZ121" s="305" t="str">
        <f t="shared" ca="1" si="143"/>
        <v/>
      </c>
      <c r="CA121" s="306" t="str">
        <f t="shared" ca="1" si="144"/>
        <v/>
      </c>
      <c r="CB121" s="160"/>
      <c r="CC121" s="307">
        <f t="shared" ca="1" si="145"/>
        <v>0</v>
      </c>
      <c r="CD121" s="304">
        <f t="shared" ca="1" si="146"/>
        <v>99999</v>
      </c>
      <c r="CE121" s="160" t="str">
        <f t="shared" ca="1" si="147"/>
        <v/>
      </c>
      <c r="CF121" s="160" t="str">
        <f t="shared" ca="1" si="148"/>
        <v/>
      </c>
      <c r="CG121" s="305">
        <f t="shared" ca="1" si="149"/>
        <v>99999</v>
      </c>
      <c r="CH121" s="305" t="str">
        <f t="shared" ca="1" si="150"/>
        <v/>
      </c>
      <c r="CI121" s="306" t="str">
        <f t="shared" ca="1" si="151"/>
        <v/>
      </c>
      <c r="CK121" s="307">
        <f t="shared" ca="1" si="152"/>
        <v>0</v>
      </c>
      <c r="CL121" s="304">
        <f t="shared" ca="1" si="153"/>
        <v>99999</v>
      </c>
      <c r="CM121" s="160" t="str">
        <f t="shared" ca="1" si="154"/>
        <v/>
      </c>
      <c r="CN121" s="160" t="str">
        <f t="shared" ca="1" si="155"/>
        <v/>
      </c>
      <c r="CO121" s="305">
        <f t="shared" ca="1" si="156"/>
        <v>99999</v>
      </c>
      <c r="CP121" s="305" t="str">
        <f t="shared" ca="1" si="157"/>
        <v/>
      </c>
      <c r="CQ121" s="306" t="str">
        <f t="shared" ca="1" si="158"/>
        <v/>
      </c>
      <c r="CS121" s="307">
        <f t="shared" ca="1" si="159"/>
        <v>0</v>
      </c>
      <c r="CT121" s="304">
        <f t="shared" ca="1" si="160"/>
        <v>99999</v>
      </c>
      <c r="CU121" s="160" t="str">
        <f t="shared" ca="1" si="161"/>
        <v/>
      </c>
      <c r="CV121" s="160" t="str">
        <f t="shared" ca="1" si="162"/>
        <v/>
      </c>
      <c r="CW121" s="305">
        <f t="shared" ca="1" si="163"/>
        <v>99999</v>
      </c>
      <c r="CX121" s="305" t="str">
        <f t="shared" ca="1" si="164"/>
        <v/>
      </c>
      <c r="CY121" s="306" t="str">
        <f t="shared" ca="1" si="165"/>
        <v/>
      </c>
      <c r="DA121" s="307">
        <f t="shared" ca="1" si="166"/>
        <v>0</v>
      </c>
      <c r="DB121" s="304">
        <f t="shared" ca="1" si="167"/>
        <v>99999</v>
      </c>
      <c r="DC121" s="160" t="str">
        <f t="shared" ca="1" si="168"/>
        <v/>
      </c>
      <c r="DD121" s="160" t="str">
        <f t="shared" ca="1" si="169"/>
        <v/>
      </c>
      <c r="DE121" s="305">
        <f t="shared" ca="1" si="170"/>
        <v>99999</v>
      </c>
      <c r="DF121" s="305" t="str">
        <f t="shared" ca="1" si="171"/>
        <v/>
      </c>
      <c r="DG121" s="306" t="str">
        <f t="shared" ca="1" si="172"/>
        <v/>
      </c>
      <c r="DI121" s="307">
        <f t="shared" ca="1" si="173"/>
        <v>0</v>
      </c>
      <c r="DJ121" s="304">
        <f t="shared" ca="1" si="174"/>
        <v>99999</v>
      </c>
      <c r="DK121" s="160" t="str">
        <f t="shared" ca="1" si="175"/>
        <v/>
      </c>
      <c r="DL121" s="160" t="str">
        <f t="shared" ca="1" si="176"/>
        <v/>
      </c>
      <c r="DM121" s="305">
        <f t="shared" ca="1" si="177"/>
        <v>99999</v>
      </c>
      <c r="DN121" s="305" t="str">
        <f t="shared" ca="1" si="178"/>
        <v/>
      </c>
      <c r="DO121" s="306" t="str">
        <f t="shared" ca="1" si="179"/>
        <v/>
      </c>
    </row>
    <row r="122" spans="4:119" ht="17.25" x14ac:dyDescent="0.25">
      <c r="D122" s="129">
        <f t="shared" ca="1" si="94"/>
        <v>0</v>
      </c>
      <c r="E122" s="129" t="str">
        <f t="shared" ca="1" si="95"/>
        <v/>
      </c>
      <c r="F122" s="129">
        <f ca="1">IF($E122="",0,COUNTIF($E$7:$E122,INDEX($E$139:$E$270,ROW($A116))))</f>
        <v>0</v>
      </c>
      <c r="G122" s="129"/>
      <c r="H122" s="158">
        <v>116</v>
      </c>
      <c r="I122" s="185" t="str">
        <f ca="1">IF(OR($Y$3,$H122&gt;Calc!$B$16/2*$D$6),"",$U$6+QUOTIENT(($H122-1),$U$22)*($U$8+$U$10)/1440+SUM($R$7:$R121)/1440)</f>
        <v/>
      </c>
      <c r="J122" s="187" t="str">
        <f ca="1">IF(OR($Y$3,$H122&gt;Calc!$B$16/2*$D$6),"",MOD(($H122-1),$U$22)+1)</f>
        <v/>
      </c>
      <c r="K122" s="46" t="str">
        <f ca="1"/>
        <v/>
      </c>
      <c r="L122" s="45" t="s">
        <v>4</v>
      </c>
      <c r="M122" s="47" t="str">
        <f ca="1"/>
        <v/>
      </c>
      <c r="N122" s="44" t="str">
        <f t="shared" ca="1" si="181"/>
        <v/>
      </c>
      <c r="O122" s="42" t="s">
        <v>4</v>
      </c>
      <c r="P122" s="43" t="str">
        <f t="shared" ca="1" si="182"/>
        <v/>
      </c>
      <c r="Q122" s="611"/>
      <c r="R122" s="607"/>
      <c r="X122" s="160">
        <f t="shared" ca="1" si="102"/>
        <v>0</v>
      </c>
      <c r="Y122" s="307">
        <f t="shared" ca="1" si="180"/>
        <v>0</v>
      </c>
      <c r="Z122" s="304">
        <f t="shared" ca="1" si="96"/>
        <v>99999</v>
      </c>
      <c r="AA122" s="160" t="str">
        <f t="shared" ca="1" si="97"/>
        <v/>
      </c>
      <c r="AB122" s="160" t="str">
        <f t="shared" ca="1" si="98"/>
        <v/>
      </c>
      <c r="AC122" s="305">
        <f t="shared" ca="1" si="99"/>
        <v>99999</v>
      </c>
      <c r="AD122" s="305" t="str">
        <f t="shared" ca="1" si="100"/>
        <v/>
      </c>
      <c r="AE122" s="306" t="str">
        <f t="shared" ca="1" si="101"/>
        <v/>
      </c>
      <c r="AG122" s="307">
        <f t="shared" ca="1" si="103"/>
        <v>0</v>
      </c>
      <c r="AH122" s="304">
        <f t="shared" ca="1" si="104"/>
        <v>99999</v>
      </c>
      <c r="AI122" s="160" t="str">
        <f t="shared" ca="1" si="105"/>
        <v/>
      </c>
      <c r="AJ122" s="160" t="str">
        <f t="shared" ca="1" si="106"/>
        <v/>
      </c>
      <c r="AK122" s="305">
        <f t="shared" ca="1" si="107"/>
        <v>99999</v>
      </c>
      <c r="AL122" s="305" t="str">
        <f t="shared" ca="1" si="108"/>
        <v/>
      </c>
      <c r="AM122" s="306" t="str">
        <f t="shared" ca="1" si="109"/>
        <v/>
      </c>
      <c r="AO122" s="307">
        <f t="shared" ca="1" si="110"/>
        <v>0</v>
      </c>
      <c r="AP122" s="304">
        <f t="shared" ca="1" si="111"/>
        <v>99999</v>
      </c>
      <c r="AQ122" s="160" t="str">
        <f t="shared" ca="1" si="112"/>
        <v/>
      </c>
      <c r="AR122" s="160" t="str">
        <f t="shared" ca="1" si="113"/>
        <v/>
      </c>
      <c r="AS122" s="305">
        <f t="shared" ca="1" si="114"/>
        <v>99999</v>
      </c>
      <c r="AT122" s="305" t="str">
        <f t="shared" ca="1" si="115"/>
        <v/>
      </c>
      <c r="AU122" s="306" t="str">
        <f t="shared" ca="1" si="116"/>
        <v/>
      </c>
      <c r="AV122" s="160"/>
      <c r="AW122" s="307">
        <f t="shared" ca="1" si="117"/>
        <v>0</v>
      </c>
      <c r="AX122" s="304">
        <f t="shared" ca="1" si="118"/>
        <v>99999</v>
      </c>
      <c r="AY122" s="160" t="str">
        <f t="shared" ca="1" si="119"/>
        <v/>
      </c>
      <c r="AZ122" s="160" t="str">
        <f t="shared" ca="1" si="120"/>
        <v/>
      </c>
      <c r="BA122" s="305">
        <f t="shared" ca="1" si="121"/>
        <v>99999</v>
      </c>
      <c r="BB122" s="305" t="str">
        <f t="shared" ca="1" si="122"/>
        <v/>
      </c>
      <c r="BC122" s="306" t="str">
        <f t="shared" ca="1" si="123"/>
        <v/>
      </c>
      <c r="BE122" s="307">
        <f t="shared" ca="1" si="124"/>
        <v>0</v>
      </c>
      <c r="BF122" s="304">
        <f t="shared" ca="1" si="125"/>
        <v>99999</v>
      </c>
      <c r="BG122" s="160" t="str">
        <f t="shared" ca="1" si="126"/>
        <v/>
      </c>
      <c r="BH122" s="160" t="str">
        <f t="shared" ca="1" si="127"/>
        <v/>
      </c>
      <c r="BI122" s="305">
        <f t="shared" ca="1" si="128"/>
        <v>99999</v>
      </c>
      <c r="BJ122" s="305" t="str">
        <f t="shared" ca="1" si="129"/>
        <v/>
      </c>
      <c r="BK122" s="306" t="str">
        <f t="shared" ca="1" si="130"/>
        <v/>
      </c>
      <c r="BL122" s="160"/>
      <c r="BM122" s="307">
        <f t="shared" ca="1" si="131"/>
        <v>0</v>
      </c>
      <c r="BN122" s="304">
        <f t="shared" ca="1" si="132"/>
        <v>99999</v>
      </c>
      <c r="BO122" s="160" t="str">
        <f t="shared" ca="1" si="133"/>
        <v/>
      </c>
      <c r="BP122" s="160" t="str">
        <f t="shared" ca="1" si="134"/>
        <v/>
      </c>
      <c r="BQ122" s="305">
        <f t="shared" ca="1" si="135"/>
        <v>99999</v>
      </c>
      <c r="BR122" s="305" t="str">
        <f t="shared" ca="1" si="136"/>
        <v/>
      </c>
      <c r="BS122" s="306" t="str">
        <f t="shared" ca="1" si="137"/>
        <v/>
      </c>
      <c r="BU122" s="307">
        <f t="shared" ca="1" si="138"/>
        <v>0</v>
      </c>
      <c r="BV122" s="304">
        <f t="shared" ca="1" si="139"/>
        <v>99999</v>
      </c>
      <c r="BW122" s="160" t="str">
        <f t="shared" ca="1" si="140"/>
        <v/>
      </c>
      <c r="BX122" s="160" t="str">
        <f t="shared" ca="1" si="141"/>
        <v/>
      </c>
      <c r="BY122" s="305">
        <f t="shared" ca="1" si="142"/>
        <v>99999</v>
      </c>
      <c r="BZ122" s="305" t="str">
        <f t="shared" ca="1" si="143"/>
        <v/>
      </c>
      <c r="CA122" s="306" t="str">
        <f t="shared" ca="1" si="144"/>
        <v/>
      </c>
      <c r="CB122" s="160"/>
      <c r="CC122" s="307">
        <f t="shared" ca="1" si="145"/>
        <v>0</v>
      </c>
      <c r="CD122" s="304">
        <f t="shared" ca="1" si="146"/>
        <v>99999</v>
      </c>
      <c r="CE122" s="160" t="str">
        <f t="shared" ca="1" si="147"/>
        <v/>
      </c>
      <c r="CF122" s="160" t="str">
        <f t="shared" ca="1" si="148"/>
        <v/>
      </c>
      <c r="CG122" s="305">
        <f t="shared" ca="1" si="149"/>
        <v>99999</v>
      </c>
      <c r="CH122" s="305" t="str">
        <f t="shared" ca="1" si="150"/>
        <v/>
      </c>
      <c r="CI122" s="306" t="str">
        <f t="shared" ca="1" si="151"/>
        <v/>
      </c>
      <c r="CK122" s="307">
        <f t="shared" ca="1" si="152"/>
        <v>0</v>
      </c>
      <c r="CL122" s="304">
        <f t="shared" ca="1" si="153"/>
        <v>99999</v>
      </c>
      <c r="CM122" s="160" t="str">
        <f t="shared" ca="1" si="154"/>
        <v/>
      </c>
      <c r="CN122" s="160" t="str">
        <f t="shared" ca="1" si="155"/>
        <v/>
      </c>
      <c r="CO122" s="305">
        <f t="shared" ca="1" si="156"/>
        <v>99999</v>
      </c>
      <c r="CP122" s="305" t="str">
        <f t="shared" ca="1" si="157"/>
        <v/>
      </c>
      <c r="CQ122" s="306" t="str">
        <f t="shared" ca="1" si="158"/>
        <v/>
      </c>
      <c r="CS122" s="307">
        <f t="shared" ca="1" si="159"/>
        <v>0</v>
      </c>
      <c r="CT122" s="304">
        <f t="shared" ca="1" si="160"/>
        <v>99999</v>
      </c>
      <c r="CU122" s="160" t="str">
        <f t="shared" ca="1" si="161"/>
        <v/>
      </c>
      <c r="CV122" s="160" t="str">
        <f t="shared" ca="1" si="162"/>
        <v/>
      </c>
      <c r="CW122" s="305">
        <f t="shared" ca="1" si="163"/>
        <v>99999</v>
      </c>
      <c r="CX122" s="305" t="str">
        <f t="shared" ca="1" si="164"/>
        <v/>
      </c>
      <c r="CY122" s="306" t="str">
        <f t="shared" ca="1" si="165"/>
        <v/>
      </c>
      <c r="DA122" s="307">
        <f t="shared" ca="1" si="166"/>
        <v>0</v>
      </c>
      <c r="DB122" s="304">
        <f t="shared" ca="1" si="167"/>
        <v>99999</v>
      </c>
      <c r="DC122" s="160" t="str">
        <f t="shared" ca="1" si="168"/>
        <v/>
      </c>
      <c r="DD122" s="160" t="str">
        <f t="shared" ca="1" si="169"/>
        <v/>
      </c>
      <c r="DE122" s="305">
        <f t="shared" ca="1" si="170"/>
        <v>99999</v>
      </c>
      <c r="DF122" s="305" t="str">
        <f t="shared" ca="1" si="171"/>
        <v/>
      </c>
      <c r="DG122" s="306" t="str">
        <f t="shared" ca="1" si="172"/>
        <v/>
      </c>
      <c r="DI122" s="307">
        <f t="shared" ca="1" si="173"/>
        <v>0</v>
      </c>
      <c r="DJ122" s="304">
        <f t="shared" ca="1" si="174"/>
        <v>99999</v>
      </c>
      <c r="DK122" s="160" t="str">
        <f t="shared" ca="1" si="175"/>
        <v/>
      </c>
      <c r="DL122" s="160" t="str">
        <f t="shared" ca="1" si="176"/>
        <v/>
      </c>
      <c r="DM122" s="305">
        <f t="shared" ca="1" si="177"/>
        <v>99999</v>
      </c>
      <c r="DN122" s="305" t="str">
        <f t="shared" ca="1" si="178"/>
        <v/>
      </c>
      <c r="DO122" s="306" t="str">
        <f t="shared" ca="1" si="179"/>
        <v/>
      </c>
    </row>
    <row r="123" spans="4:119" ht="17.25" x14ac:dyDescent="0.25">
      <c r="D123" s="129">
        <f t="shared" ca="1" si="94"/>
        <v>0</v>
      </c>
      <c r="E123" s="129" t="str">
        <f t="shared" ca="1" si="95"/>
        <v/>
      </c>
      <c r="F123" s="129">
        <f ca="1">IF($E123="",0,COUNTIF($E$7:$E123,INDEX($E$139:$E$270,ROW($A117))))</f>
        <v>0</v>
      </c>
      <c r="G123" s="129"/>
      <c r="H123" s="158">
        <v>117</v>
      </c>
      <c r="I123" s="185" t="str">
        <f ca="1">IF(OR($Y$3,$H123&gt;Calc!$B$16/2*$D$6),"",$U$6+QUOTIENT(($H123-1),$U$22)*($U$8+$U$10)/1440+SUM($R$7:$R122)/1440)</f>
        <v/>
      </c>
      <c r="J123" s="187" t="str">
        <f ca="1">IF(OR($Y$3,$H123&gt;Calc!$B$16/2*$D$6),"",MOD(($H123-1),$U$22)+1)</f>
        <v/>
      </c>
      <c r="K123" s="46" t="str">
        <f ca="1"/>
        <v/>
      </c>
      <c r="L123" s="45" t="s">
        <v>4</v>
      </c>
      <c r="M123" s="47" t="str">
        <f ca="1"/>
        <v/>
      </c>
      <c r="N123" s="44" t="str">
        <f t="shared" ca="1" si="181"/>
        <v/>
      </c>
      <c r="O123" s="42" t="s">
        <v>4</v>
      </c>
      <c r="P123" s="43" t="str">
        <f t="shared" ca="1" si="182"/>
        <v/>
      </c>
      <c r="Q123" s="611"/>
      <c r="R123" s="607"/>
      <c r="X123" s="160">
        <f t="shared" ca="1" si="102"/>
        <v>0</v>
      </c>
      <c r="Y123" s="307">
        <f t="shared" ca="1" si="180"/>
        <v>0</v>
      </c>
      <c r="Z123" s="304">
        <f t="shared" ca="1" si="96"/>
        <v>99999</v>
      </c>
      <c r="AA123" s="160" t="str">
        <f t="shared" ca="1" si="97"/>
        <v/>
      </c>
      <c r="AB123" s="160" t="str">
        <f t="shared" ca="1" si="98"/>
        <v/>
      </c>
      <c r="AC123" s="305">
        <f t="shared" ca="1" si="99"/>
        <v>99999</v>
      </c>
      <c r="AD123" s="305" t="str">
        <f t="shared" ca="1" si="100"/>
        <v/>
      </c>
      <c r="AE123" s="306" t="str">
        <f t="shared" ca="1" si="101"/>
        <v/>
      </c>
      <c r="AG123" s="307">
        <f t="shared" ca="1" si="103"/>
        <v>0</v>
      </c>
      <c r="AH123" s="304">
        <f t="shared" ca="1" si="104"/>
        <v>99999</v>
      </c>
      <c r="AI123" s="160" t="str">
        <f t="shared" ca="1" si="105"/>
        <v/>
      </c>
      <c r="AJ123" s="160" t="str">
        <f t="shared" ca="1" si="106"/>
        <v/>
      </c>
      <c r="AK123" s="305">
        <f t="shared" ca="1" si="107"/>
        <v>99999</v>
      </c>
      <c r="AL123" s="305" t="str">
        <f t="shared" ca="1" si="108"/>
        <v/>
      </c>
      <c r="AM123" s="306" t="str">
        <f t="shared" ca="1" si="109"/>
        <v/>
      </c>
      <c r="AO123" s="307">
        <f t="shared" ca="1" si="110"/>
        <v>0</v>
      </c>
      <c r="AP123" s="304">
        <f t="shared" ca="1" si="111"/>
        <v>99999</v>
      </c>
      <c r="AQ123" s="160" t="str">
        <f t="shared" ca="1" si="112"/>
        <v/>
      </c>
      <c r="AR123" s="160" t="str">
        <f t="shared" ca="1" si="113"/>
        <v/>
      </c>
      <c r="AS123" s="305">
        <f t="shared" ca="1" si="114"/>
        <v>99999</v>
      </c>
      <c r="AT123" s="305" t="str">
        <f t="shared" ca="1" si="115"/>
        <v/>
      </c>
      <c r="AU123" s="306" t="str">
        <f t="shared" ca="1" si="116"/>
        <v/>
      </c>
      <c r="AV123" s="160"/>
      <c r="AW123" s="307">
        <f t="shared" ca="1" si="117"/>
        <v>0</v>
      </c>
      <c r="AX123" s="304">
        <f t="shared" ca="1" si="118"/>
        <v>99999</v>
      </c>
      <c r="AY123" s="160" t="str">
        <f t="shared" ca="1" si="119"/>
        <v/>
      </c>
      <c r="AZ123" s="160" t="str">
        <f t="shared" ca="1" si="120"/>
        <v/>
      </c>
      <c r="BA123" s="305">
        <f t="shared" ca="1" si="121"/>
        <v>99999</v>
      </c>
      <c r="BB123" s="305" t="str">
        <f t="shared" ca="1" si="122"/>
        <v/>
      </c>
      <c r="BC123" s="306" t="str">
        <f t="shared" ca="1" si="123"/>
        <v/>
      </c>
      <c r="BE123" s="307">
        <f t="shared" ca="1" si="124"/>
        <v>0</v>
      </c>
      <c r="BF123" s="304">
        <f t="shared" ca="1" si="125"/>
        <v>99999</v>
      </c>
      <c r="BG123" s="160" t="str">
        <f t="shared" ca="1" si="126"/>
        <v/>
      </c>
      <c r="BH123" s="160" t="str">
        <f t="shared" ca="1" si="127"/>
        <v/>
      </c>
      <c r="BI123" s="305">
        <f t="shared" ca="1" si="128"/>
        <v>99999</v>
      </c>
      <c r="BJ123" s="305" t="str">
        <f t="shared" ca="1" si="129"/>
        <v/>
      </c>
      <c r="BK123" s="306" t="str">
        <f t="shared" ca="1" si="130"/>
        <v/>
      </c>
      <c r="BL123" s="160"/>
      <c r="BM123" s="307">
        <f t="shared" ca="1" si="131"/>
        <v>0</v>
      </c>
      <c r="BN123" s="304">
        <f t="shared" ca="1" si="132"/>
        <v>99999</v>
      </c>
      <c r="BO123" s="160" t="str">
        <f t="shared" ca="1" si="133"/>
        <v/>
      </c>
      <c r="BP123" s="160" t="str">
        <f t="shared" ca="1" si="134"/>
        <v/>
      </c>
      <c r="BQ123" s="305">
        <f t="shared" ca="1" si="135"/>
        <v>99999</v>
      </c>
      <c r="BR123" s="305" t="str">
        <f t="shared" ca="1" si="136"/>
        <v/>
      </c>
      <c r="BS123" s="306" t="str">
        <f t="shared" ca="1" si="137"/>
        <v/>
      </c>
      <c r="BU123" s="307">
        <f t="shared" ca="1" si="138"/>
        <v>0</v>
      </c>
      <c r="BV123" s="304">
        <f t="shared" ca="1" si="139"/>
        <v>99999</v>
      </c>
      <c r="BW123" s="160" t="str">
        <f t="shared" ca="1" si="140"/>
        <v/>
      </c>
      <c r="BX123" s="160" t="str">
        <f t="shared" ca="1" si="141"/>
        <v/>
      </c>
      <c r="BY123" s="305">
        <f t="shared" ca="1" si="142"/>
        <v>99999</v>
      </c>
      <c r="BZ123" s="305" t="str">
        <f t="shared" ca="1" si="143"/>
        <v/>
      </c>
      <c r="CA123" s="306" t="str">
        <f t="shared" ca="1" si="144"/>
        <v/>
      </c>
      <c r="CB123" s="160"/>
      <c r="CC123" s="307">
        <f t="shared" ca="1" si="145"/>
        <v>0</v>
      </c>
      <c r="CD123" s="304">
        <f t="shared" ca="1" si="146"/>
        <v>99999</v>
      </c>
      <c r="CE123" s="160" t="str">
        <f t="shared" ca="1" si="147"/>
        <v/>
      </c>
      <c r="CF123" s="160" t="str">
        <f t="shared" ca="1" si="148"/>
        <v/>
      </c>
      <c r="CG123" s="305">
        <f t="shared" ca="1" si="149"/>
        <v>99999</v>
      </c>
      <c r="CH123" s="305" t="str">
        <f t="shared" ca="1" si="150"/>
        <v/>
      </c>
      <c r="CI123" s="306" t="str">
        <f t="shared" ca="1" si="151"/>
        <v/>
      </c>
      <c r="CK123" s="307">
        <f t="shared" ca="1" si="152"/>
        <v>0</v>
      </c>
      <c r="CL123" s="304">
        <f t="shared" ca="1" si="153"/>
        <v>99999</v>
      </c>
      <c r="CM123" s="160" t="str">
        <f t="shared" ca="1" si="154"/>
        <v/>
      </c>
      <c r="CN123" s="160" t="str">
        <f t="shared" ca="1" si="155"/>
        <v/>
      </c>
      <c r="CO123" s="305">
        <f t="shared" ca="1" si="156"/>
        <v>99999</v>
      </c>
      <c r="CP123" s="305" t="str">
        <f t="shared" ca="1" si="157"/>
        <v/>
      </c>
      <c r="CQ123" s="306" t="str">
        <f t="shared" ca="1" si="158"/>
        <v/>
      </c>
      <c r="CS123" s="307">
        <f t="shared" ca="1" si="159"/>
        <v>0</v>
      </c>
      <c r="CT123" s="304">
        <f t="shared" ca="1" si="160"/>
        <v>99999</v>
      </c>
      <c r="CU123" s="160" t="str">
        <f t="shared" ca="1" si="161"/>
        <v/>
      </c>
      <c r="CV123" s="160" t="str">
        <f t="shared" ca="1" si="162"/>
        <v/>
      </c>
      <c r="CW123" s="305">
        <f t="shared" ca="1" si="163"/>
        <v>99999</v>
      </c>
      <c r="CX123" s="305" t="str">
        <f t="shared" ca="1" si="164"/>
        <v/>
      </c>
      <c r="CY123" s="306" t="str">
        <f t="shared" ca="1" si="165"/>
        <v/>
      </c>
      <c r="DA123" s="307">
        <f t="shared" ca="1" si="166"/>
        <v>0</v>
      </c>
      <c r="DB123" s="304">
        <f t="shared" ca="1" si="167"/>
        <v>99999</v>
      </c>
      <c r="DC123" s="160" t="str">
        <f t="shared" ca="1" si="168"/>
        <v/>
      </c>
      <c r="DD123" s="160" t="str">
        <f t="shared" ca="1" si="169"/>
        <v/>
      </c>
      <c r="DE123" s="305">
        <f t="shared" ca="1" si="170"/>
        <v>99999</v>
      </c>
      <c r="DF123" s="305" t="str">
        <f t="shared" ca="1" si="171"/>
        <v/>
      </c>
      <c r="DG123" s="306" t="str">
        <f t="shared" ca="1" si="172"/>
        <v/>
      </c>
      <c r="DI123" s="307">
        <f t="shared" ca="1" si="173"/>
        <v>0</v>
      </c>
      <c r="DJ123" s="304">
        <f t="shared" ca="1" si="174"/>
        <v>99999</v>
      </c>
      <c r="DK123" s="160" t="str">
        <f t="shared" ca="1" si="175"/>
        <v/>
      </c>
      <c r="DL123" s="160" t="str">
        <f t="shared" ca="1" si="176"/>
        <v/>
      </c>
      <c r="DM123" s="305">
        <f t="shared" ca="1" si="177"/>
        <v>99999</v>
      </c>
      <c r="DN123" s="305" t="str">
        <f t="shared" ca="1" si="178"/>
        <v/>
      </c>
      <c r="DO123" s="306" t="str">
        <f t="shared" ca="1" si="179"/>
        <v/>
      </c>
    </row>
    <row r="124" spans="4:119" ht="17.25" x14ac:dyDescent="0.25">
      <c r="D124" s="129">
        <f t="shared" ca="1" si="94"/>
        <v>0</v>
      </c>
      <c r="E124" s="129" t="str">
        <f t="shared" ca="1" si="95"/>
        <v/>
      </c>
      <c r="F124" s="129">
        <f ca="1">IF($E124="",0,COUNTIF($E$7:$E124,INDEX($E$139:$E$270,ROW($A118))))</f>
        <v>0</v>
      </c>
      <c r="G124" s="129"/>
      <c r="H124" s="158">
        <v>118</v>
      </c>
      <c r="I124" s="185" t="str">
        <f ca="1">IF(OR($Y$3,$H124&gt;Calc!$B$16/2*$D$6),"",$U$6+QUOTIENT(($H124-1),$U$22)*($U$8+$U$10)/1440+SUM($R$7:$R123)/1440)</f>
        <v/>
      </c>
      <c r="J124" s="187" t="str">
        <f ca="1">IF(OR($Y$3,$H124&gt;Calc!$B$16/2*$D$6),"",MOD(($H124-1),$U$22)+1)</f>
        <v/>
      </c>
      <c r="K124" s="46" t="str">
        <f ca="1"/>
        <v/>
      </c>
      <c r="L124" s="45" t="s">
        <v>4</v>
      </c>
      <c r="M124" s="47" t="str">
        <f ca="1"/>
        <v/>
      </c>
      <c r="N124" s="44" t="str">
        <f t="shared" ca="1" si="181"/>
        <v/>
      </c>
      <c r="O124" s="42" t="s">
        <v>4</v>
      </c>
      <c r="P124" s="43" t="str">
        <f t="shared" ca="1" si="182"/>
        <v/>
      </c>
      <c r="Q124" s="611"/>
      <c r="R124" s="607"/>
      <c r="X124" s="160">
        <f t="shared" ca="1" si="102"/>
        <v>0</v>
      </c>
      <c r="Y124" s="307">
        <f t="shared" ca="1" si="180"/>
        <v>0</v>
      </c>
      <c r="Z124" s="304">
        <f t="shared" ca="1" si="96"/>
        <v>99999</v>
      </c>
      <c r="AA124" s="160" t="str">
        <f t="shared" ca="1" si="97"/>
        <v/>
      </c>
      <c r="AB124" s="160" t="str">
        <f t="shared" ca="1" si="98"/>
        <v/>
      </c>
      <c r="AC124" s="305">
        <f t="shared" ca="1" si="99"/>
        <v>99999</v>
      </c>
      <c r="AD124" s="305" t="str">
        <f t="shared" ca="1" si="100"/>
        <v/>
      </c>
      <c r="AE124" s="306" t="str">
        <f t="shared" ca="1" si="101"/>
        <v/>
      </c>
      <c r="AG124" s="307">
        <f t="shared" ca="1" si="103"/>
        <v>0</v>
      </c>
      <c r="AH124" s="304">
        <f t="shared" ca="1" si="104"/>
        <v>99999</v>
      </c>
      <c r="AI124" s="160" t="str">
        <f t="shared" ca="1" si="105"/>
        <v/>
      </c>
      <c r="AJ124" s="160" t="str">
        <f t="shared" ca="1" si="106"/>
        <v/>
      </c>
      <c r="AK124" s="305">
        <f t="shared" ca="1" si="107"/>
        <v>99999</v>
      </c>
      <c r="AL124" s="305" t="str">
        <f t="shared" ca="1" si="108"/>
        <v/>
      </c>
      <c r="AM124" s="306" t="str">
        <f t="shared" ca="1" si="109"/>
        <v/>
      </c>
      <c r="AO124" s="307">
        <f t="shared" ca="1" si="110"/>
        <v>0</v>
      </c>
      <c r="AP124" s="304">
        <f t="shared" ca="1" si="111"/>
        <v>99999</v>
      </c>
      <c r="AQ124" s="160" t="str">
        <f t="shared" ca="1" si="112"/>
        <v/>
      </c>
      <c r="AR124" s="160" t="str">
        <f t="shared" ca="1" si="113"/>
        <v/>
      </c>
      <c r="AS124" s="305">
        <f t="shared" ca="1" si="114"/>
        <v>99999</v>
      </c>
      <c r="AT124" s="305" t="str">
        <f t="shared" ca="1" si="115"/>
        <v/>
      </c>
      <c r="AU124" s="306" t="str">
        <f t="shared" ca="1" si="116"/>
        <v/>
      </c>
      <c r="AV124" s="160"/>
      <c r="AW124" s="307">
        <f t="shared" ca="1" si="117"/>
        <v>0</v>
      </c>
      <c r="AX124" s="304">
        <f t="shared" ca="1" si="118"/>
        <v>99999</v>
      </c>
      <c r="AY124" s="160" t="str">
        <f t="shared" ca="1" si="119"/>
        <v/>
      </c>
      <c r="AZ124" s="160" t="str">
        <f t="shared" ca="1" si="120"/>
        <v/>
      </c>
      <c r="BA124" s="305">
        <f t="shared" ca="1" si="121"/>
        <v>99999</v>
      </c>
      <c r="BB124" s="305" t="str">
        <f t="shared" ca="1" si="122"/>
        <v/>
      </c>
      <c r="BC124" s="306" t="str">
        <f t="shared" ca="1" si="123"/>
        <v/>
      </c>
      <c r="BE124" s="307">
        <f t="shared" ca="1" si="124"/>
        <v>0</v>
      </c>
      <c r="BF124" s="304">
        <f t="shared" ca="1" si="125"/>
        <v>99999</v>
      </c>
      <c r="BG124" s="160" t="str">
        <f t="shared" ca="1" si="126"/>
        <v/>
      </c>
      <c r="BH124" s="160" t="str">
        <f t="shared" ca="1" si="127"/>
        <v/>
      </c>
      <c r="BI124" s="305">
        <f t="shared" ca="1" si="128"/>
        <v>99999</v>
      </c>
      <c r="BJ124" s="305" t="str">
        <f t="shared" ca="1" si="129"/>
        <v/>
      </c>
      <c r="BK124" s="306" t="str">
        <f t="shared" ca="1" si="130"/>
        <v/>
      </c>
      <c r="BL124" s="160"/>
      <c r="BM124" s="307">
        <f t="shared" ca="1" si="131"/>
        <v>0</v>
      </c>
      <c r="BN124" s="304">
        <f t="shared" ca="1" si="132"/>
        <v>99999</v>
      </c>
      <c r="BO124" s="160" t="str">
        <f t="shared" ca="1" si="133"/>
        <v/>
      </c>
      <c r="BP124" s="160" t="str">
        <f t="shared" ca="1" si="134"/>
        <v/>
      </c>
      <c r="BQ124" s="305">
        <f t="shared" ca="1" si="135"/>
        <v>99999</v>
      </c>
      <c r="BR124" s="305" t="str">
        <f t="shared" ca="1" si="136"/>
        <v/>
      </c>
      <c r="BS124" s="306" t="str">
        <f t="shared" ca="1" si="137"/>
        <v/>
      </c>
      <c r="BU124" s="307">
        <f t="shared" ca="1" si="138"/>
        <v>0</v>
      </c>
      <c r="BV124" s="304">
        <f t="shared" ca="1" si="139"/>
        <v>99999</v>
      </c>
      <c r="BW124" s="160" t="str">
        <f t="shared" ca="1" si="140"/>
        <v/>
      </c>
      <c r="BX124" s="160" t="str">
        <f t="shared" ca="1" si="141"/>
        <v/>
      </c>
      <c r="BY124" s="305">
        <f t="shared" ca="1" si="142"/>
        <v>99999</v>
      </c>
      <c r="BZ124" s="305" t="str">
        <f t="shared" ca="1" si="143"/>
        <v/>
      </c>
      <c r="CA124" s="306" t="str">
        <f t="shared" ca="1" si="144"/>
        <v/>
      </c>
      <c r="CB124" s="160"/>
      <c r="CC124" s="307">
        <f t="shared" ca="1" si="145"/>
        <v>0</v>
      </c>
      <c r="CD124" s="304">
        <f t="shared" ca="1" si="146"/>
        <v>99999</v>
      </c>
      <c r="CE124" s="160" t="str">
        <f t="shared" ca="1" si="147"/>
        <v/>
      </c>
      <c r="CF124" s="160" t="str">
        <f t="shared" ca="1" si="148"/>
        <v/>
      </c>
      <c r="CG124" s="305">
        <f t="shared" ca="1" si="149"/>
        <v>99999</v>
      </c>
      <c r="CH124" s="305" t="str">
        <f t="shared" ca="1" si="150"/>
        <v/>
      </c>
      <c r="CI124" s="306" t="str">
        <f t="shared" ca="1" si="151"/>
        <v/>
      </c>
      <c r="CK124" s="307">
        <f t="shared" ca="1" si="152"/>
        <v>0</v>
      </c>
      <c r="CL124" s="304">
        <f t="shared" ca="1" si="153"/>
        <v>99999</v>
      </c>
      <c r="CM124" s="160" t="str">
        <f t="shared" ca="1" si="154"/>
        <v/>
      </c>
      <c r="CN124" s="160" t="str">
        <f t="shared" ca="1" si="155"/>
        <v/>
      </c>
      <c r="CO124" s="305">
        <f t="shared" ca="1" si="156"/>
        <v>99999</v>
      </c>
      <c r="CP124" s="305" t="str">
        <f t="shared" ca="1" si="157"/>
        <v/>
      </c>
      <c r="CQ124" s="306" t="str">
        <f t="shared" ca="1" si="158"/>
        <v/>
      </c>
      <c r="CS124" s="307">
        <f t="shared" ca="1" si="159"/>
        <v>0</v>
      </c>
      <c r="CT124" s="304">
        <f t="shared" ca="1" si="160"/>
        <v>99999</v>
      </c>
      <c r="CU124" s="160" t="str">
        <f t="shared" ca="1" si="161"/>
        <v/>
      </c>
      <c r="CV124" s="160" t="str">
        <f t="shared" ca="1" si="162"/>
        <v/>
      </c>
      <c r="CW124" s="305">
        <f t="shared" ca="1" si="163"/>
        <v>99999</v>
      </c>
      <c r="CX124" s="305" t="str">
        <f t="shared" ca="1" si="164"/>
        <v/>
      </c>
      <c r="CY124" s="306" t="str">
        <f t="shared" ca="1" si="165"/>
        <v/>
      </c>
      <c r="DA124" s="307">
        <f t="shared" ca="1" si="166"/>
        <v>0</v>
      </c>
      <c r="DB124" s="304">
        <f t="shared" ca="1" si="167"/>
        <v>99999</v>
      </c>
      <c r="DC124" s="160" t="str">
        <f t="shared" ca="1" si="168"/>
        <v/>
      </c>
      <c r="DD124" s="160" t="str">
        <f t="shared" ca="1" si="169"/>
        <v/>
      </c>
      <c r="DE124" s="305">
        <f t="shared" ca="1" si="170"/>
        <v>99999</v>
      </c>
      <c r="DF124" s="305" t="str">
        <f t="shared" ca="1" si="171"/>
        <v/>
      </c>
      <c r="DG124" s="306" t="str">
        <f t="shared" ca="1" si="172"/>
        <v/>
      </c>
      <c r="DI124" s="307">
        <f t="shared" ca="1" si="173"/>
        <v>0</v>
      </c>
      <c r="DJ124" s="304">
        <f t="shared" ca="1" si="174"/>
        <v>99999</v>
      </c>
      <c r="DK124" s="160" t="str">
        <f t="shared" ca="1" si="175"/>
        <v/>
      </c>
      <c r="DL124" s="160" t="str">
        <f t="shared" ca="1" si="176"/>
        <v/>
      </c>
      <c r="DM124" s="305">
        <f t="shared" ca="1" si="177"/>
        <v>99999</v>
      </c>
      <c r="DN124" s="305" t="str">
        <f t="shared" ca="1" si="178"/>
        <v/>
      </c>
      <c r="DO124" s="306" t="str">
        <f t="shared" ca="1" si="179"/>
        <v/>
      </c>
    </row>
    <row r="125" spans="4:119" ht="17.25" x14ac:dyDescent="0.25">
      <c r="D125" s="129">
        <f t="shared" ca="1" si="94"/>
        <v>0</v>
      </c>
      <c r="E125" s="129" t="str">
        <f t="shared" ca="1" si="95"/>
        <v/>
      </c>
      <c r="F125" s="129">
        <f ca="1">IF($E125="",0,COUNTIF($E$7:$E125,INDEX($E$139:$E$270,ROW($A119))))</f>
        <v>0</v>
      </c>
      <c r="G125" s="129"/>
      <c r="H125" s="158">
        <v>119</v>
      </c>
      <c r="I125" s="185" t="str">
        <f ca="1">IF(OR($Y$3,$H125&gt;Calc!$B$16/2*$D$6),"",$U$6+QUOTIENT(($H125-1),$U$22)*($U$8+$U$10)/1440+SUM($R$7:$R124)/1440)</f>
        <v/>
      </c>
      <c r="J125" s="187" t="str">
        <f ca="1">IF(OR($Y$3,$H125&gt;Calc!$B$16/2*$D$6),"",MOD(($H125-1),$U$22)+1)</f>
        <v/>
      </c>
      <c r="K125" s="46" t="str">
        <f ca="1"/>
        <v/>
      </c>
      <c r="L125" s="45" t="s">
        <v>4</v>
      </c>
      <c r="M125" s="47" t="str">
        <f ca="1"/>
        <v/>
      </c>
      <c r="N125" s="44" t="str">
        <f t="shared" ca="1" si="181"/>
        <v/>
      </c>
      <c r="O125" s="42" t="s">
        <v>4</v>
      </c>
      <c r="P125" s="43" t="str">
        <f t="shared" ca="1" si="182"/>
        <v/>
      </c>
      <c r="Q125" s="611"/>
      <c r="R125" s="607"/>
      <c r="X125" s="160">
        <f t="shared" ca="1" si="102"/>
        <v>0</v>
      </c>
      <c r="Y125" s="307">
        <f t="shared" ca="1" si="180"/>
        <v>0</v>
      </c>
      <c r="Z125" s="304">
        <f t="shared" ca="1" si="96"/>
        <v>99999</v>
      </c>
      <c r="AA125" s="160" t="str">
        <f t="shared" ca="1" si="97"/>
        <v/>
      </c>
      <c r="AB125" s="160" t="str">
        <f t="shared" ca="1" si="98"/>
        <v/>
      </c>
      <c r="AC125" s="305">
        <f t="shared" ca="1" si="99"/>
        <v>99999</v>
      </c>
      <c r="AD125" s="305" t="str">
        <f t="shared" ca="1" si="100"/>
        <v/>
      </c>
      <c r="AE125" s="306" t="str">
        <f t="shared" ca="1" si="101"/>
        <v/>
      </c>
      <c r="AG125" s="307">
        <f t="shared" ca="1" si="103"/>
        <v>0</v>
      </c>
      <c r="AH125" s="304">
        <f t="shared" ca="1" si="104"/>
        <v>99999</v>
      </c>
      <c r="AI125" s="160" t="str">
        <f t="shared" ca="1" si="105"/>
        <v/>
      </c>
      <c r="AJ125" s="160" t="str">
        <f t="shared" ca="1" si="106"/>
        <v/>
      </c>
      <c r="AK125" s="305">
        <f t="shared" ca="1" si="107"/>
        <v>99999</v>
      </c>
      <c r="AL125" s="305" t="str">
        <f t="shared" ca="1" si="108"/>
        <v/>
      </c>
      <c r="AM125" s="306" t="str">
        <f t="shared" ca="1" si="109"/>
        <v/>
      </c>
      <c r="AO125" s="307">
        <f t="shared" ca="1" si="110"/>
        <v>0</v>
      </c>
      <c r="AP125" s="304">
        <f t="shared" ca="1" si="111"/>
        <v>99999</v>
      </c>
      <c r="AQ125" s="160" t="str">
        <f t="shared" ca="1" si="112"/>
        <v/>
      </c>
      <c r="AR125" s="160" t="str">
        <f t="shared" ca="1" si="113"/>
        <v/>
      </c>
      <c r="AS125" s="305">
        <f t="shared" ca="1" si="114"/>
        <v>99999</v>
      </c>
      <c r="AT125" s="305" t="str">
        <f t="shared" ca="1" si="115"/>
        <v/>
      </c>
      <c r="AU125" s="306" t="str">
        <f t="shared" ca="1" si="116"/>
        <v/>
      </c>
      <c r="AV125" s="160"/>
      <c r="AW125" s="307">
        <f t="shared" ca="1" si="117"/>
        <v>0</v>
      </c>
      <c r="AX125" s="304">
        <f t="shared" ca="1" si="118"/>
        <v>99999</v>
      </c>
      <c r="AY125" s="160" t="str">
        <f t="shared" ca="1" si="119"/>
        <v/>
      </c>
      <c r="AZ125" s="160" t="str">
        <f t="shared" ca="1" si="120"/>
        <v/>
      </c>
      <c r="BA125" s="305">
        <f t="shared" ca="1" si="121"/>
        <v>99999</v>
      </c>
      <c r="BB125" s="305" t="str">
        <f t="shared" ca="1" si="122"/>
        <v/>
      </c>
      <c r="BC125" s="306" t="str">
        <f t="shared" ca="1" si="123"/>
        <v/>
      </c>
      <c r="BE125" s="307">
        <f t="shared" ca="1" si="124"/>
        <v>0</v>
      </c>
      <c r="BF125" s="304">
        <f t="shared" ca="1" si="125"/>
        <v>99999</v>
      </c>
      <c r="BG125" s="160" t="str">
        <f t="shared" ca="1" si="126"/>
        <v/>
      </c>
      <c r="BH125" s="160" t="str">
        <f t="shared" ca="1" si="127"/>
        <v/>
      </c>
      <c r="BI125" s="305">
        <f t="shared" ca="1" si="128"/>
        <v>99999</v>
      </c>
      <c r="BJ125" s="305" t="str">
        <f t="shared" ca="1" si="129"/>
        <v/>
      </c>
      <c r="BK125" s="306" t="str">
        <f t="shared" ca="1" si="130"/>
        <v/>
      </c>
      <c r="BL125" s="160"/>
      <c r="BM125" s="307">
        <f t="shared" ca="1" si="131"/>
        <v>0</v>
      </c>
      <c r="BN125" s="304">
        <f t="shared" ca="1" si="132"/>
        <v>99999</v>
      </c>
      <c r="BO125" s="160" t="str">
        <f t="shared" ca="1" si="133"/>
        <v/>
      </c>
      <c r="BP125" s="160" t="str">
        <f t="shared" ca="1" si="134"/>
        <v/>
      </c>
      <c r="BQ125" s="305">
        <f t="shared" ca="1" si="135"/>
        <v>99999</v>
      </c>
      <c r="BR125" s="305" t="str">
        <f t="shared" ca="1" si="136"/>
        <v/>
      </c>
      <c r="BS125" s="306" t="str">
        <f t="shared" ca="1" si="137"/>
        <v/>
      </c>
      <c r="BU125" s="307">
        <f t="shared" ca="1" si="138"/>
        <v>0</v>
      </c>
      <c r="BV125" s="304">
        <f t="shared" ca="1" si="139"/>
        <v>99999</v>
      </c>
      <c r="BW125" s="160" t="str">
        <f t="shared" ca="1" si="140"/>
        <v/>
      </c>
      <c r="BX125" s="160" t="str">
        <f t="shared" ca="1" si="141"/>
        <v/>
      </c>
      <c r="BY125" s="305">
        <f t="shared" ca="1" si="142"/>
        <v>99999</v>
      </c>
      <c r="BZ125" s="305" t="str">
        <f t="shared" ca="1" si="143"/>
        <v/>
      </c>
      <c r="CA125" s="306" t="str">
        <f t="shared" ca="1" si="144"/>
        <v/>
      </c>
      <c r="CB125" s="160"/>
      <c r="CC125" s="307">
        <f t="shared" ca="1" si="145"/>
        <v>0</v>
      </c>
      <c r="CD125" s="304">
        <f t="shared" ca="1" si="146"/>
        <v>99999</v>
      </c>
      <c r="CE125" s="160" t="str">
        <f t="shared" ca="1" si="147"/>
        <v/>
      </c>
      <c r="CF125" s="160" t="str">
        <f t="shared" ca="1" si="148"/>
        <v/>
      </c>
      <c r="CG125" s="305">
        <f t="shared" ca="1" si="149"/>
        <v>99999</v>
      </c>
      <c r="CH125" s="305" t="str">
        <f t="shared" ca="1" si="150"/>
        <v/>
      </c>
      <c r="CI125" s="306" t="str">
        <f t="shared" ca="1" si="151"/>
        <v/>
      </c>
      <c r="CK125" s="307">
        <f t="shared" ca="1" si="152"/>
        <v>0</v>
      </c>
      <c r="CL125" s="304">
        <f t="shared" ca="1" si="153"/>
        <v>99999</v>
      </c>
      <c r="CM125" s="160" t="str">
        <f t="shared" ca="1" si="154"/>
        <v/>
      </c>
      <c r="CN125" s="160" t="str">
        <f t="shared" ca="1" si="155"/>
        <v/>
      </c>
      <c r="CO125" s="305">
        <f t="shared" ca="1" si="156"/>
        <v>99999</v>
      </c>
      <c r="CP125" s="305" t="str">
        <f t="shared" ca="1" si="157"/>
        <v/>
      </c>
      <c r="CQ125" s="306" t="str">
        <f t="shared" ca="1" si="158"/>
        <v/>
      </c>
      <c r="CS125" s="307">
        <f t="shared" ca="1" si="159"/>
        <v>0</v>
      </c>
      <c r="CT125" s="304">
        <f t="shared" ca="1" si="160"/>
        <v>99999</v>
      </c>
      <c r="CU125" s="160" t="str">
        <f t="shared" ca="1" si="161"/>
        <v/>
      </c>
      <c r="CV125" s="160" t="str">
        <f t="shared" ca="1" si="162"/>
        <v/>
      </c>
      <c r="CW125" s="305">
        <f t="shared" ca="1" si="163"/>
        <v>99999</v>
      </c>
      <c r="CX125" s="305" t="str">
        <f t="shared" ca="1" si="164"/>
        <v/>
      </c>
      <c r="CY125" s="306" t="str">
        <f t="shared" ca="1" si="165"/>
        <v/>
      </c>
      <c r="DA125" s="307">
        <f t="shared" ca="1" si="166"/>
        <v>0</v>
      </c>
      <c r="DB125" s="304">
        <f t="shared" ca="1" si="167"/>
        <v>99999</v>
      </c>
      <c r="DC125" s="160" t="str">
        <f t="shared" ca="1" si="168"/>
        <v/>
      </c>
      <c r="DD125" s="160" t="str">
        <f t="shared" ca="1" si="169"/>
        <v/>
      </c>
      <c r="DE125" s="305">
        <f t="shared" ca="1" si="170"/>
        <v>99999</v>
      </c>
      <c r="DF125" s="305" t="str">
        <f t="shared" ca="1" si="171"/>
        <v/>
      </c>
      <c r="DG125" s="306" t="str">
        <f t="shared" ca="1" si="172"/>
        <v/>
      </c>
      <c r="DI125" s="307">
        <f t="shared" ca="1" si="173"/>
        <v>0</v>
      </c>
      <c r="DJ125" s="304">
        <f t="shared" ca="1" si="174"/>
        <v>99999</v>
      </c>
      <c r="DK125" s="160" t="str">
        <f t="shared" ca="1" si="175"/>
        <v/>
      </c>
      <c r="DL125" s="160" t="str">
        <f t="shared" ca="1" si="176"/>
        <v/>
      </c>
      <c r="DM125" s="305">
        <f t="shared" ca="1" si="177"/>
        <v>99999</v>
      </c>
      <c r="DN125" s="305" t="str">
        <f t="shared" ca="1" si="178"/>
        <v/>
      </c>
      <c r="DO125" s="306" t="str">
        <f t="shared" ca="1" si="179"/>
        <v/>
      </c>
    </row>
    <row r="126" spans="4:119" ht="17.25" x14ac:dyDescent="0.25">
      <c r="D126" s="129">
        <f t="shared" ca="1" si="94"/>
        <v>0</v>
      </c>
      <c r="E126" s="129" t="str">
        <f t="shared" ca="1" si="95"/>
        <v/>
      </c>
      <c r="F126" s="129">
        <f ca="1">IF($E126="",0,COUNTIF($E$7:$E126,INDEX($E$139:$E$270,ROW($A120))))</f>
        <v>0</v>
      </c>
      <c r="G126" s="129"/>
      <c r="H126" s="158">
        <v>120</v>
      </c>
      <c r="I126" s="185" t="str">
        <f ca="1">IF(OR($Y$3,$H126&gt;Calc!$B$16/2*$D$6),"",$U$6+QUOTIENT(($H126-1),$U$22)*($U$8+$U$10)/1440+SUM($R$7:$R125)/1440)</f>
        <v/>
      </c>
      <c r="J126" s="187" t="str">
        <f ca="1">IF(OR($Y$3,$H126&gt;Calc!$B$16/2*$D$6),"",MOD(($H126-1),$U$22)+1)</f>
        <v/>
      </c>
      <c r="K126" s="46" t="str">
        <f ca="1"/>
        <v/>
      </c>
      <c r="L126" s="45" t="s">
        <v>4</v>
      </c>
      <c r="M126" s="47" t="str">
        <f ca="1"/>
        <v/>
      </c>
      <c r="N126" s="44" t="str">
        <f t="shared" ca="1" si="181"/>
        <v/>
      </c>
      <c r="O126" s="42" t="s">
        <v>4</v>
      </c>
      <c r="P126" s="43" t="str">
        <f t="shared" ca="1" si="182"/>
        <v/>
      </c>
      <c r="Q126" s="611"/>
      <c r="R126" s="607"/>
      <c r="X126" s="160">
        <f t="shared" ca="1" si="102"/>
        <v>0</v>
      </c>
      <c r="Y126" s="307">
        <f t="shared" ca="1" si="180"/>
        <v>0</v>
      </c>
      <c r="Z126" s="304">
        <f t="shared" ca="1" si="96"/>
        <v>99999</v>
      </c>
      <c r="AA126" s="160" t="str">
        <f t="shared" ca="1" si="97"/>
        <v/>
      </c>
      <c r="AB126" s="160" t="str">
        <f t="shared" ca="1" si="98"/>
        <v/>
      </c>
      <c r="AC126" s="305">
        <f t="shared" ca="1" si="99"/>
        <v>99999</v>
      </c>
      <c r="AD126" s="305" t="str">
        <f t="shared" ca="1" si="100"/>
        <v/>
      </c>
      <c r="AE126" s="306" t="str">
        <f t="shared" ca="1" si="101"/>
        <v/>
      </c>
      <c r="AG126" s="307">
        <f t="shared" ca="1" si="103"/>
        <v>0</v>
      </c>
      <c r="AH126" s="304">
        <f t="shared" ca="1" si="104"/>
        <v>99999</v>
      </c>
      <c r="AI126" s="160" t="str">
        <f t="shared" ca="1" si="105"/>
        <v/>
      </c>
      <c r="AJ126" s="160" t="str">
        <f t="shared" ca="1" si="106"/>
        <v/>
      </c>
      <c r="AK126" s="305">
        <f t="shared" ca="1" si="107"/>
        <v>99999</v>
      </c>
      <c r="AL126" s="305" t="str">
        <f t="shared" ca="1" si="108"/>
        <v/>
      </c>
      <c r="AM126" s="306" t="str">
        <f t="shared" ca="1" si="109"/>
        <v/>
      </c>
      <c r="AO126" s="307">
        <f t="shared" ca="1" si="110"/>
        <v>0</v>
      </c>
      <c r="AP126" s="304">
        <f t="shared" ca="1" si="111"/>
        <v>99999</v>
      </c>
      <c r="AQ126" s="160" t="str">
        <f t="shared" ca="1" si="112"/>
        <v/>
      </c>
      <c r="AR126" s="160" t="str">
        <f t="shared" ca="1" si="113"/>
        <v/>
      </c>
      <c r="AS126" s="305">
        <f t="shared" ca="1" si="114"/>
        <v>99999</v>
      </c>
      <c r="AT126" s="305" t="str">
        <f t="shared" ca="1" si="115"/>
        <v/>
      </c>
      <c r="AU126" s="306" t="str">
        <f t="shared" ca="1" si="116"/>
        <v/>
      </c>
      <c r="AV126" s="160"/>
      <c r="AW126" s="307">
        <f t="shared" ca="1" si="117"/>
        <v>0</v>
      </c>
      <c r="AX126" s="304">
        <f t="shared" ca="1" si="118"/>
        <v>99999</v>
      </c>
      <c r="AY126" s="160" t="str">
        <f t="shared" ca="1" si="119"/>
        <v/>
      </c>
      <c r="AZ126" s="160" t="str">
        <f t="shared" ca="1" si="120"/>
        <v/>
      </c>
      <c r="BA126" s="305">
        <f t="shared" ca="1" si="121"/>
        <v>99999</v>
      </c>
      <c r="BB126" s="305" t="str">
        <f t="shared" ca="1" si="122"/>
        <v/>
      </c>
      <c r="BC126" s="306" t="str">
        <f t="shared" ca="1" si="123"/>
        <v/>
      </c>
      <c r="BE126" s="307">
        <f t="shared" ca="1" si="124"/>
        <v>0</v>
      </c>
      <c r="BF126" s="304">
        <f t="shared" ca="1" si="125"/>
        <v>99999</v>
      </c>
      <c r="BG126" s="160" t="str">
        <f t="shared" ca="1" si="126"/>
        <v/>
      </c>
      <c r="BH126" s="160" t="str">
        <f t="shared" ca="1" si="127"/>
        <v/>
      </c>
      <c r="BI126" s="305">
        <f t="shared" ca="1" si="128"/>
        <v>99999</v>
      </c>
      <c r="BJ126" s="305" t="str">
        <f t="shared" ca="1" si="129"/>
        <v/>
      </c>
      <c r="BK126" s="306" t="str">
        <f t="shared" ca="1" si="130"/>
        <v/>
      </c>
      <c r="BL126" s="160"/>
      <c r="BM126" s="307">
        <f t="shared" ca="1" si="131"/>
        <v>0</v>
      </c>
      <c r="BN126" s="304">
        <f t="shared" ca="1" si="132"/>
        <v>99999</v>
      </c>
      <c r="BO126" s="160" t="str">
        <f t="shared" ca="1" si="133"/>
        <v/>
      </c>
      <c r="BP126" s="160" t="str">
        <f t="shared" ca="1" si="134"/>
        <v/>
      </c>
      <c r="BQ126" s="305">
        <f t="shared" ca="1" si="135"/>
        <v>99999</v>
      </c>
      <c r="BR126" s="305" t="str">
        <f t="shared" ca="1" si="136"/>
        <v/>
      </c>
      <c r="BS126" s="306" t="str">
        <f t="shared" ca="1" si="137"/>
        <v/>
      </c>
      <c r="BU126" s="307">
        <f t="shared" ca="1" si="138"/>
        <v>0</v>
      </c>
      <c r="BV126" s="304">
        <f t="shared" ca="1" si="139"/>
        <v>99999</v>
      </c>
      <c r="BW126" s="160" t="str">
        <f t="shared" ca="1" si="140"/>
        <v/>
      </c>
      <c r="BX126" s="160" t="str">
        <f t="shared" ca="1" si="141"/>
        <v/>
      </c>
      <c r="BY126" s="305">
        <f t="shared" ca="1" si="142"/>
        <v>99999</v>
      </c>
      <c r="BZ126" s="305" t="str">
        <f t="shared" ca="1" si="143"/>
        <v/>
      </c>
      <c r="CA126" s="306" t="str">
        <f t="shared" ca="1" si="144"/>
        <v/>
      </c>
      <c r="CB126" s="160"/>
      <c r="CC126" s="307">
        <f t="shared" ca="1" si="145"/>
        <v>0</v>
      </c>
      <c r="CD126" s="304">
        <f t="shared" ca="1" si="146"/>
        <v>99999</v>
      </c>
      <c r="CE126" s="160" t="str">
        <f t="shared" ca="1" si="147"/>
        <v/>
      </c>
      <c r="CF126" s="160" t="str">
        <f t="shared" ca="1" si="148"/>
        <v/>
      </c>
      <c r="CG126" s="305">
        <f t="shared" ca="1" si="149"/>
        <v>99999</v>
      </c>
      <c r="CH126" s="305" t="str">
        <f t="shared" ca="1" si="150"/>
        <v/>
      </c>
      <c r="CI126" s="306" t="str">
        <f t="shared" ca="1" si="151"/>
        <v/>
      </c>
      <c r="CK126" s="307">
        <f t="shared" ca="1" si="152"/>
        <v>0</v>
      </c>
      <c r="CL126" s="304">
        <f t="shared" ca="1" si="153"/>
        <v>99999</v>
      </c>
      <c r="CM126" s="160" t="str">
        <f t="shared" ca="1" si="154"/>
        <v/>
      </c>
      <c r="CN126" s="160" t="str">
        <f t="shared" ca="1" si="155"/>
        <v/>
      </c>
      <c r="CO126" s="305">
        <f t="shared" ca="1" si="156"/>
        <v>99999</v>
      </c>
      <c r="CP126" s="305" t="str">
        <f t="shared" ca="1" si="157"/>
        <v/>
      </c>
      <c r="CQ126" s="306" t="str">
        <f t="shared" ca="1" si="158"/>
        <v/>
      </c>
      <c r="CS126" s="307">
        <f t="shared" ca="1" si="159"/>
        <v>0</v>
      </c>
      <c r="CT126" s="304">
        <f t="shared" ca="1" si="160"/>
        <v>99999</v>
      </c>
      <c r="CU126" s="160" t="str">
        <f t="shared" ca="1" si="161"/>
        <v/>
      </c>
      <c r="CV126" s="160" t="str">
        <f t="shared" ca="1" si="162"/>
        <v/>
      </c>
      <c r="CW126" s="305">
        <f t="shared" ca="1" si="163"/>
        <v>99999</v>
      </c>
      <c r="CX126" s="305" t="str">
        <f t="shared" ca="1" si="164"/>
        <v/>
      </c>
      <c r="CY126" s="306" t="str">
        <f t="shared" ca="1" si="165"/>
        <v/>
      </c>
      <c r="DA126" s="307">
        <f t="shared" ca="1" si="166"/>
        <v>0</v>
      </c>
      <c r="DB126" s="304">
        <f t="shared" ca="1" si="167"/>
        <v>99999</v>
      </c>
      <c r="DC126" s="160" t="str">
        <f t="shared" ca="1" si="168"/>
        <v/>
      </c>
      <c r="DD126" s="160" t="str">
        <f t="shared" ca="1" si="169"/>
        <v/>
      </c>
      <c r="DE126" s="305">
        <f t="shared" ca="1" si="170"/>
        <v>99999</v>
      </c>
      <c r="DF126" s="305" t="str">
        <f t="shared" ca="1" si="171"/>
        <v/>
      </c>
      <c r="DG126" s="306" t="str">
        <f t="shared" ca="1" si="172"/>
        <v/>
      </c>
      <c r="DI126" s="307">
        <f t="shared" ca="1" si="173"/>
        <v>0</v>
      </c>
      <c r="DJ126" s="304">
        <f t="shared" ca="1" si="174"/>
        <v>99999</v>
      </c>
      <c r="DK126" s="160" t="str">
        <f t="shared" ca="1" si="175"/>
        <v/>
      </c>
      <c r="DL126" s="160" t="str">
        <f t="shared" ca="1" si="176"/>
        <v/>
      </c>
      <c r="DM126" s="305">
        <f t="shared" ca="1" si="177"/>
        <v>99999</v>
      </c>
      <c r="DN126" s="305" t="str">
        <f t="shared" ca="1" si="178"/>
        <v/>
      </c>
      <c r="DO126" s="306" t="str">
        <f t="shared" ca="1" si="179"/>
        <v/>
      </c>
    </row>
    <row r="127" spans="4:119" ht="17.25" x14ac:dyDescent="0.25">
      <c r="D127" s="129">
        <f t="shared" ca="1" si="94"/>
        <v>0</v>
      </c>
      <c r="E127" s="129" t="str">
        <f t="shared" ca="1" si="95"/>
        <v/>
      </c>
      <c r="F127" s="129">
        <f ca="1">IF($E127="",0,COUNTIF($E$7:$E127,INDEX($E$139:$E$270,ROW($A121))))</f>
        <v>0</v>
      </c>
      <c r="G127" s="129"/>
      <c r="H127" s="158">
        <v>121</v>
      </c>
      <c r="I127" s="185" t="str">
        <f ca="1">IF(OR($Y$3,$H127&gt;Calc!$B$16/2*$D$6),"",$U$6+QUOTIENT(($H127-1),$U$22)*($U$8+$U$10)/1440+SUM($R$7:$R126)/1440)</f>
        <v/>
      </c>
      <c r="J127" s="187" t="str">
        <f ca="1">IF(OR($Y$3,$H127&gt;Calc!$B$16/2*$D$6),"",MOD(($H127-1),$U$22)+1)</f>
        <v/>
      </c>
      <c r="K127" s="46" t="str">
        <f ca="1"/>
        <v/>
      </c>
      <c r="L127" s="45" t="s">
        <v>4</v>
      </c>
      <c r="M127" s="47" t="str">
        <f ca="1"/>
        <v/>
      </c>
      <c r="N127" s="44" t="str">
        <f t="shared" ca="1" si="181"/>
        <v/>
      </c>
      <c r="O127" s="42" t="s">
        <v>4</v>
      </c>
      <c r="P127" s="43" t="str">
        <f t="shared" ca="1" si="182"/>
        <v/>
      </c>
      <c r="Q127" s="611"/>
      <c r="R127" s="607"/>
      <c r="X127" s="160">
        <f t="shared" ca="1" si="102"/>
        <v>0</v>
      </c>
      <c r="Y127" s="307">
        <f t="shared" ca="1" si="180"/>
        <v>0</v>
      </c>
      <c r="Z127" s="304">
        <f t="shared" ca="1" si="96"/>
        <v>99999</v>
      </c>
      <c r="AA127" s="160" t="str">
        <f t="shared" ca="1" si="97"/>
        <v/>
      </c>
      <c r="AB127" s="160" t="str">
        <f t="shared" ca="1" si="98"/>
        <v/>
      </c>
      <c r="AC127" s="305">
        <f t="shared" ca="1" si="99"/>
        <v>99999</v>
      </c>
      <c r="AD127" s="305" t="str">
        <f t="shared" ca="1" si="100"/>
        <v/>
      </c>
      <c r="AE127" s="306" t="str">
        <f t="shared" ca="1" si="101"/>
        <v/>
      </c>
      <c r="AG127" s="307">
        <f t="shared" ca="1" si="103"/>
        <v>0</v>
      </c>
      <c r="AH127" s="304">
        <f t="shared" ca="1" si="104"/>
        <v>99999</v>
      </c>
      <c r="AI127" s="160" t="str">
        <f t="shared" ca="1" si="105"/>
        <v/>
      </c>
      <c r="AJ127" s="160" t="str">
        <f t="shared" ca="1" si="106"/>
        <v/>
      </c>
      <c r="AK127" s="305">
        <f t="shared" ca="1" si="107"/>
        <v>99999</v>
      </c>
      <c r="AL127" s="305" t="str">
        <f t="shared" ca="1" si="108"/>
        <v/>
      </c>
      <c r="AM127" s="306" t="str">
        <f t="shared" ca="1" si="109"/>
        <v/>
      </c>
      <c r="AO127" s="307">
        <f t="shared" ca="1" si="110"/>
        <v>0</v>
      </c>
      <c r="AP127" s="304">
        <f t="shared" ca="1" si="111"/>
        <v>99999</v>
      </c>
      <c r="AQ127" s="160" t="str">
        <f t="shared" ca="1" si="112"/>
        <v/>
      </c>
      <c r="AR127" s="160" t="str">
        <f t="shared" ca="1" si="113"/>
        <v/>
      </c>
      <c r="AS127" s="305">
        <f t="shared" ca="1" si="114"/>
        <v>99999</v>
      </c>
      <c r="AT127" s="305" t="str">
        <f t="shared" ca="1" si="115"/>
        <v/>
      </c>
      <c r="AU127" s="306" t="str">
        <f t="shared" ca="1" si="116"/>
        <v/>
      </c>
      <c r="AV127" s="160"/>
      <c r="AW127" s="307">
        <f t="shared" ca="1" si="117"/>
        <v>0</v>
      </c>
      <c r="AX127" s="304">
        <f t="shared" ca="1" si="118"/>
        <v>99999</v>
      </c>
      <c r="AY127" s="160" t="str">
        <f t="shared" ca="1" si="119"/>
        <v/>
      </c>
      <c r="AZ127" s="160" t="str">
        <f t="shared" ca="1" si="120"/>
        <v/>
      </c>
      <c r="BA127" s="305">
        <f t="shared" ca="1" si="121"/>
        <v>99999</v>
      </c>
      <c r="BB127" s="305" t="str">
        <f t="shared" ca="1" si="122"/>
        <v/>
      </c>
      <c r="BC127" s="306" t="str">
        <f t="shared" ca="1" si="123"/>
        <v/>
      </c>
      <c r="BE127" s="307">
        <f t="shared" ca="1" si="124"/>
        <v>0</v>
      </c>
      <c r="BF127" s="304">
        <f t="shared" ca="1" si="125"/>
        <v>99999</v>
      </c>
      <c r="BG127" s="160" t="str">
        <f t="shared" ca="1" si="126"/>
        <v/>
      </c>
      <c r="BH127" s="160" t="str">
        <f t="shared" ca="1" si="127"/>
        <v/>
      </c>
      <c r="BI127" s="305">
        <f t="shared" ca="1" si="128"/>
        <v>99999</v>
      </c>
      <c r="BJ127" s="305" t="str">
        <f t="shared" ca="1" si="129"/>
        <v/>
      </c>
      <c r="BK127" s="306" t="str">
        <f t="shared" ca="1" si="130"/>
        <v/>
      </c>
      <c r="BL127" s="160"/>
      <c r="BM127" s="307">
        <f t="shared" ca="1" si="131"/>
        <v>0</v>
      </c>
      <c r="BN127" s="304">
        <f t="shared" ca="1" si="132"/>
        <v>99999</v>
      </c>
      <c r="BO127" s="160" t="str">
        <f t="shared" ca="1" si="133"/>
        <v/>
      </c>
      <c r="BP127" s="160" t="str">
        <f t="shared" ca="1" si="134"/>
        <v/>
      </c>
      <c r="BQ127" s="305">
        <f t="shared" ca="1" si="135"/>
        <v>99999</v>
      </c>
      <c r="BR127" s="305" t="str">
        <f t="shared" ca="1" si="136"/>
        <v/>
      </c>
      <c r="BS127" s="306" t="str">
        <f t="shared" ca="1" si="137"/>
        <v/>
      </c>
      <c r="BU127" s="307">
        <f t="shared" ca="1" si="138"/>
        <v>0</v>
      </c>
      <c r="BV127" s="304">
        <f t="shared" ca="1" si="139"/>
        <v>99999</v>
      </c>
      <c r="BW127" s="160" t="str">
        <f t="shared" ca="1" si="140"/>
        <v/>
      </c>
      <c r="BX127" s="160" t="str">
        <f t="shared" ca="1" si="141"/>
        <v/>
      </c>
      <c r="BY127" s="305">
        <f t="shared" ca="1" si="142"/>
        <v>99999</v>
      </c>
      <c r="BZ127" s="305" t="str">
        <f t="shared" ca="1" si="143"/>
        <v/>
      </c>
      <c r="CA127" s="306" t="str">
        <f t="shared" ca="1" si="144"/>
        <v/>
      </c>
      <c r="CB127" s="160"/>
      <c r="CC127" s="307">
        <f t="shared" ca="1" si="145"/>
        <v>0</v>
      </c>
      <c r="CD127" s="304">
        <f t="shared" ca="1" si="146"/>
        <v>99999</v>
      </c>
      <c r="CE127" s="160" t="str">
        <f t="shared" ca="1" si="147"/>
        <v/>
      </c>
      <c r="CF127" s="160" t="str">
        <f t="shared" ca="1" si="148"/>
        <v/>
      </c>
      <c r="CG127" s="305">
        <f t="shared" ca="1" si="149"/>
        <v>99999</v>
      </c>
      <c r="CH127" s="305" t="str">
        <f t="shared" ca="1" si="150"/>
        <v/>
      </c>
      <c r="CI127" s="306" t="str">
        <f t="shared" ca="1" si="151"/>
        <v/>
      </c>
      <c r="CK127" s="307">
        <f t="shared" ca="1" si="152"/>
        <v>0</v>
      </c>
      <c r="CL127" s="304">
        <f t="shared" ca="1" si="153"/>
        <v>99999</v>
      </c>
      <c r="CM127" s="160" t="str">
        <f t="shared" ca="1" si="154"/>
        <v/>
      </c>
      <c r="CN127" s="160" t="str">
        <f t="shared" ca="1" si="155"/>
        <v/>
      </c>
      <c r="CO127" s="305">
        <f t="shared" ca="1" si="156"/>
        <v>99999</v>
      </c>
      <c r="CP127" s="305" t="str">
        <f t="shared" ca="1" si="157"/>
        <v/>
      </c>
      <c r="CQ127" s="306" t="str">
        <f t="shared" ca="1" si="158"/>
        <v/>
      </c>
      <c r="CS127" s="307">
        <f t="shared" ca="1" si="159"/>
        <v>0</v>
      </c>
      <c r="CT127" s="304">
        <f t="shared" ca="1" si="160"/>
        <v>99999</v>
      </c>
      <c r="CU127" s="160" t="str">
        <f t="shared" ca="1" si="161"/>
        <v/>
      </c>
      <c r="CV127" s="160" t="str">
        <f t="shared" ca="1" si="162"/>
        <v/>
      </c>
      <c r="CW127" s="305">
        <f t="shared" ca="1" si="163"/>
        <v>99999</v>
      </c>
      <c r="CX127" s="305" t="str">
        <f t="shared" ca="1" si="164"/>
        <v/>
      </c>
      <c r="CY127" s="306" t="str">
        <f t="shared" ca="1" si="165"/>
        <v/>
      </c>
      <c r="DA127" s="307">
        <f t="shared" ca="1" si="166"/>
        <v>0</v>
      </c>
      <c r="DB127" s="304">
        <f t="shared" ca="1" si="167"/>
        <v>99999</v>
      </c>
      <c r="DC127" s="160" t="str">
        <f t="shared" ca="1" si="168"/>
        <v/>
      </c>
      <c r="DD127" s="160" t="str">
        <f t="shared" ca="1" si="169"/>
        <v/>
      </c>
      <c r="DE127" s="305">
        <f t="shared" ca="1" si="170"/>
        <v>99999</v>
      </c>
      <c r="DF127" s="305" t="str">
        <f t="shared" ca="1" si="171"/>
        <v/>
      </c>
      <c r="DG127" s="306" t="str">
        <f t="shared" ca="1" si="172"/>
        <v/>
      </c>
      <c r="DI127" s="307">
        <f t="shared" ca="1" si="173"/>
        <v>0</v>
      </c>
      <c r="DJ127" s="304">
        <f t="shared" ca="1" si="174"/>
        <v>99999</v>
      </c>
      <c r="DK127" s="160" t="str">
        <f t="shared" ca="1" si="175"/>
        <v/>
      </c>
      <c r="DL127" s="160" t="str">
        <f t="shared" ca="1" si="176"/>
        <v/>
      </c>
      <c r="DM127" s="305">
        <f t="shared" ca="1" si="177"/>
        <v>99999</v>
      </c>
      <c r="DN127" s="305" t="str">
        <f t="shared" ca="1" si="178"/>
        <v/>
      </c>
      <c r="DO127" s="306" t="str">
        <f t="shared" ca="1" si="179"/>
        <v/>
      </c>
    </row>
    <row r="128" spans="4:119" ht="17.25" x14ac:dyDescent="0.25">
      <c r="D128" s="129">
        <f t="shared" ca="1" si="94"/>
        <v>0</v>
      </c>
      <c r="E128" s="129" t="str">
        <f t="shared" ca="1" si="95"/>
        <v/>
      </c>
      <c r="F128" s="129">
        <f ca="1">IF($E128="",0,COUNTIF($E$7:$E128,INDEX($E$139:$E$270,ROW($A122))))</f>
        <v>0</v>
      </c>
      <c r="G128" s="129"/>
      <c r="H128" s="158">
        <v>122</v>
      </c>
      <c r="I128" s="185" t="str">
        <f ca="1">IF(OR($Y$3,$H128&gt;Calc!$B$16/2*$D$6),"",$U$6+QUOTIENT(($H128-1),$U$22)*($U$8+$U$10)/1440+SUM($R$7:$R127)/1440)</f>
        <v/>
      </c>
      <c r="J128" s="187" t="str">
        <f ca="1">IF(OR($Y$3,$H128&gt;Calc!$B$16/2*$D$6),"",MOD(($H128-1),$U$22)+1)</f>
        <v/>
      </c>
      <c r="K128" s="46" t="str">
        <f ca="1"/>
        <v/>
      </c>
      <c r="L128" s="45" t="s">
        <v>4</v>
      </c>
      <c r="M128" s="47" t="str">
        <f ca="1"/>
        <v/>
      </c>
      <c r="N128" s="44" t="str">
        <f t="shared" ca="1" si="181"/>
        <v/>
      </c>
      <c r="O128" s="42" t="s">
        <v>4</v>
      </c>
      <c r="P128" s="43" t="str">
        <f t="shared" ca="1" si="182"/>
        <v/>
      </c>
      <c r="Q128" s="611"/>
      <c r="R128" s="607"/>
      <c r="X128" s="160">
        <f t="shared" ca="1" si="102"/>
        <v>0</v>
      </c>
      <c r="Y128" s="307">
        <f t="shared" ca="1" si="180"/>
        <v>0</v>
      </c>
      <c r="Z128" s="304">
        <f t="shared" ca="1" si="96"/>
        <v>99999</v>
      </c>
      <c r="AA128" s="160" t="str">
        <f t="shared" ca="1" si="97"/>
        <v/>
      </c>
      <c r="AB128" s="160" t="str">
        <f t="shared" ca="1" si="98"/>
        <v/>
      </c>
      <c r="AC128" s="305">
        <f t="shared" ca="1" si="99"/>
        <v>99999</v>
      </c>
      <c r="AD128" s="305" t="str">
        <f t="shared" ca="1" si="100"/>
        <v/>
      </c>
      <c r="AE128" s="306" t="str">
        <f t="shared" ca="1" si="101"/>
        <v/>
      </c>
      <c r="AG128" s="307">
        <f t="shared" ca="1" si="103"/>
        <v>0</v>
      </c>
      <c r="AH128" s="304">
        <f t="shared" ca="1" si="104"/>
        <v>99999</v>
      </c>
      <c r="AI128" s="160" t="str">
        <f t="shared" ca="1" si="105"/>
        <v/>
      </c>
      <c r="AJ128" s="160" t="str">
        <f t="shared" ca="1" si="106"/>
        <v/>
      </c>
      <c r="AK128" s="305">
        <f t="shared" ca="1" si="107"/>
        <v>99999</v>
      </c>
      <c r="AL128" s="305" t="str">
        <f t="shared" ca="1" si="108"/>
        <v/>
      </c>
      <c r="AM128" s="306" t="str">
        <f t="shared" ca="1" si="109"/>
        <v/>
      </c>
      <c r="AO128" s="307">
        <f t="shared" ca="1" si="110"/>
        <v>0</v>
      </c>
      <c r="AP128" s="304">
        <f t="shared" ca="1" si="111"/>
        <v>99999</v>
      </c>
      <c r="AQ128" s="160" t="str">
        <f t="shared" ca="1" si="112"/>
        <v/>
      </c>
      <c r="AR128" s="160" t="str">
        <f t="shared" ca="1" si="113"/>
        <v/>
      </c>
      <c r="AS128" s="305">
        <f t="shared" ca="1" si="114"/>
        <v>99999</v>
      </c>
      <c r="AT128" s="305" t="str">
        <f t="shared" ca="1" si="115"/>
        <v/>
      </c>
      <c r="AU128" s="306" t="str">
        <f t="shared" ca="1" si="116"/>
        <v/>
      </c>
      <c r="AV128" s="160"/>
      <c r="AW128" s="307">
        <f t="shared" ca="1" si="117"/>
        <v>0</v>
      </c>
      <c r="AX128" s="304">
        <f t="shared" ca="1" si="118"/>
        <v>99999</v>
      </c>
      <c r="AY128" s="160" t="str">
        <f t="shared" ca="1" si="119"/>
        <v/>
      </c>
      <c r="AZ128" s="160" t="str">
        <f t="shared" ca="1" si="120"/>
        <v/>
      </c>
      <c r="BA128" s="305">
        <f t="shared" ca="1" si="121"/>
        <v>99999</v>
      </c>
      <c r="BB128" s="305" t="str">
        <f t="shared" ca="1" si="122"/>
        <v/>
      </c>
      <c r="BC128" s="306" t="str">
        <f t="shared" ca="1" si="123"/>
        <v/>
      </c>
      <c r="BE128" s="307">
        <f t="shared" ca="1" si="124"/>
        <v>0</v>
      </c>
      <c r="BF128" s="304">
        <f t="shared" ca="1" si="125"/>
        <v>99999</v>
      </c>
      <c r="BG128" s="160" t="str">
        <f t="shared" ca="1" si="126"/>
        <v/>
      </c>
      <c r="BH128" s="160" t="str">
        <f t="shared" ca="1" si="127"/>
        <v/>
      </c>
      <c r="BI128" s="305">
        <f t="shared" ca="1" si="128"/>
        <v>99999</v>
      </c>
      <c r="BJ128" s="305" t="str">
        <f t="shared" ca="1" si="129"/>
        <v/>
      </c>
      <c r="BK128" s="306" t="str">
        <f t="shared" ca="1" si="130"/>
        <v/>
      </c>
      <c r="BL128" s="160"/>
      <c r="BM128" s="307">
        <f t="shared" ca="1" si="131"/>
        <v>0</v>
      </c>
      <c r="BN128" s="304">
        <f t="shared" ca="1" si="132"/>
        <v>99999</v>
      </c>
      <c r="BO128" s="160" t="str">
        <f t="shared" ca="1" si="133"/>
        <v/>
      </c>
      <c r="BP128" s="160" t="str">
        <f t="shared" ca="1" si="134"/>
        <v/>
      </c>
      <c r="BQ128" s="305">
        <f t="shared" ca="1" si="135"/>
        <v>99999</v>
      </c>
      <c r="BR128" s="305" t="str">
        <f t="shared" ca="1" si="136"/>
        <v/>
      </c>
      <c r="BS128" s="306" t="str">
        <f t="shared" ca="1" si="137"/>
        <v/>
      </c>
      <c r="BU128" s="307">
        <f t="shared" ca="1" si="138"/>
        <v>0</v>
      </c>
      <c r="BV128" s="304">
        <f t="shared" ca="1" si="139"/>
        <v>99999</v>
      </c>
      <c r="BW128" s="160" t="str">
        <f t="shared" ca="1" si="140"/>
        <v/>
      </c>
      <c r="BX128" s="160" t="str">
        <f t="shared" ca="1" si="141"/>
        <v/>
      </c>
      <c r="BY128" s="305">
        <f t="shared" ca="1" si="142"/>
        <v>99999</v>
      </c>
      <c r="BZ128" s="305" t="str">
        <f t="shared" ca="1" si="143"/>
        <v/>
      </c>
      <c r="CA128" s="306" t="str">
        <f t="shared" ca="1" si="144"/>
        <v/>
      </c>
      <c r="CB128" s="160"/>
      <c r="CC128" s="307">
        <f t="shared" ca="1" si="145"/>
        <v>0</v>
      </c>
      <c r="CD128" s="304">
        <f t="shared" ca="1" si="146"/>
        <v>99999</v>
      </c>
      <c r="CE128" s="160" t="str">
        <f t="shared" ca="1" si="147"/>
        <v/>
      </c>
      <c r="CF128" s="160" t="str">
        <f t="shared" ca="1" si="148"/>
        <v/>
      </c>
      <c r="CG128" s="305">
        <f t="shared" ca="1" si="149"/>
        <v>99999</v>
      </c>
      <c r="CH128" s="305" t="str">
        <f t="shared" ca="1" si="150"/>
        <v/>
      </c>
      <c r="CI128" s="306" t="str">
        <f t="shared" ca="1" si="151"/>
        <v/>
      </c>
      <c r="CK128" s="307">
        <f t="shared" ca="1" si="152"/>
        <v>0</v>
      </c>
      <c r="CL128" s="304">
        <f t="shared" ca="1" si="153"/>
        <v>99999</v>
      </c>
      <c r="CM128" s="160" t="str">
        <f t="shared" ca="1" si="154"/>
        <v/>
      </c>
      <c r="CN128" s="160" t="str">
        <f t="shared" ca="1" si="155"/>
        <v/>
      </c>
      <c r="CO128" s="305">
        <f t="shared" ca="1" si="156"/>
        <v>99999</v>
      </c>
      <c r="CP128" s="305" t="str">
        <f t="shared" ca="1" si="157"/>
        <v/>
      </c>
      <c r="CQ128" s="306" t="str">
        <f t="shared" ca="1" si="158"/>
        <v/>
      </c>
      <c r="CS128" s="307">
        <f t="shared" ca="1" si="159"/>
        <v>0</v>
      </c>
      <c r="CT128" s="304">
        <f t="shared" ca="1" si="160"/>
        <v>99999</v>
      </c>
      <c r="CU128" s="160" t="str">
        <f t="shared" ca="1" si="161"/>
        <v/>
      </c>
      <c r="CV128" s="160" t="str">
        <f t="shared" ca="1" si="162"/>
        <v/>
      </c>
      <c r="CW128" s="305">
        <f t="shared" ca="1" si="163"/>
        <v>99999</v>
      </c>
      <c r="CX128" s="305" t="str">
        <f t="shared" ca="1" si="164"/>
        <v/>
      </c>
      <c r="CY128" s="306" t="str">
        <f t="shared" ca="1" si="165"/>
        <v/>
      </c>
      <c r="DA128" s="307">
        <f t="shared" ca="1" si="166"/>
        <v>0</v>
      </c>
      <c r="DB128" s="304">
        <f t="shared" ca="1" si="167"/>
        <v>99999</v>
      </c>
      <c r="DC128" s="160" t="str">
        <f t="shared" ca="1" si="168"/>
        <v/>
      </c>
      <c r="DD128" s="160" t="str">
        <f t="shared" ca="1" si="169"/>
        <v/>
      </c>
      <c r="DE128" s="305">
        <f t="shared" ca="1" si="170"/>
        <v>99999</v>
      </c>
      <c r="DF128" s="305" t="str">
        <f t="shared" ca="1" si="171"/>
        <v/>
      </c>
      <c r="DG128" s="306" t="str">
        <f t="shared" ca="1" si="172"/>
        <v/>
      </c>
      <c r="DI128" s="307">
        <f t="shared" ca="1" si="173"/>
        <v>0</v>
      </c>
      <c r="DJ128" s="304">
        <f t="shared" ca="1" si="174"/>
        <v>99999</v>
      </c>
      <c r="DK128" s="160" t="str">
        <f t="shared" ca="1" si="175"/>
        <v/>
      </c>
      <c r="DL128" s="160" t="str">
        <f t="shared" ca="1" si="176"/>
        <v/>
      </c>
      <c r="DM128" s="305">
        <f t="shared" ca="1" si="177"/>
        <v>99999</v>
      </c>
      <c r="DN128" s="305" t="str">
        <f t="shared" ca="1" si="178"/>
        <v/>
      </c>
      <c r="DO128" s="306" t="str">
        <f t="shared" ca="1" si="179"/>
        <v/>
      </c>
    </row>
    <row r="129" spans="4:119" ht="17.25" x14ac:dyDescent="0.25">
      <c r="D129" s="129">
        <f t="shared" ca="1" si="94"/>
        <v>0</v>
      </c>
      <c r="E129" s="129" t="str">
        <f t="shared" ca="1" si="95"/>
        <v/>
      </c>
      <c r="F129" s="129">
        <f ca="1">IF($E129="",0,COUNTIF($E$7:$E129,INDEX($E$139:$E$270,ROW($A123))))</f>
        <v>0</v>
      </c>
      <c r="G129" s="129"/>
      <c r="H129" s="158">
        <v>123</v>
      </c>
      <c r="I129" s="185" t="str">
        <f ca="1">IF(OR($Y$3,$H129&gt;Calc!$B$16/2*$D$6),"",$U$6+QUOTIENT(($H129-1),$U$22)*($U$8+$U$10)/1440+SUM($R$7:$R128)/1440)</f>
        <v/>
      </c>
      <c r="J129" s="187" t="str">
        <f ca="1">IF(OR($Y$3,$H129&gt;Calc!$B$16/2*$D$6),"",MOD(($H129-1),$U$22)+1)</f>
        <v/>
      </c>
      <c r="K129" s="46" t="str">
        <f ca="1"/>
        <v/>
      </c>
      <c r="L129" s="45" t="s">
        <v>4</v>
      </c>
      <c r="M129" s="47" t="str">
        <f ca="1"/>
        <v/>
      </c>
      <c r="N129" s="44" t="str">
        <f t="shared" ca="1" si="181"/>
        <v/>
      </c>
      <c r="O129" s="42" t="s">
        <v>4</v>
      </c>
      <c r="P129" s="43" t="str">
        <f t="shared" ca="1" si="182"/>
        <v/>
      </c>
      <c r="Q129" s="611"/>
      <c r="R129" s="607"/>
      <c r="X129" s="160">
        <f t="shared" ca="1" si="102"/>
        <v>0</v>
      </c>
      <c r="Y129" s="307">
        <f t="shared" ca="1" si="180"/>
        <v>0</v>
      </c>
      <c r="Z129" s="304">
        <f t="shared" ca="1" si="96"/>
        <v>99999</v>
      </c>
      <c r="AA129" s="160" t="str">
        <f t="shared" ca="1" si="97"/>
        <v/>
      </c>
      <c r="AB129" s="160" t="str">
        <f t="shared" ca="1" si="98"/>
        <v/>
      </c>
      <c r="AC129" s="305">
        <f t="shared" ca="1" si="99"/>
        <v>99999</v>
      </c>
      <c r="AD129" s="305" t="str">
        <f t="shared" ca="1" si="100"/>
        <v/>
      </c>
      <c r="AE129" s="306" t="str">
        <f t="shared" ca="1" si="101"/>
        <v/>
      </c>
      <c r="AG129" s="307">
        <f t="shared" ca="1" si="103"/>
        <v>0</v>
      </c>
      <c r="AH129" s="304">
        <f t="shared" ca="1" si="104"/>
        <v>99999</v>
      </c>
      <c r="AI129" s="160" t="str">
        <f t="shared" ca="1" si="105"/>
        <v/>
      </c>
      <c r="AJ129" s="160" t="str">
        <f t="shared" ca="1" si="106"/>
        <v/>
      </c>
      <c r="AK129" s="305">
        <f t="shared" ca="1" si="107"/>
        <v>99999</v>
      </c>
      <c r="AL129" s="305" t="str">
        <f t="shared" ca="1" si="108"/>
        <v/>
      </c>
      <c r="AM129" s="306" t="str">
        <f t="shared" ca="1" si="109"/>
        <v/>
      </c>
      <c r="AO129" s="307">
        <f t="shared" ca="1" si="110"/>
        <v>0</v>
      </c>
      <c r="AP129" s="304">
        <f t="shared" ca="1" si="111"/>
        <v>99999</v>
      </c>
      <c r="AQ129" s="160" t="str">
        <f t="shared" ca="1" si="112"/>
        <v/>
      </c>
      <c r="AR129" s="160" t="str">
        <f t="shared" ca="1" si="113"/>
        <v/>
      </c>
      <c r="AS129" s="305">
        <f t="shared" ca="1" si="114"/>
        <v>99999</v>
      </c>
      <c r="AT129" s="305" t="str">
        <f t="shared" ca="1" si="115"/>
        <v/>
      </c>
      <c r="AU129" s="306" t="str">
        <f t="shared" ca="1" si="116"/>
        <v/>
      </c>
      <c r="AV129" s="160"/>
      <c r="AW129" s="307">
        <f t="shared" ca="1" si="117"/>
        <v>0</v>
      </c>
      <c r="AX129" s="304">
        <f t="shared" ca="1" si="118"/>
        <v>99999</v>
      </c>
      <c r="AY129" s="160" t="str">
        <f t="shared" ca="1" si="119"/>
        <v/>
      </c>
      <c r="AZ129" s="160" t="str">
        <f t="shared" ca="1" si="120"/>
        <v/>
      </c>
      <c r="BA129" s="305">
        <f t="shared" ca="1" si="121"/>
        <v>99999</v>
      </c>
      <c r="BB129" s="305" t="str">
        <f t="shared" ca="1" si="122"/>
        <v/>
      </c>
      <c r="BC129" s="306" t="str">
        <f t="shared" ca="1" si="123"/>
        <v/>
      </c>
      <c r="BE129" s="307">
        <f t="shared" ca="1" si="124"/>
        <v>0</v>
      </c>
      <c r="BF129" s="304">
        <f t="shared" ca="1" si="125"/>
        <v>99999</v>
      </c>
      <c r="BG129" s="160" t="str">
        <f t="shared" ca="1" si="126"/>
        <v/>
      </c>
      <c r="BH129" s="160" t="str">
        <f t="shared" ca="1" si="127"/>
        <v/>
      </c>
      <c r="BI129" s="305">
        <f t="shared" ca="1" si="128"/>
        <v>99999</v>
      </c>
      <c r="BJ129" s="305" t="str">
        <f t="shared" ca="1" si="129"/>
        <v/>
      </c>
      <c r="BK129" s="306" t="str">
        <f t="shared" ca="1" si="130"/>
        <v/>
      </c>
      <c r="BL129" s="160"/>
      <c r="BM129" s="307">
        <f t="shared" ca="1" si="131"/>
        <v>0</v>
      </c>
      <c r="BN129" s="304">
        <f t="shared" ca="1" si="132"/>
        <v>99999</v>
      </c>
      <c r="BO129" s="160" t="str">
        <f t="shared" ca="1" si="133"/>
        <v/>
      </c>
      <c r="BP129" s="160" t="str">
        <f t="shared" ca="1" si="134"/>
        <v/>
      </c>
      <c r="BQ129" s="305">
        <f t="shared" ca="1" si="135"/>
        <v>99999</v>
      </c>
      <c r="BR129" s="305" t="str">
        <f t="shared" ca="1" si="136"/>
        <v/>
      </c>
      <c r="BS129" s="306" t="str">
        <f t="shared" ca="1" si="137"/>
        <v/>
      </c>
      <c r="BU129" s="307">
        <f t="shared" ca="1" si="138"/>
        <v>0</v>
      </c>
      <c r="BV129" s="304">
        <f t="shared" ca="1" si="139"/>
        <v>99999</v>
      </c>
      <c r="BW129" s="160" t="str">
        <f t="shared" ca="1" si="140"/>
        <v/>
      </c>
      <c r="BX129" s="160" t="str">
        <f t="shared" ca="1" si="141"/>
        <v/>
      </c>
      <c r="BY129" s="305">
        <f t="shared" ca="1" si="142"/>
        <v>99999</v>
      </c>
      <c r="BZ129" s="305" t="str">
        <f t="shared" ca="1" si="143"/>
        <v/>
      </c>
      <c r="CA129" s="306" t="str">
        <f t="shared" ca="1" si="144"/>
        <v/>
      </c>
      <c r="CB129" s="160"/>
      <c r="CC129" s="307">
        <f t="shared" ca="1" si="145"/>
        <v>0</v>
      </c>
      <c r="CD129" s="304">
        <f t="shared" ca="1" si="146"/>
        <v>99999</v>
      </c>
      <c r="CE129" s="160" t="str">
        <f t="shared" ca="1" si="147"/>
        <v/>
      </c>
      <c r="CF129" s="160" t="str">
        <f t="shared" ca="1" si="148"/>
        <v/>
      </c>
      <c r="CG129" s="305">
        <f t="shared" ca="1" si="149"/>
        <v>99999</v>
      </c>
      <c r="CH129" s="305" t="str">
        <f t="shared" ca="1" si="150"/>
        <v/>
      </c>
      <c r="CI129" s="306" t="str">
        <f t="shared" ca="1" si="151"/>
        <v/>
      </c>
      <c r="CK129" s="307">
        <f t="shared" ca="1" si="152"/>
        <v>0</v>
      </c>
      <c r="CL129" s="304">
        <f t="shared" ca="1" si="153"/>
        <v>99999</v>
      </c>
      <c r="CM129" s="160" t="str">
        <f t="shared" ca="1" si="154"/>
        <v/>
      </c>
      <c r="CN129" s="160" t="str">
        <f t="shared" ca="1" si="155"/>
        <v/>
      </c>
      <c r="CO129" s="305">
        <f t="shared" ca="1" si="156"/>
        <v>99999</v>
      </c>
      <c r="CP129" s="305" t="str">
        <f t="shared" ca="1" si="157"/>
        <v/>
      </c>
      <c r="CQ129" s="306" t="str">
        <f t="shared" ca="1" si="158"/>
        <v/>
      </c>
      <c r="CS129" s="307">
        <f t="shared" ca="1" si="159"/>
        <v>0</v>
      </c>
      <c r="CT129" s="304">
        <f t="shared" ca="1" si="160"/>
        <v>99999</v>
      </c>
      <c r="CU129" s="160" t="str">
        <f t="shared" ca="1" si="161"/>
        <v/>
      </c>
      <c r="CV129" s="160" t="str">
        <f t="shared" ca="1" si="162"/>
        <v/>
      </c>
      <c r="CW129" s="305">
        <f t="shared" ca="1" si="163"/>
        <v>99999</v>
      </c>
      <c r="CX129" s="305" t="str">
        <f t="shared" ca="1" si="164"/>
        <v/>
      </c>
      <c r="CY129" s="306" t="str">
        <f t="shared" ca="1" si="165"/>
        <v/>
      </c>
      <c r="DA129" s="307">
        <f t="shared" ca="1" si="166"/>
        <v>0</v>
      </c>
      <c r="DB129" s="304">
        <f t="shared" ca="1" si="167"/>
        <v>99999</v>
      </c>
      <c r="DC129" s="160" t="str">
        <f t="shared" ca="1" si="168"/>
        <v/>
      </c>
      <c r="DD129" s="160" t="str">
        <f t="shared" ca="1" si="169"/>
        <v/>
      </c>
      <c r="DE129" s="305">
        <f t="shared" ca="1" si="170"/>
        <v>99999</v>
      </c>
      <c r="DF129" s="305" t="str">
        <f t="shared" ca="1" si="171"/>
        <v/>
      </c>
      <c r="DG129" s="306" t="str">
        <f t="shared" ca="1" si="172"/>
        <v/>
      </c>
      <c r="DI129" s="307">
        <f t="shared" ca="1" si="173"/>
        <v>0</v>
      </c>
      <c r="DJ129" s="304">
        <f t="shared" ca="1" si="174"/>
        <v>99999</v>
      </c>
      <c r="DK129" s="160" t="str">
        <f t="shared" ca="1" si="175"/>
        <v/>
      </c>
      <c r="DL129" s="160" t="str">
        <f t="shared" ca="1" si="176"/>
        <v/>
      </c>
      <c r="DM129" s="305">
        <f t="shared" ca="1" si="177"/>
        <v>99999</v>
      </c>
      <c r="DN129" s="305" t="str">
        <f t="shared" ca="1" si="178"/>
        <v/>
      </c>
      <c r="DO129" s="306" t="str">
        <f t="shared" ca="1" si="179"/>
        <v/>
      </c>
    </row>
    <row r="130" spans="4:119" ht="17.25" x14ac:dyDescent="0.25">
      <c r="D130" s="129">
        <f t="shared" ca="1" si="94"/>
        <v>0</v>
      </c>
      <c r="E130" s="129" t="str">
        <f t="shared" ca="1" si="95"/>
        <v/>
      </c>
      <c r="F130" s="129">
        <f ca="1">IF($E130="",0,COUNTIF($E$7:$E130,INDEX($E$139:$E$270,ROW($A124))))</f>
        <v>0</v>
      </c>
      <c r="G130" s="129"/>
      <c r="H130" s="158">
        <v>124</v>
      </c>
      <c r="I130" s="185" t="str">
        <f ca="1">IF(OR($Y$3,$H130&gt;Calc!$B$16/2*$D$6),"",$U$6+QUOTIENT(($H130-1),$U$22)*($U$8+$U$10)/1440+SUM($R$7:$R129)/1440)</f>
        <v/>
      </c>
      <c r="J130" s="187" t="str">
        <f ca="1">IF(OR($Y$3,$H130&gt;Calc!$B$16/2*$D$6),"",MOD(($H130-1),$U$22)+1)</f>
        <v/>
      </c>
      <c r="K130" s="46" t="str">
        <f ca="1"/>
        <v/>
      </c>
      <c r="L130" s="45" t="s">
        <v>4</v>
      </c>
      <c r="M130" s="47" t="str">
        <f ca="1"/>
        <v/>
      </c>
      <c r="N130" s="44" t="str">
        <f t="shared" ca="1" si="181"/>
        <v/>
      </c>
      <c r="O130" s="42" t="s">
        <v>4</v>
      </c>
      <c r="P130" s="43" t="str">
        <f t="shared" ca="1" si="182"/>
        <v/>
      </c>
      <c r="Q130" s="611"/>
      <c r="R130" s="607"/>
      <c r="X130" s="160">
        <f t="shared" ca="1" si="102"/>
        <v>0</v>
      </c>
      <c r="Y130" s="307">
        <f t="shared" ca="1" si="180"/>
        <v>0</v>
      </c>
      <c r="Z130" s="304">
        <f t="shared" ca="1" si="96"/>
        <v>99999</v>
      </c>
      <c r="AA130" s="160" t="str">
        <f t="shared" ca="1" si="97"/>
        <v/>
      </c>
      <c r="AB130" s="160" t="str">
        <f t="shared" ca="1" si="98"/>
        <v/>
      </c>
      <c r="AC130" s="305">
        <f t="shared" ca="1" si="99"/>
        <v>99999</v>
      </c>
      <c r="AD130" s="305" t="str">
        <f t="shared" ca="1" si="100"/>
        <v/>
      </c>
      <c r="AE130" s="306" t="str">
        <f t="shared" ca="1" si="101"/>
        <v/>
      </c>
      <c r="AG130" s="307">
        <f t="shared" ca="1" si="103"/>
        <v>0</v>
      </c>
      <c r="AH130" s="304">
        <f t="shared" ca="1" si="104"/>
        <v>99999</v>
      </c>
      <c r="AI130" s="160" t="str">
        <f t="shared" ca="1" si="105"/>
        <v/>
      </c>
      <c r="AJ130" s="160" t="str">
        <f t="shared" ca="1" si="106"/>
        <v/>
      </c>
      <c r="AK130" s="305">
        <f t="shared" ca="1" si="107"/>
        <v>99999</v>
      </c>
      <c r="AL130" s="305" t="str">
        <f t="shared" ca="1" si="108"/>
        <v/>
      </c>
      <c r="AM130" s="306" t="str">
        <f t="shared" ca="1" si="109"/>
        <v/>
      </c>
      <c r="AO130" s="307">
        <f t="shared" ca="1" si="110"/>
        <v>0</v>
      </c>
      <c r="AP130" s="304">
        <f t="shared" ca="1" si="111"/>
        <v>99999</v>
      </c>
      <c r="AQ130" s="160" t="str">
        <f t="shared" ca="1" si="112"/>
        <v/>
      </c>
      <c r="AR130" s="160" t="str">
        <f t="shared" ca="1" si="113"/>
        <v/>
      </c>
      <c r="AS130" s="305">
        <f t="shared" ca="1" si="114"/>
        <v>99999</v>
      </c>
      <c r="AT130" s="305" t="str">
        <f t="shared" ca="1" si="115"/>
        <v/>
      </c>
      <c r="AU130" s="306" t="str">
        <f t="shared" ca="1" si="116"/>
        <v/>
      </c>
      <c r="AV130" s="160"/>
      <c r="AW130" s="307">
        <f t="shared" ca="1" si="117"/>
        <v>0</v>
      </c>
      <c r="AX130" s="304">
        <f t="shared" ca="1" si="118"/>
        <v>99999</v>
      </c>
      <c r="AY130" s="160" t="str">
        <f t="shared" ca="1" si="119"/>
        <v/>
      </c>
      <c r="AZ130" s="160" t="str">
        <f t="shared" ca="1" si="120"/>
        <v/>
      </c>
      <c r="BA130" s="305">
        <f t="shared" ca="1" si="121"/>
        <v>99999</v>
      </c>
      <c r="BB130" s="305" t="str">
        <f t="shared" ca="1" si="122"/>
        <v/>
      </c>
      <c r="BC130" s="306" t="str">
        <f t="shared" ca="1" si="123"/>
        <v/>
      </c>
      <c r="BE130" s="307">
        <f t="shared" ca="1" si="124"/>
        <v>0</v>
      </c>
      <c r="BF130" s="304">
        <f t="shared" ca="1" si="125"/>
        <v>99999</v>
      </c>
      <c r="BG130" s="160" t="str">
        <f t="shared" ca="1" si="126"/>
        <v/>
      </c>
      <c r="BH130" s="160" t="str">
        <f t="shared" ca="1" si="127"/>
        <v/>
      </c>
      <c r="BI130" s="305">
        <f t="shared" ca="1" si="128"/>
        <v>99999</v>
      </c>
      <c r="BJ130" s="305" t="str">
        <f t="shared" ca="1" si="129"/>
        <v/>
      </c>
      <c r="BK130" s="306" t="str">
        <f t="shared" ca="1" si="130"/>
        <v/>
      </c>
      <c r="BL130" s="160"/>
      <c r="BM130" s="307">
        <f t="shared" ca="1" si="131"/>
        <v>0</v>
      </c>
      <c r="BN130" s="304">
        <f t="shared" ca="1" si="132"/>
        <v>99999</v>
      </c>
      <c r="BO130" s="160" t="str">
        <f t="shared" ca="1" si="133"/>
        <v/>
      </c>
      <c r="BP130" s="160" t="str">
        <f t="shared" ca="1" si="134"/>
        <v/>
      </c>
      <c r="BQ130" s="305">
        <f t="shared" ca="1" si="135"/>
        <v>99999</v>
      </c>
      <c r="BR130" s="305" t="str">
        <f t="shared" ca="1" si="136"/>
        <v/>
      </c>
      <c r="BS130" s="306" t="str">
        <f t="shared" ca="1" si="137"/>
        <v/>
      </c>
      <c r="BU130" s="307">
        <f t="shared" ca="1" si="138"/>
        <v>0</v>
      </c>
      <c r="BV130" s="304">
        <f t="shared" ca="1" si="139"/>
        <v>99999</v>
      </c>
      <c r="BW130" s="160" t="str">
        <f t="shared" ca="1" si="140"/>
        <v/>
      </c>
      <c r="BX130" s="160" t="str">
        <f t="shared" ca="1" si="141"/>
        <v/>
      </c>
      <c r="BY130" s="305">
        <f t="shared" ca="1" si="142"/>
        <v>99999</v>
      </c>
      <c r="BZ130" s="305" t="str">
        <f t="shared" ca="1" si="143"/>
        <v/>
      </c>
      <c r="CA130" s="306" t="str">
        <f t="shared" ca="1" si="144"/>
        <v/>
      </c>
      <c r="CB130" s="160"/>
      <c r="CC130" s="307">
        <f t="shared" ca="1" si="145"/>
        <v>0</v>
      </c>
      <c r="CD130" s="304">
        <f t="shared" ca="1" si="146"/>
        <v>99999</v>
      </c>
      <c r="CE130" s="160" t="str">
        <f t="shared" ca="1" si="147"/>
        <v/>
      </c>
      <c r="CF130" s="160" t="str">
        <f t="shared" ca="1" si="148"/>
        <v/>
      </c>
      <c r="CG130" s="305">
        <f t="shared" ca="1" si="149"/>
        <v>99999</v>
      </c>
      <c r="CH130" s="305" t="str">
        <f t="shared" ca="1" si="150"/>
        <v/>
      </c>
      <c r="CI130" s="306" t="str">
        <f t="shared" ca="1" si="151"/>
        <v/>
      </c>
      <c r="CK130" s="307">
        <f t="shared" ca="1" si="152"/>
        <v>0</v>
      </c>
      <c r="CL130" s="304">
        <f t="shared" ca="1" si="153"/>
        <v>99999</v>
      </c>
      <c r="CM130" s="160" t="str">
        <f t="shared" ca="1" si="154"/>
        <v/>
      </c>
      <c r="CN130" s="160" t="str">
        <f t="shared" ca="1" si="155"/>
        <v/>
      </c>
      <c r="CO130" s="305">
        <f t="shared" ca="1" si="156"/>
        <v>99999</v>
      </c>
      <c r="CP130" s="305" t="str">
        <f t="shared" ca="1" si="157"/>
        <v/>
      </c>
      <c r="CQ130" s="306" t="str">
        <f t="shared" ca="1" si="158"/>
        <v/>
      </c>
      <c r="CS130" s="307">
        <f t="shared" ca="1" si="159"/>
        <v>0</v>
      </c>
      <c r="CT130" s="304">
        <f t="shared" ca="1" si="160"/>
        <v>99999</v>
      </c>
      <c r="CU130" s="160" t="str">
        <f t="shared" ca="1" si="161"/>
        <v/>
      </c>
      <c r="CV130" s="160" t="str">
        <f t="shared" ca="1" si="162"/>
        <v/>
      </c>
      <c r="CW130" s="305">
        <f t="shared" ca="1" si="163"/>
        <v>99999</v>
      </c>
      <c r="CX130" s="305" t="str">
        <f t="shared" ca="1" si="164"/>
        <v/>
      </c>
      <c r="CY130" s="306" t="str">
        <f t="shared" ca="1" si="165"/>
        <v/>
      </c>
      <c r="DA130" s="307">
        <f t="shared" ca="1" si="166"/>
        <v>0</v>
      </c>
      <c r="DB130" s="304">
        <f t="shared" ca="1" si="167"/>
        <v>99999</v>
      </c>
      <c r="DC130" s="160" t="str">
        <f t="shared" ca="1" si="168"/>
        <v/>
      </c>
      <c r="DD130" s="160" t="str">
        <f t="shared" ca="1" si="169"/>
        <v/>
      </c>
      <c r="DE130" s="305">
        <f t="shared" ca="1" si="170"/>
        <v>99999</v>
      </c>
      <c r="DF130" s="305" t="str">
        <f t="shared" ca="1" si="171"/>
        <v/>
      </c>
      <c r="DG130" s="306" t="str">
        <f t="shared" ca="1" si="172"/>
        <v/>
      </c>
      <c r="DI130" s="307">
        <f t="shared" ca="1" si="173"/>
        <v>0</v>
      </c>
      <c r="DJ130" s="304">
        <f t="shared" ca="1" si="174"/>
        <v>99999</v>
      </c>
      <c r="DK130" s="160" t="str">
        <f t="shared" ca="1" si="175"/>
        <v/>
      </c>
      <c r="DL130" s="160" t="str">
        <f t="shared" ca="1" si="176"/>
        <v/>
      </c>
      <c r="DM130" s="305">
        <f t="shared" ca="1" si="177"/>
        <v>99999</v>
      </c>
      <c r="DN130" s="305" t="str">
        <f t="shared" ca="1" si="178"/>
        <v/>
      </c>
      <c r="DO130" s="306" t="str">
        <f t="shared" ca="1" si="179"/>
        <v/>
      </c>
    </row>
    <row r="131" spans="4:119" ht="17.25" x14ac:dyDescent="0.25">
      <c r="D131" s="129">
        <f t="shared" ca="1" si="94"/>
        <v>0</v>
      </c>
      <c r="E131" s="129" t="str">
        <f t="shared" ca="1" si="95"/>
        <v/>
      </c>
      <c r="F131" s="129">
        <f ca="1">IF($E131="",0,COUNTIF($E$7:$E131,INDEX($E$139:$E$270,ROW($A125))))</f>
        <v>0</v>
      </c>
      <c r="G131" s="129"/>
      <c r="H131" s="158">
        <v>125</v>
      </c>
      <c r="I131" s="185" t="str">
        <f ca="1">IF(OR($Y$3,$H131&gt;Calc!$B$16/2*$D$6),"",$U$6+QUOTIENT(($H131-1),$U$22)*($U$8+$U$10)/1440+SUM($R$7:$R130)/1440)</f>
        <v/>
      </c>
      <c r="J131" s="187" t="str">
        <f ca="1">IF(OR($Y$3,$H131&gt;Calc!$B$16/2*$D$6),"",MOD(($H131-1),$U$22)+1)</f>
        <v/>
      </c>
      <c r="K131" s="46" t="str">
        <f ca="1"/>
        <v/>
      </c>
      <c r="L131" s="45" t="s">
        <v>4</v>
      </c>
      <c r="M131" s="47" t="str">
        <f ca="1"/>
        <v/>
      </c>
      <c r="N131" s="44" t="str">
        <f t="shared" ca="1" si="181"/>
        <v/>
      </c>
      <c r="O131" s="42" t="s">
        <v>4</v>
      </c>
      <c r="P131" s="43" t="str">
        <f t="shared" ca="1" si="182"/>
        <v/>
      </c>
      <c r="Q131" s="611"/>
      <c r="R131" s="607"/>
      <c r="X131" s="160">
        <f t="shared" ca="1" si="102"/>
        <v>0</v>
      </c>
      <c r="Y131" s="307">
        <f t="shared" ca="1" si="180"/>
        <v>0</v>
      </c>
      <c r="Z131" s="304">
        <f t="shared" ca="1" si="96"/>
        <v>99999</v>
      </c>
      <c r="AA131" s="160" t="str">
        <f t="shared" ca="1" si="97"/>
        <v/>
      </c>
      <c r="AB131" s="160" t="str">
        <f t="shared" ca="1" si="98"/>
        <v/>
      </c>
      <c r="AC131" s="305">
        <f t="shared" ca="1" si="99"/>
        <v>99999</v>
      </c>
      <c r="AD131" s="305" t="str">
        <f t="shared" ca="1" si="100"/>
        <v/>
      </c>
      <c r="AE131" s="306" t="str">
        <f t="shared" ca="1" si="101"/>
        <v/>
      </c>
      <c r="AG131" s="307">
        <f t="shared" ca="1" si="103"/>
        <v>0</v>
      </c>
      <c r="AH131" s="304">
        <f t="shared" ca="1" si="104"/>
        <v>99999</v>
      </c>
      <c r="AI131" s="160" t="str">
        <f t="shared" ca="1" si="105"/>
        <v/>
      </c>
      <c r="AJ131" s="160" t="str">
        <f t="shared" ca="1" si="106"/>
        <v/>
      </c>
      <c r="AK131" s="305">
        <f t="shared" ca="1" si="107"/>
        <v>99999</v>
      </c>
      <c r="AL131" s="305" t="str">
        <f t="shared" ca="1" si="108"/>
        <v/>
      </c>
      <c r="AM131" s="306" t="str">
        <f t="shared" ca="1" si="109"/>
        <v/>
      </c>
      <c r="AO131" s="307">
        <f t="shared" ca="1" si="110"/>
        <v>0</v>
      </c>
      <c r="AP131" s="304">
        <f t="shared" ca="1" si="111"/>
        <v>99999</v>
      </c>
      <c r="AQ131" s="160" t="str">
        <f t="shared" ca="1" si="112"/>
        <v/>
      </c>
      <c r="AR131" s="160" t="str">
        <f t="shared" ca="1" si="113"/>
        <v/>
      </c>
      <c r="AS131" s="305">
        <f t="shared" ca="1" si="114"/>
        <v>99999</v>
      </c>
      <c r="AT131" s="305" t="str">
        <f t="shared" ca="1" si="115"/>
        <v/>
      </c>
      <c r="AU131" s="306" t="str">
        <f t="shared" ca="1" si="116"/>
        <v/>
      </c>
      <c r="AV131" s="160"/>
      <c r="AW131" s="307">
        <f t="shared" ca="1" si="117"/>
        <v>0</v>
      </c>
      <c r="AX131" s="304">
        <f t="shared" ca="1" si="118"/>
        <v>99999</v>
      </c>
      <c r="AY131" s="160" t="str">
        <f t="shared" ca="1" si="119"/>
        <v/>
      </c>
      <c r="AZ131" s="160" t="str">
        <f t="shared" ca="1" si="120"/>
        <v/>
      </c>
      <c r="BA131" s="305">
        <f t="shared" ca="1" si="121"/>
        <v>99999</v>
      </c>
      <c r="BB131" s="305" t="str">
        <f t="shared" ca="1" si="122"/>
        <v/>
      </c>
      <c r="BC131" s="306" t="str">
        <f t="shared" ca="1" si="123"/>
        <v/>
      </c>
      <c r="BE131" s="307">
        <f t="shared" ca="1" si="124"/>
        <v>0</v>
      </c>
      <c r="BF131" s="304">
        <f t="shared" ca="1" si="125"/>
        <v>99999</v>
      </c>
      <c r="BG131" s="160" t="str">
        <f t="shared" ca="1" si="126"/>
        <v/>
      </c>
      <c r="BH131" s="160" t="str">
        <f t="shared" ca="1" si="127"/>
        <v/>
      </c>
      <c r="BI131" s="305">
        <f t="shared" ca="1" si="128"/>
        <v>99999</v>
      </c>
      <c r="BJ131" s="305" t="str">
        <f t="shared" ca="1" si="129"/>
        <v/>
      </c>
      <c r="BK131" s="306" t="str">
        <f t="shared" ca="1" si="130"/>
        <v/>
      </c>
      <c r="BL131" s="160"/>
      <c r="BM131" s="307">
        <f t="shared" ca="1" si="131"/>
        <v>0</v>
      </c>
      <c r="BN131" s="304">
        <f t="shared" ca="1" si="132"/>
        <v>99999</v>
      </c>
      <c r="BO131" s="160" t="str">
        <f t="shared" ca="1" si="133"/>
        <v/>
      </c>
      <c r="BP131" s="160" t="str">
        <f t="shared" ca="1" si="134"/>
        <v/>
      </c>
      <c r="BQ131" s="305">
        <f t="shared" ca="1" si="135"/>
        <v>99999</v>
      </c>
      <c r="BR131" s="305" t="str">
        <f t="shared" ca="1" si="136"/>
        <v/>
      </c>
      <c r="BS131" s="306" t="str">
        <f t="shared" ca="1" si="137"/>
        <v/>
      </c>
      <c r="BU131" s="307">
        <f t="shared" ca="1" si="138"/>
        <v>0</v>
      </c>
      <c r="BV131" s="304">
        <f t="shared" ca="1" si="139"/>
        <v>99999</v>
      </c>
      <c r="BW131" s="160" t="str">
        <f t="shared" ca="1" si="140"/>
        <v/>
      </c>
      <c r="BX131" s="160" t="str">
        <f t="shared" ca="1" si="141"/>
        <v/>
      </c>
      <c r="BY131" s="305">
        <f t="shared" ca="1" si="142"/>
        <v>99999</v>
      </c>
      <c r="BZ131" s="305" t="str">
        <f t="shared" ca="1" si="143"/>
        <v/>
      </c>
      <c r="CA131" s="306" t="str">
        <f t="shared" ca="1" si="144"/>
        <v/>
      </c>
      <c r="CB131" s="160"/>
      <c r="CC131" s="307">
        <f t="shared" ca="1" si="145"/>
        <v>0</v>
      </c>
      <c r="CD131" s="304">
        <f t="shared" ca="1" si="146"/>
        <v>99999</v>
      </c>
      <c r="CE131" s="160" t="str">
        <f t="shared" ca="1" si="147"/>
        <v/>
      </c>
      <c r="CF131" s="160" t="str">
        <f t="shared" ca="1" si="148"/>
        <v/>
      </c>
      <c r="CG131" s="305">
        <f t="shared" ca="1" si="149"/>
        <v>99999</v>
      </c>
      <c r="CH131" s="305" t="str">
        <f t="shared" ca="1" si="150"/>
        <v/>
      </c>
      <c r="CI131" s="306" t="str">
        <f t="shared" ca="1" si="151"/>
        <v/>
      </c>
      <c r="CK131" s="307">
        <f t="shared" ca="1" si="152"/>
        <v>0</v>
      </c>
      <c r="CL131" s="304">
        <f t="shared" ca="1" si="153"/>
        <v>99999</v>
      </c>
      <c r="CM131" s="160" t="str">
        <f t="shared" ca="1" si="154"/>
        <v/>
      </c>
      <c r="CN131" s="160" t="str">
        <f t="shared" ca="1" si="155"/>
        <v/>
      </c>
      <c r="CO131" s="305">
        <f t="shared" ca="1" si="156"/>
        <v>99999</v>
      </c>
      <c r="CP131" s="305" t="str">
        <f t="shared" ca="1" si="157"/>
        <v/>
      </c>
      <c r="CQ131" s="306" t="str">
        <f t="shared" ca="1" si="158"/>
        <v/>
      </c>
      <c r="CS131" s="307">
        <f t="shared" ca="1" si="159"/>
        <v>0</v>
      </c>
      <c r="CT131" s="304">
        <f t="shared" ca="1" si="160"/>
        <v>99999</v>
      </c>
      <c r="CU131" s="160" t="str">
        <f t="shared" ca="1" si="161"/>
        <v/>
      </c>
      <c r="CV131" s="160" t="str">
        <f t="shared" ca="1" si="162"/>
        <v/>
      </c>
      <c r="CW131" s="305">
        <f t="shared" ca="1" si="163"/>
        <v>99999</v>
      </c>
      <c r="CX131" s="305" t="str">
        <f t="shared" ca="1" si="164"/>
        <v/>
      </c>
      <c r="CY131" s="306" t="str">
        <f t="shared" ca="1" si="165"/>
        <v/>
      </c>
      <c r="DA131" s="307">
        <f t="shared" ca="1" si="166"/>
        <v>0</v>
      </c>
      <c r="DB131" s="304">
        <f t="shared" ca="1" si="167"/>
        <v>99999</v>
      </c>
      <c r="DC131" s="160" t="str">
        <f t="shared" ca="1" si="168"/>
        <v/>
      </c>
      <c r="DD131" s="160" t="str">
        <f t="shared" ca="1" si="169"/>
        <v/>
      </c>
      <c r="DE131" s="305">
        <f t="shared" ca="1" si="170"/>
        <v>99999</v>
      </c>
      <c r="DF131" s="305" t="str">
        <f t="shared" ca="1" si="171"/>
        <v/>
      </c>
      <c r="DG131" s="306" t="str">
        <f t="shared" ca="1" si="172"/>
        <v/>
      </c>
      <c r="DI131" s="307">
        <f t="shared" ca="1" si="173"/>
        <v>0</v>
      </c>
      <c r="DJ131" s="304">
        <f t="shared" ca="1" si="174"/>
        <v>99999</v>
      </c>
      <c r="DK131" s="160" t="str">
        <f t="shared" ca="1" si="175"/>
        <v/>
      </c>
      <c r="DL131" s="160" t="str">
        <f t="shared" ca="1" si="176"/>
        <v/>
      </c>
      <c r="DM131" s="305">
        <f t="shared" ca="1" si="177"/>
        <v>99999</v>
      </c>
      <c r="DN131" s="305" t="str">
        <f t="shared" ca="1" si="178"/>
        <v/>
      </c>
      <c r="DO131" s="306" t="str">
        <f t="shared" ca="1" si="179"/>
        <v/>
      </c>
    </row>
    <row r="132" spans="4:119" ht="17.25" x14ac:dyDescent="0.25">
      <c r="D132" s="129">
        <f t="shared" ca="1" si="94"/>
        <v>0</v>
      </c>
      <c r="E132" s="129" t="str">
        <f t="shared" ca="1" si="95"/>
        <v/>
      </c>
      <c r="F132" s="129">
        <f ca="1">IF($E132="",0,COUNTIF($E$7:$E132,INDEX($E$139:$E$270,ROW($A126))))</f>
        <v>0</v>
      </c>
      <c r="G132" s="129"/>
      <c r="H132" s="158">
        <v>126</v>
      </c>
      <c r="I132" s="185" t="str">
        <f ca="1">IF(OR($Y$3,$H132&gt;Calc!$B$16/2*$D$6),"",$U$6+QUOTIENT(($H132-1),$U$22)*($U$8+$U$10)/1440+SUM($R$7:$R131)/1440)</f>
        <v/>
      </c>
      <c r="J132" s="187" t="str">
        <f ca="1">IF(OR($Y$3,$H132&gt;Calc!$B$16/2*$D$6),"",MOD(($H132-1),$U$22)+1)</f>
        <v/>
      </c>
      <c r="K132" s="46" t="str">
        <f ca="1"/>
        <v/>
      </c>
      <c r="L132" s="45" t="s">
        <v>4</v>
      </c>
      <c r="M132" s="47" t="str">
        <f ca="1"/>
        <v/>
      </c>
      <c r="N132" s="44" t="str">
        <f t="shared" ca="1" si="181"/>
        <v/>
      </c>
      <c r="O132" s="42" t="s">
        <v>4</v>
      </c>
      <c r="P132" s="43" t="str">
        <f t="shared" ca="1" si="182"/>
        <v/>
      </c>
      <c r="Q132" s="611"/>
      <c r="R132" s="607"/>
      <c r="X132" s="160">
        <f t="shared" ca="1" si="102"/>
        <v>0</v>
      </c>
      <c r="Y132" s="307">
        <f t="shared" ca="1" si="180"/>
        <v>0</v>
      </c>
      <c r="Z132" s="304">
        <f t="shared" ca="1" si="96"/>
        <v>99999</v>
      </c>
      <c r="AA132" s="160" t="str">
        <f t="shared" ca="1" si="97"/>
        <v/>
      </c>
      <c r="AB132" s="160" t="str">
        <f t="shared" ca="1" si="98"/>
        <v/>
      </c>
      <c r="AC132" s="305">
        <f t="shared" ca="1" si="99"/>
        <v>99999</v>
      </c>
      <c r="AD132" s="305" t="str">
        <f t="shared" ca="1" si="100"/>
        <v/>
      </c>
      <c r="AE132" s="306" t="str">
        <f t="shared" ca="1" si="101"/>
        <v/>
      </c>
      <c r="AG132" s="307">
        <f t="shared" ca="1" si="103"/>
        <v>0</v>
      </c>
      <c r="AH132" s="304">
        <f t="shared" ca="1" si="104"/>
        <v>99999</v>
      </c>
      <c r="AI132" s="160" t="str">
        <f t="shared" ca="1" si="105"/>
        <v/>
      </c>
      <c r="AJ132" s="160" t="str">
        <f t="shared" ca="1" si="106"/>
        <v/>
      </c>
      <c r="AK132" s="305">
        <f t="shared" ca="1" si="107"/>
        <v>99999</v>
      </c>
      <c r="AL132" s="305" t="str">
        <f t="shared" ca="1" si="108"/>
        <v/>
      </c>
      <c r="AM132" s="306" t="str">
        <f t="shared" ca="1" si="109"/>
        <v/>
      </c>
      <c r="AO132" s="307">
        <f t="shared" ca="1" si="110"/>
        <v>0</v>
      </c>
      <c r="AP132" s="304">
        <f t="shared" ca="1" si="111"/>
        <v>99999</v>
      </c>
      <c r="AQ132" s="160" t="str">
        <f t="shared" ca="1" si="112"/>
        <v/>
      </c>
      <c r="AR132" s="160" t="str">
        <f t="shared" ca="1" si="113"/>
        <v/>
      </c>
      <c r="AS132" s="305">
        <f t="shared" ca="1" si="114"/>
        <v>99999</v>
      </c>
      <c r="AT132" s="305" t="str">
        <f t="shared" ca="1" si="115"/>
        <v/>
      </c>
      <c r="AU132" s="306" t="str">
        <f t="shared" ca="1" si="116"/>
        <v/>
      </c>
      <c r="AV132" s="160"/>
      <c r="AW132" s="307">
        <f t="shared" ca="1" si="117"/>
        <v>0</v>
      </c>
      <c r="AX132" s="304">
        <f t="shared" ca="1" si="118"/>
        <v>99999</v>
      </c>
      <c r="AY132" s="160" t="str">
        <f t="shared" ca="1" si="119"/>
        <v/>
      </c>
      <c r="AZ132" s="160" t="str">
        <f t="shared" ca="1" si="120"/>
        <v/>
      </c>
      <c r="BA132" s="305">
        <f t="shared" ca="1" si="121"/>
        <v>99999</v>
      </c>
      <c r="BB132" s="305" t="str">
        <f t="shared" ca="1" si="122"/>
        <v/>
      </c>
      <c r="BC132" s="306" t="str">
        <f t="shared" ca="1" si="123"/>
        <v/>
      </c>
      <c r="BE132" s="307">
        <f t="shared" ca="1" si="124"/>
        <v>0</v>
      </c>
      <c r="BF132" s="304">
        <f t="shared" ca="1" si="125"/>
        <v>99999</v>
      </c>
      <c r="BG132" s="160" t="str">
        <f t="shared" ca="1" si="126"/>
        <v/>
      </c>
      <c r="BH132" s="160" t="str">
        <f t="shared" ca="1" si="127"/>
        <v/>
      </c>
      <c r="BI132" s="305">
        <f t="shared" ca="1" si="128"/>
        <v>99999</v>
      </c>
      <c r="BJ132" s="305" t="str">
        <f t="shared" ca="1" si="129"/>
        <v/>
      </c>
      <c r="BK132" s="306" t="str">
        <f t="shared" ca="1" si="130"/>
        <v/>
      </c>
      <c r="BL132" s="160"/>
      <c r="BM132" s="307">
        <f t="shared" ca="1" si="131"/>
        <v>0</v>
      </c>
      <c r="BN132" s="304">
        <f t="shared" ca="1" si="132"/>
        <v>99999</v>
      </c>
      <c r="BO132" s="160" t="str">
        <f t="shared" ca="1" si="133"/>
        <v/>
      </c>
      <c r="BP132" s="160" t="str">
        <f t="shared" ca="1" si="134"/>
        <v/>
      </c>
      <c r="BQ132" s="305">
        <f t="shared" ca="1" si="135"/>
        <v>99999</v>
      </c>
      <c r="BR132" s="305" t="str">
        <f t="shared" ca="1" si="136"/>
        <v/>
      </c>
      <c r="BS132" s="306" t="str">
        <f t="shared" ca="1" si="137"/>
        <v/>
      </c>
      <c r="BU132" s="307">
        <f t="shared" ca="1" si="138"/>
        <v>0</v>
      </c>
      <c r="BV132" s="304">
        <f t="shared" ca="1" si="139"/>
        <v>99999</v>
      </c>
      <c r="BW132" s="160" t="str">
        <f t="shared" ca="1" si="140"/>
        <v/>
      </c>
      <c r="BX132" s="160" t="str">
        <f t="shared" ca="1" si="141"/>
        <v/>
      </c>
      <c r="BY132" s="305">
        <f t="shared" ca="1" si="142"/>
        <v>99999</v>
      </c>
      <c r="BZ132" s="305" t="str">
        <f t="shared" ca="1" si="143"/>
        <v/>
      </c>
      <c r="CA132" s="306" t="str">
        <f t="shared" ca="1" si="144"/>
        <v/>
      </c>
      <c r="CB132" s="160"/>
      <c r="CC132" s="307">
        <f t="shared" ca="1" si="145"/>
        <v>0</v>
      </c>
      <c r="CD132" s="304">
        <f t="shared" ca="1" si="146"/>
        <v>99999</v>
      </c>
      <c r="CE132" s="160" t="str">
        <f t="shared" ca="1" si="147"/>
        <v/>
      </c>
      <c r="CF132" s="160" t="str">
        <f t="shared" ca="1" si="148"/>
        <v/>
      </c>
      <c r="CG132" s="305">
        <f t="shared" ca="1" si="149"/>
        <v>99999</v>
      </c>
      <c r="CH132" s="305" t="str">
        <f t="shared" ca="1" si="150"/>
        <v/>
      </c>
      <c r="CI132" s="306" t="str">
        <f t="shared" ca="1" si="151"/>
        <v/>
      </c>
      <c r="CK132" s="307">
        <f t="shared" ca="1" si="152"/>
        <v>0</v>
      </c>
      <c r="CL132" s="304">
        <f t="shared" ca="1" si="153"/>
        <v>99999</v>
      </c>
      <c r="CM132" s="160" t="str">
        <f t="shared" ca="1" si="154"/>
        <v/>
      </c>
      <c r="CN132" s="160" t="str">
        <f t="shared" ca="1" si="155"/>
        <v/>
      </c>
      <c r="CO132" s="305">
        <f t="shared" ca="1" si="156"/>
        <v>99999</v>
      </c>
      <c r="CP132" s="305" t="str">
        <f t="shared" ca="1" si="157"/>
        <v/>
      </c>
      <c r="CQ132" s="306" t="str">
        <f t="shared" ca="1" si="158"/>
        <v/>
      </c>
      <c r="CS132" s="307">
        <f t="shared" ca="1" si="159"/>
        <v>0</v>
      </c>
      <c r="CT132" s="304">
        <f t="shared" ca="1" si="160"/>
        <v>99999</v>
      </c>
      <c r="CU132" s="160" t="str">
        <f t="shared" ca="1" si="161"/>
        <v/>
      </c>
      <c r="CV132" s="160" t="str">
        <f t="shared" ca="1" si="162"/>
        <v/>
      </c>
      <c r="CW132" s="305">
        <f t="shared" ca="1" si="163"/>
        <v>99999</v>
      </c>
      <c r="CX132" s="305" t="str">
        <f t="shared" ca="1" si="164"/>
        <v/>
      </c>
      <c r="CY132" s="306" t="str">
        <f t="shared" ca="1" si="165"/>
        <v/>
      </c>
      <c r="DA132" s="307">
        <f t="shared" ca="1" si="166"/>
        <v>0</v>
      </c>
      <c r="DB132" s="304">
        <f t="shared" ca="1" si="167"/>
        <v>99999</v>
      </c>
      <c r="DC132" s="160" t="str">
        <f t="shared" ca="1" si="168"/>
        <v/>
      </c>
      <c r="DD132" s="160" t="str">
        <f t="shared" ca="1" si="169"/>
        <v/>
      </c>
      <c r="DE132" s="305">
        <f t="shared" ca="1" si="170"/>
        <v>99999</v>
      </c>
      <c r="DF132" s="305" t="str">
        <f t="shared" ca="1" si="171"/>
        <v/>
      </c>
      <c r="DG132" s="306" t="str">
        <f t="shared" ca="1" si="172"/>
        <v/>
      </c>
      <c r="DI132" s="307">
        <f t="shared" ca="1" si="173"/>
        <v>0</v>
      </c>
      <c r="DJ132" s="304">
        <f t="shared" ca="1" si="174"/>
        <v>99999</v>
      </c>
      <c r="DK132" s="160" t="str">
        <f t="shared" ca="1" si="175"/>
        <v/>
      </c>
      <c r="DL132" s="160" t="str">
        <f t="shared" ca="1" si="176"/>
        <v/>
      </c>
      <c r="DM132" s="305">
        <f t="shared" ca="1" si="177"/>
        <v>99999</v>
      </c>
      <c r="DN132" s="305" t="str">
        <f t="shared" ca="1" si="178"/>
        <v/>
      </c>
      <c r="DO132" s="306" t="str">
        <f t="shared" ca="1" si="179"/>
        <v/>
      </c>
    </row>
    <row r="133" spans="4:119" ht="17.25" x14ac:dyDescent="0.25">
      <c r="D133" s="129">
        <f t="shared" ca="1" si="94"/>
        <v>0</v>
      </c>
      <c r="E133" s="129" t="str">
        <f t="shared" ca="1" si="95"/>
        <v/>
      </c>
      <c r="F133" s="129">
        <f ca="1">IF($E133="",0,COUNTIF($E$7:$E133,INDEX($E$139:$E$270,ROW($A127))))</f>
        <v>0</v>
      </c>
      <c r="G133" s="129"/>
      <c r="H133" s="158">
        <v>127</v>
      </c>
      <c r="I133" s="185" t="str">
        <f ca="1">IF(OR($Y$3,$H133&gt;Calc!$B$16/2*$D$6),"",$U$6+QUOTIENT(($H133-1),$U$22)*($U$8+$U$10)/1440+SUM($R$7:$R132)/1440)</f>
        <v/>
      </c>
      <c r="J133" s="187" t="str">
        <f ca="1">IF(OR($Y$3,$H133&gt;Calc!$B$16/2*$D$6),"",MOD(($H133-1),$U$22)+1)</f>
        <v/>
      </c>
      <c r="K133" s="46" t="str">
        <f ca="1"/>
        <v/>
      </c>
      <c r="L133" s="45" t="s">
        <v>4</v>
      </c>
      <c r="M133" s="47" t="str">
        <f ca="1"/>
        <v/>
      </c>
      <c r="N133" s="44" t="str">
        <f t="shared" ca="1" si="181"/>
        <v/>
      </c>
      <c r="O133" s="42" t="s">
        <v>4</v>
      </c>
      <c r="P133" s="43" t="str">
        <f t="shared" ca="1" si="182"/>
        <v/>
      </c>
      <c r="Q133" s="611"/>
      <c r="R133" s="607"/>
      <c r="X133" s="160">
        <f t="shared" ca="1" si="102"/>
        <v>0</v>
      </c>
      <c r="Y133" s="307">
        <f t="shared" ca="1" si="180"/>
        <v>0</v>
      </c>
      <c r="Z133" s="304">
        <f t="shared" ca="1" si="96"/>
        <v>99999</v>
      </c>
      <c r="AA133" s="160" t="str">
        <f t="shared" ca="1" si="97"/>
        <v/>
      </c>
      <c r="AB133" s="160" t="str">
        <f t="shared" ca="1" si="98"/>
        <v/>
      </c>
      <c r="AC133" s="305">
        <f t="shared" ca="1" si="99"/>
        <v>99999</v>
      </c>
      <c r="AD133" s="305" t="str">
        <f t="shared" ca="1" si="100"/>
        <v/>
      </c>
      <c r="AE133" s="306" t="str">
        <f t="shared" ca="1" si="101"/>
        <v/>
      </c>
      <c r="AG133" s="307">
        <f t="shared" ca="1" si="103"/>
        <v>0</v>
      </c>
      <c r="AH133" s="304">
        <f t="shared" ca="1" si="104"/>
        <v>99999</v>
      </c>
      <c r="AI133" s="160" t="str">
        <f t="shared" ca="1" si="105"/>
        <v/>
      </c>
      <c r="AJ133" s="160" t="str">
        <f t="shared" ca="1" si="106"/>
        <v/>
      </c>
      <c r="AK133" s="305">
        <f t="shared" ca="1" si="107"/>
        <v>99999</v>
      </c>
      <c r="AL133" s="305" t="str">
        <f t="shared" ca="1" si="108"/>
        <v/>
      </c>
      <c r="AM133" s="306" t="str">
        <f t="shared" ca="1" si="109"/>
        <v/>
      </c>
      <c r="AO133" s="307">
        <f t="shared" ca="1" si="110"/>
        <v>0</v>
      </c>
      <c r="AP133" s="304">
        <f t="shared" ca="1" si="111"/>
        <v>99999</v>
      </c>
      <c r="AQ133" s="160" t="str">
        <f t="shared" ca="1" si="112"/>
        <v/>
      </c>
      <c r="AR133" s="160" t="str">
        <f t="shared" ca="1" si="113"/>
        <v/>
      </c>
      <c r="AS133" s="305">
        <f t="shared" ca="1" si="114"/>
        <v>99999</v>
      </c>
      <c r="AT133" s="305" t="str">
        <f t="shared" ca="1" si="115"/>
        <v/>
      </c>
      <c r="AU133" s="306" t="str">
        <f t="shared" ca="1" si="116"/>
        <v/>
      </c>
      <c r="AV133" s="160"/>
      <c r="AW133" s="307">
        <f t="shared" ca="1" si="117"/>
        <v>0</v>
      </c>
      <c r="AX133" s="304">
        <f t="shared" ca="1" si="118"/>
        <v>99999</v>
      </c>
      <c r="AY133" s="160" t="str">
        <f t="shared" ca="1" si="119"/>
        <v/>
      </c>
      <c r="AZ133" s="160" t="str">
        <f t="shared" ca="1" si="120"/>
        <v/>
      </c>
      <c r="BA133" s="305">
        <f t="shared" ca="1" si="121"/>
        <v>99999</v>
      </c>
      <c r="BB133" s="305" t="str">
        <f t="shared" ca="1" si="122"/>
        <v/>
      </c>
      <c r="BC133" s="306" t="str">
        <f t="shared" ca="1" si="123"/>
        <v/>
      </c>
      <c r="BE133" s="307">
        <f t="shared" ca="1" si="124"/>
        <v>0</v>
      </c>
      <c r="BF133" s="304">
        <f t="shared" ca="1" si="125"/>
        <v>99999</v>
      </c>
      <c r="BG133" s="160" t="str">
        <f t="shared" ca="1" si="126"/>
        <v/>
      </c>
      <c r="BH133" s="160" t="str">
        <f t="shared" ca="1" si="127"/>
        <v/>
      </c>
      <c r="BI133" s="305">
        <f t="shared" ca="1" si="128"/>
        <v>99999</v>
      </c>
      <c r="BJ133" s="305" t="str">
        <f t="shared" ca="1" si="129"/>
        <v/>
      </c>
      <c r="BK133" s="306" t="str">
        <f t="shared" ca="1" si="130"/>
        <v/>
      </c>
      <c r="BL133" s="160"/>
      <c r="BM133" s="307">
        <f t="shared" ca="1" si="131"/>
        <v>0</v>
      </c>
      <c r="BN133" s="304">
        <f t="shared" ca="1" si="132"/>
        <v>99999</v>
      </c>
      <c r="BO133" s="160" t="str">
        <f t="shared" ca="1" si="133"/>
        <v/>
      </c>
      <c r="BP133" s="160" t="str">
        <f t="shared" ca="1" si="134"/>
        <v/>
      </c>
      <c r="BQ133" s="305">
        <f t="shared" ca="1" si="135"/>
        <v>99999</v>
      </c>
      <c r="BR133" s="305" t="str">
        <f t="shared" ca="1" si="136"/>
        <v/>
      </c>
      <c r="BS133" s="306" t="str">
        <f t="shared" ca="1" si="137"/>
        <v/>
      </c>
      <c r="BU133" s="307">
        <f t="shared" ca="1" si="138"/>
        <v>0</v>
      </c>
      <c r="BV133" s="304">
        <f t="shared" ca="1" si="139"/>
        <v>99999</v>
      </c>
      <c r="BW133" s="160" t="str">
        <f t="shared" ca="1" si="140"/>
        <v/>
      </c>
      <c r="BX133" s="160" t="str">
        <f t="shared" ca="1" si="141"/>
        <v/>
      </c>
      <c r="BY133" s="305">
        <f t="shared" ca="1" si="142"/>
        <v>99999</v>
      </c>
      <c r="BZ133" s="305" t="str">
        <f t="shared" ca="1" si="143"/>
        <v/>
      </c>
      <c r="CA133" s="306" t="str">
        <f t="shared" ca="1" si="144"/>
        <v/>
      </c>
      <c r="CB133" s="160"/>
      <c r="CC133" s="307">
        <f t="shared" ca="1" si="145"/>
        <v>0</v>
      </c>
      <c r="CD133" s="304">
        <f t="shared" ca="1" si="146"/>
        <v>99999</v>
      </c>
      <c r="CE133" s="160" t="str">
        <f t="shared" ca="1" si="147"/>
        <v/>
      </c>
      <c r="CF133" s="160" t="str">
        <f t="shared" ca="1" si="148"/>
        <v/>
      </c>
      <c r="CG133" s="305">
        <f t="shared" ca="1" si="149"/>
        <v>99999</v>
      </c>
      <c r="CH133" s="305" t="str">
        <f t="shared" ca="1" si="150"/>
        <v/>
      </c>
      <c r="CI133" s="306" t="str">
        <f t="shared" ca="1" si="151"/>
        <v/>
      </c>
      <c r="CK133" s="307">
        <f t="shared" ca="1" si="152"/>
        <v>0</v>
      </c>
      <c r="CL133" s="304">
        <f t="shared" ca="1" si="153"/>
        <v>99999</v>
      </c>
      <c r="CM133" s="160" t="str">
        <f t="shared" ca="1" si="154"/>
        <v/>
      </c>
      <c r="CN133" s="160" t="str">
        <f t="shared" ca="1" si="155"/>
        <v/>
      </c>
      <c r="CO133" s="305">
        <f t="shared" ca="1" si="156"/>
        <v>99999</v>
      </c>
      <c r="CP133" s="305" t="str">
        <f t="shared" ca="1" si="157"/>
        <v/>
      </c>
      <c r="CQ133" s="306" t="str">
        <f t="shared" ca="1" si="158"/>
        <v/>
      </c>
      <c r="CS133" s="307">
        <f t="shared" ca="1" si="159"/>
        <v>0</v>
      </c>
      <c r="CT133" s="304">
        <f t="shared" ca="1" si="160"/>
        <v>99999</v>
      </c>
      <c r="CU133" s="160" t="str">
        <f t="shared" ca="1" si="161"/>
        <v/>
      </c>
      <c r="CV133" s="160" t="str">
        <f t="shared" ca="1" si="162"/>
        <v/>
      </c>
      <c r="CW133" s="305">
        <f t="shared" ca="1" si="163"/>
        <v>99999</v>
      </c>
      <c r="CX133" s="305" t="str">
        <f t="shared" ca="1" si="164"/>
        <v/>
      </c>
      <c r="CY133" s="306" t="str">
        <f t="shared" ca="1" si="165"/>
        <v/>
      </c>
      <c r="DA133" s="307">
        <f t="shared" ca="1" si="166"/>
        <v>0</v>
      </c>
      <c r="DB133" s="304">
        <f t="shared" ca="1" si="167"/>
        <v>99999</v>
      </c>
      <c r="DC133" s="160" t="str">
        <f t="shared" ca="1" si="168"/>
        <v/>
      </c>
      <c r="DD133" s="160" t="str">
        <f t="shared" ca="1" si="169"/>
        <v/>
      </c>
      <c r="DE133" s="305">
        <f t="shared" ca="1" si="170"/>
        <v>99999</v>
      </c>
      <c r="DF133" s="305" t="str">
        <f t="shared" ca="1" si="171"/>
        <v/>
      </c>
      <c r="DG133" s="306" t="str">
        <f t="shared" ca="1" si="172"/>
        <v/>
      </c>
      <c r="DI133" s="307">
        <f t="shared" ca="1" si="173"/>
        <v>0</v>
      </c>
      <c r="DJ133" s="304">
        <f t="shared" ca="1" si="174"/>
        <v>99999</v>
      </c>
      <c r="DK133" s="160" t="str">
        <f t="shared" ca="1" si="175"/>
        <v/>
      </c>
      <c r="DL133" s="160" t="str">
        <f t="shared" ca="1" si="176"/>
        <v/>
      </c>
      <c r="DM133" s="305">
        <f t="shared" ca="1" si="177"/>
        <v>99999</v>
      </c>
      <c r="DN133" s="305" t="str">
        <f t="shared" ca="1" si="178"/>
        <v/>
      </c>
      <c r="DO133" s="306" t="str">
        <f t="shared" ca="1" si="179"/>
        <v/>
      </c>
    </row>
    <row r="134" spans="4:119" ht="17.25" x14ac:dyDescent="0.25">
      <c r="D134" s="129">
        <f t="shared" ca="1" si="94"/>
        <v>0</v>
      </c>
      <c r="E134" s="129" t="str">
        <f t="shared" ca="1" si="95"/>
        <v/>
      </c>
      <c r="F134" s="129">
        <f ca="1">IF($E134="",0,COUNTIF($E$7:$E134,INDEX($E$139:$E$270,ROW($A128))))</f>
        <v>0</v>
      </c>
      <c r="G134" s="129"/>
      <c r="H134" s="158">
        <v>128</v>
      </c>
      <c r="I134" s="185" t="str">
        <f ca="1">IF(OR($Y$3,$H134&gt;Calc!$B$16/2*$D$6),"",$U$6+QUOTIENT(($H134-1),$U$22)*($U$8+$U$10)/1440+SUM($R$7:$R133)/1440)</f>
        <v/>
      </c>
      <c r="J134" s="187" t="str">
        <f ca="1">IF(OR($Y$3,$H134&gt;Calc!$B$16/2*$D$6),"",MOD(($H134-1),$U$22)+1)</f>
        <v/>
      </c>
      <c r="K134" s="46" t="str">
        <f ca="1"/>
        <v/>
      </c>
      <c r="L134" s="45" t="s">
        <v>4</v>
      </c>
      <c r="M134" s="47" t="str">
        <f ca="1"/>
        <v/>
      </c>
      <c r="N134" s="44" t="str">
        <f t="shared" ca="1" si="181"/>
        <v/>
      </c>
      <c r="O134" s="42" t="s">
        <v>4</v>
      </c>
      <c r="P134" s="43" t="str">
        <f t="shared" ca="1" si="182"/>
        <v/>
      </c>
      <c r="Q134" s="611"/>
      <c r="R134" s="607"/>
      <c r="X134" s="160">
        <f t="shared" ca="1" si="102"/>
        <v>0</v>
      </c>
      <c r="Y134" s="307">
        <f t="shared" ca="1" si="180"/>
        <v>0</v>
      </c>
      <c r="Z134" s="304">
        <f t="shared" ca="1" si="96"/>
        <v>99999</v>
      </c>
      <c r="AA134" s="160" t="str">
        <f t="shared" ca="1" si="97"/>
        <v/>
      </c>
      <c r="AB134" s="160" t="str">
        <f t="shared" ca="1" si="98"/>
        <v/>
      </c>
      <c r="AC134" s="305">
        <f t="shared" ca="1" si="99"/>
        <v>99999</v>
      </c>
      <c r="AD134" s="305" t="str">
        <f t="shared" ca="1" si="100"/>
        <v/>
      </c>
      <c r="AE134" s="306" t="str">
        <f t="shared" ca="1" si="101"/>
        <v/>
      </c>
      <c r="AG134" s="307">
        <f t="shared" ca="1" si="103"/>
        <v>0</v>
      </c>
      <c r="AH134" s="304">
        <f t="shared" ca="1" si="104"/>
        <v>99999</v>
      </c>
      <c r="AI134" s="160" t="str">
        <f t="shared" ca="1" si="105"/>
        <v/>
      </c>
      <c r="AJ134" s="160" t="str">
        <f t="shared" ca="1" si="106"/>
        <v/>
      </c>
      <c r="AK134" s="305">
        <f t="shared" ca="1" si="107"/>
        <v>99999</v>
      </c>
      <c r="AL134" s="305" t="str">
        <f t="shared" ca="1" si="108"/>
        <v/>
      </c>
      <c r="AM134" s="306" t="str">
        <f t="shared" ca="1" si="109"/>
        <v/>
      </c>
      <c r="AO134" s="307">
        <f t="shared" ca="1" si="110"/>
        <v>0</v>
      </c>
      <c r="AP134" s="304">
        <f t="shared" ca="1" si="111"/>
        <v>99999</v>
      </c>
      <c r="AQ134" s="160" t="str">
        <f t="shared" ca="1" si="112"/>
        <v/>
      </c>
      <c r="AR134" s="160" t="str">
        <f t="shared" ca="1" si="113"/>
        <v/>
      </c>
      <c r="AS134" s="305">
        <f t="shared" ca="1" si="114"/>
        <v>99999</v>
      </c>
      <c r="AT134" s="305" t="str">
        <f t="shared" ca="1" si="115"/>
        <v/>
      </c>
      <c r="AU134" s="306" t="str">
        <f t="shared" ca="1" si="116"/>
        <v/>
      </c>
      <c r="AV134" s="160"/>
      <c r="AW134" s="307">
        <f t="shared" ca="1" si="117"/>
        <v>0</v>
      </c>
      <c r="AX134" s="304">
        <f t="shared" ca="1" si="118"/>
        <v>99999</v>
      </c>
      <c r="AY134" s="160" t="str">
        <f t="shared" ca="1" si="119"/>
        <v/>
      </c>
      <c r="AZ134" s="160" t="str">
        <f t="shared" ca="1" si="120"/>
        <v/>
      </c>
      <c r="BA134" s="305">
        <f t="shared" ca="1" si="121"/>
        <v>99999</v>
      </c>
      <c r="BB134" s="305" t="str">
        <f t="shared" ca="1" si="122"/>
        <v/>
      </c>
      <c r="BC134" s="306" t="str">
        <f t="shared" ca="1" si="123"/>
        <v/>
      </c>
      <c r="BE134" s="307">
        <f t="shared" ca="1" si="124"/>
        <v>0</v>
      </c>
      <c r="BF134" s="304">
        <f t="shared" ca="1" si="125"/>
        <v>99999</v>
      </c>
      <c r="BG134" s="160" t="str">
        <f t="shared" ca="1" si="126"/>
        <v/>
      </c>
      <c r="BH134" s="160" t="str">
        <f t="shared" ca="1" si="127"/>
        <v/>
      </c>
      <c r="BI134" s="305">
        <f t="shared" ca="1" si="128"/>
        <v>99999</v>
      </c>
      <c r="BJ134" s="305" t="str">
        <f t="shared" ca="1" si="129"/>
        <v/>
      </c>
      <c r="BK134" s="306" t="str">
        <f t="shared" ca="1" si="130"/>
        <v/>
      </c>
      <c r="BL134" s="160"/>
      <c r="BM134" s="307">
        <f t="shared" ca="1" si="131"/>
        <v>0</v>
      </c>
      <c r="BN134" s="304">
        <f t="shared" ca="1" si="132"/>
        <v>99999</v>
      </c>
      <c r="BO134" s="160" t="str">
        <f t="shared" ca="1" si="133"/>
        <v/>
      </c>
      <c r="BP134" s="160" t="str">
        <f t="shared" ca="1" si="134"/>
        <v/>
      </c>
      <c r="BQ134" s="305">
        <f t="shared" ca="1" si="135"/>
        <v>99999</v>
      </c>
      <c r="BR134" s="305" t="str">
        <f t="shared" ca="1" si="136"/>
        <v/>
      </c>
      <c r="BS134" s="306" t="str">
        <f t="shared" ca="1" si="137"/>
        <v/>
      </c>
      <c r="BU134" s="307">
        <f t="shared" ca="1" si="138"/>
        <v>0</v>
      </c>
      <c r="BV134" s="304">
        <f t="shared" ca="1" si="139"/>
        <v>99999</v>
      </c>
      <c r="BW134" s="160" t="str">
        <f t="shared" ca="1" si="140"/>
        <v/>
      </c>
      <c r="BX134" s="160" t="str">
        <f t="shared" ca="1" si="141"/>
        <v/>
      </c>
      <c r="BY134" s="305">
        <f t="shared" ca="1" si="142"/>
        <v>99999</v>
      </c>
      <c r="BZ134" s="305" t="str">
        <f t="shared" ca="1" si="143"/>
        <v/>
      </c>
      <c r="CA134" s="306" t="str">
        <f t="shared" ca="1" si="144"/>
        <v/>
      </c>
      <c r="CB134" s="160"/>
      <c r="CC134" s="307">
        <f t="shared" ca="1" si="145"/>
        <v>0</v>
      </c>
      <c r="CD134" s="304">
        <f t="shared" ca="1" si="146"/>
        <v>99999</v>
      </c>
      <c r="CE134" s="160" t="str">
        <f t="shared" ca="1" si="147"/>
        <v/>
      </c>
      <c r="CF134" s="160" t="str">
        <f t="shared" ca="1" si="148"/>
        <v/>
      </c>
      <c r="CG134" s="305">
        <f t="shared" ca="1" si="149"/>
        <v>99999</v>
      </c>
      <c r="CH134" s="305" t="str">
        <f t="shared" ca="1" si="150"/>
        <v/>
      </c>
      <c r="CI134" s="306" t="str">
        <f t="shared" ca="1" si="151"/>
        <v/>
      </c>
      <c r="CK134" s="307">
        <f t="shared" ca="1" si="152"/>
        <v>0</v>
      </c>
      <c r="CL134" s="304">
        <f t="shared" ca="1" si="153"/>
        <v>99999</v>
      </c>
      <c r="CM134" s="160" t="str">
        <f t="shared" ca="1" si="154"/>
        <v/>
      </c>
      <c r="CN134" s="160" t="str">
        <f t="shared" ca="1" si="155"/>
        <v/>
      </c>
      <c r="CO134" s="305">
        <f t="shared" ca="1" si="156"/>
        <v>99999</v>
      </c>
      <c r="CP134" s="305" t="str">
        <f t="shared" ca="1" si="157"/>
        <v/>
      </c>
      <c r="CQ134" s="306" t="str">
        <f t="shared" ca="1" si="158"/>
        <v/>
      </c>
      <c r="CS134" s="307">
        <f t="shared" ca="1" si="159"/>
        <v>0</v>
      </c>
      <c r="CT134" s="304">
        <f t="shared" ca="1" si="160"/>
        <v>99999</v>
      </c>
      <c r="CU134" s="160" t="str">
        <f t="shared" ca="1" si="161"/>
        <v/>
      </c>
      <c r="CV134" s="160" t="str">
        <f t="shared" ca="1" si="162"/>
        <v/>
      </c>
      <c r="CW134" s="305">
        <f t="shared" ca="1" si="163"/>
        <v>99999</v>
      </c>
      <c r="CX134" s="305" t="str">
        <f t="shared" ca="1" si="164"/>
        <v/>
      </c>
      <c r="CY134" s="306" t="str">
        <f t="shared" ca="1" si="165"/>
        <v/>
      </c>
      <c r="DA134" s="307">
        <f t="shared" ca="1" si="166"/>
        <v>0</v>
      </c>
      <c r="DB134" s="304">
        <f t="shared" ca="1" si="167"/>
        <v>99999</v>
      </c>
      <c r="DC134" s="160" t="str">
        <f t="shared" ca="1" si="168"/>
        <v/>
      </c>
      <c r="DD134" s="160" t="str">
        <f t="shared" ca="1" si="169"/>
        <v/>
      </c>
      <c r="DE134" s="305">
        <f t="shared" ca="1" si="170"/>
        <v>99999</v>
      </c>
      <c r="DF134" s="305" t="str">
        <f t="shared" ca="1" si="171"/>
        <v/>
      </c>
      <c r="DG134" s="306" t="str">
        <f t="shared" ca="1" si="172"/>
        <v/>
      </c>
      <c r="DI134" s="307">
        <f t="shared" ca="1" si="173"/>
        <v>0</v>
      </c>
      <c r="DJ134" s="304">
        <f t="shared" ca="1" si="174"/>
        <v>99999</v>
      </c>
      <c r="DK134" s="160" t="str">
        <f t="shared" ca="1" si="175"/>
        <v/>
      </c>
      <c r="DL134" s="160" t="str">
        <f t="shared" ca="1" si="176"/>
        <v/>
      </c>
      <c r="DM134" s="305">
        <f t="shared" ca="1" si="177"/>
        <v>99999</v>
      </c>
      <c r="DN134" s="305" t="str">
        <f t="shared" ca="1" si="178"/>
        <v/>
      </c>
      <c r="DO134" s="306" t="str">
        <f t="shared" ca="1" si="179"/>
        <v/>
      </c>
    </row>
    <row r="135" spans="4:119" ht="17.25" x14ac:dyDescent="0.25">
      <c r="D135" s="129">
        <f t="shared" ca="1" si="94"/>
        <v>0</v>
      </c>
      <c r="E135" s="129" t="str">
        <f t="shared" ca="1" si="95"/>
        <v/>
      </c>
      <c r="F135" s="129">
        <f ca="1">IF($E135="",0,COUNTIF($E$7:$E135,INDEX($E$139:$E$270,ROW($A129))))</f>
        <v>0</v>
      </c>
      <c r="G135" s="129"/>
      <c r="H135" s="158">
        <v>129</v>
      </c>
      <c r="I135" s="185" t="str">
        <f ca="1">IF(OR($Y$3,$H135&gt;Calc!$B$16/2*$D$6),"",$U$6+QUOTIENT(($H135-1),$U$22)*($U$8+$U$10)/1440+SUM($R$7:$R134)/1440)</f>
        <v/>
      </c>
      <c r="J135" s="187" t="str">
        <f ca="1">IF(OR($Y$3,$H135&gt;Calc!$B$16/2*$D$6),"",MOD(($H135-1),$U$22)+1)</f>
        <v/>
      </c>
      <c r="K135" s="46" t="str">
        <f ca="1"/>
        <v/>
      </c>
      <c r="L135" s="45" t="s">
        <v>4</v>
      </c>
      <c r="M135" s="47" t="str">
        <f ca="1"/>
        <v/>
      </c>
      <c r="N135" s="44" t="str">
        <f t="shared" ca="1" si="181"/>
        <v/>
      </c>
      <c r="O135" s="42" t="s">
        <v>4</v>
      </c>
      <c r="P135" s="43" t="str">
        <f t="shared" ca="1" si="182"/>
        <v/>
      </c>
      <c r="Q135" s="611"/>
      <c r="R135" s="607"/>
      <c r="X135" s="160">
        <f t="shared" ca="1" si="102"/>
        <v>0</v>
      </c>
      <c r="Y135" s="307">
        <f t="shared" ca="1" si="180"/>
        <v>0</v>
      </c>
      <c r="Z135" s="304">
        <f t="shared" ca="1" si="96"/>
        <v>99999</v>
      </c>
      <c r="AA135" s="160" t="str">
        <f t="shared" ca="1" si="97"/>
        <v/>
      </c>
      <c r="AB135" s="160" t="str">
        <f t="shared" ca="1" si="98"/>
        <v/>
      </c>
      <c r="AC135" s="305">
        <f t="shared" ca="1" si="99"/>
        <v>99999</v>
      </c>
      <c r="AD135" s="305" t="str">
        <f t="shared" ca="1" si="100"/>
        <v/>
      </c>
      <c r="AE135" s="306" t="str">
        <f t="shared" ca="1" si="101"/>
        <v/>
      </c>
      <c r="AG135" s="307">
        <f t="shared" ca="1" si="103"/>
        <v>0</v>
      </c>
      <c r="AH135" s="304">
        <f t="shared" ca="1" si="104"/>
        <v>99999</v>
      </c>
      <c r="AI135" s="160" t="str">
        <f t="shared" ca="1" si="105"/>
        <v/>
      </c>
      <c r="AJ135" s="160" t="str">
        <f t="shared" ca="1" si="106"/>
        <v/>
      </c>
      <c r="AK135" s="305">
        <f t="shared" ca="1" si="107"/>
        <v>99999</v>
      </c>
      <c r="AL135" s="305" t="str">
        <f t="shared" ca="1" si="108"/>
        <v/>
      </c>
      <c r="AM135" s="306" t="str">
        <f t="shared" ca="1" si="109"/>
        <v/>
      </c>
      <c r="AO135" s="307">
        <f t="shared" ca="1" si="110"/>
        <v>0</v>
      </c>
      <c r="AP135" s="304">
        <f t="shared" ca="1" si="111"/>
        <v>99999</v>
      </c>
      <c r="AQ135" s="160" t="str">
        <f t="shared" ca="1" si="112"/>
        <v/>
      </c>
      <c r="AR135" s="160" t="str">
        <f t="shared" ca="1" si="113"/>
        <v/>
      </c>
      <c r="AS135" s="305">
        <f t="shared" ca="1" si="114"/>
        <v>99999</v>
      </c>
      <c r="AT135" s="305" t="str">
        <f t="shared" ca="1" si="115"/>
        <v/>
      </c>
      <c r="AU135" s="306" t="str">
        <f t="shared" ca="1" si="116"/>
        <v/>
      </c>
      <c r="AV135" s="160"/>
      <c r="AW135" s="307">
        <f t="shared" ca="1" si="117"/>
        <v>0</v>
      </c>
      <c r="AX135" s="304">
        <f t="shared" ca="1" si="118"/>
        <v>99999</v>
      </c>
      <c r="AY135" s="160" t="str">
        <f t="shared" ca="1" si="119"/>
        <v/>
      </c>
      <c r="AZ135" s="160" t="str">
        <f t="shared" ca="1" si="120"/>
        <v/>
      </c>
      <c r="BA135" s="305">
        <f t="shared" ca="1" si="121"/>
        <v>99999</v>
      </c>
      <c r="BB135" s="305" t="str">
        <f t="shared" ca="1" si="122"/>
        <v/>
      </c>
      <c r="BC135" s="306" t="str">
        <f t="shared" ca="1" si="123"/>
        <v/>
      </c>
      <c r="BE135" s="307">
        <f t="shared" ca="1" si="124"/>
        <v>0</v>
      </c>
      <c r="BF135" s="304">
        <f t="shared" ca="1" si="125"/>
        <v>99999</v>
      </c>
      <c r="BG135" s="160" t="str">
        <f t="shared" ca="1" si="126"/>
        <v/>
      </c>
      <c r="BH135" s="160" t="str">
        <f t="shared" ca="1" si="127"/>
        <v/>
      </c>
      <c r="BI135" s="305">
        <f t="shared" ca="1" si="128"/>
        <v>99999</v>
      </c>
      <c r="BJ135" s="305" t="str">
        <f t="shared" ca="1" si="129"/>
        <v/>
      </c>
      <c r="BK135" s="306" t="str">
        <f t="shared" ca="1" si="130"/>
        <v/>
      </c>
      <c r="BL135" s="160"/>
      <c r="BM135" s="307">
        <f t="shared" ca="1" si="131"/>
        <v>0</v>
      </c>
      <c r="BN135" s="304">
        <f t="shared" ca="1" si="132"/>
        <v>99999</v>
      </c>
      <c r="BO135" s="160" t="str">
        <f t="shared" ca="1" si="133"/>
        <v/>
      </c>
      <c r="BP135" s="160" t="str">
        <f t="shared" ca="1" si="134"/>
        <v/>
      </c>
      <c r="BQ135" s="305">
        <f t="shared" ca="1" si="135"/>
        <v>99999</v>
      </c>
      <c r="BR135" s="305" t="str">
        <f t="shared" ca="1" si="136"/>
        <v/>
      </c>
      <c r="BS135" s="306" t="str">
        <f t="shared" ca="1" si="137"/>
        <v/>
      </c>
      <c r="BU135" s="307">
        <f t="shared" ca="1" si="138"/>
        <v>0</v>
      </c>
      <c r="BV135" s="304">
        <f t="shared" ca="1" si="139"/>
        <v>99999</v>
      </c>
      <c r="BW135" s="160" t="str">
        <f t="shared" ca="1" si="140"/>
        <v/>
      </c>
      <c r="BX135" s="160" t="str">
        <f t="shared" ca="1" si="141"/>
        <v/>
      </c>
      <c r="BY135" s="305">
        <f t="shared" ca="1" si="142"/>
        <v>99999</v>
      </c>
      <c r="BZ135" s="305" t="str">
        <f t="shared" ca="1" si="143"/>
        <v/>
      </c>
      <c r="CA135" s="306" t="str">
        <f t="shared" ca="1" si="144"/>
        <v/>
      </c>
      <c r="CB135" s="160"/>
      <c r="CC135" s="307">
        <f t="shared" ca="1" si="145"/>
        <v>0</v>
      </c>
      <c r="CD135" s="304">
        <f t="shared" ca="1" si="146"/>
        <v>99999</v>
      </c>
      <c r="CE135" s="160" t="str">
        <f t="shared" ca="1" si="147"/>
        <v/>
      </c>
      <c r="CF135" s="160" t="str">
        <f t="shared" ca="1" si="148"/>
        <v/>
      </c>
      <c r="CG135" s="305">
        <f t="shared" ca="1" si="149"/>
        <v>99999</v>
      </c>
      <c r="CH135" s="305" t="str">
        <f t="shared" ca="1" si="150"/>
        <v/>
      </c>
      <c r="CI135" s="306" t="str">
        <f t="shared" ca="1" si="151"/>
        <v/>
      </c>
      <c r="CK135" s="307">
        <f t="shared" ca="1" si="152"/>
        <v>0</v>
      </c>
      <c r="CL135" s="304">
        <f t="shared" ca="1" si="153"/>
        <v>99999</v>
      </c>
      <c r="CM135" s="160" t="str">
        <f t="shared" ca="1" si="154"/>
        <v/>
      </c>
      <c r="CN135" s="160" t="str">
        <f t="shared" ca="1" si="155"/>
        <v/>
      </c>
      <c r="CO135" s="305">
        <f t="shared" ca="1" si="156"/>
        <v>99999</v>
      </c>
      <c r="CP135" s="305" t="str">
        <f t="shared" ca="1" si="157"/>
        <v/>
      </c>
      <c r="CQ135" s="306" t="str">
        <f t="shared" ca="1" si="158"/>
        <v/>
      </c>
      <c r="CS135" s="307">
        <f t="shared" ca="1" si="159"/>
        <v>0</v>
      </c>
      <c r="CT135" s="304">
        <f t="shared" ca="1" si="160"/>
        <v>99999</v>
      </c>
      <c r="CU135" s="160" t="str">
        <f t="shared" ca="1" si="161"/>
        <v/>
      </c>
      <c r="CV135" s="160" t="str">
        <f t="shared" ca="1" si="162"/>
        <v/>
      </c>
      <c r="CW135" s="305">
        <f t="shared" ca="1" si="163"/>
        <v>99999</v>
      </c>
      <c r="CX135" s="305" t="str">
        <f t="shared" ca="1" si="164"/>
        <v/>
      </c>
      <c r="CY135" s="306" t="str">
        <f t="shared" ca="1" si="165"/>
        <v/>
      </c>
      <c r="DA135" s="307">
        <f t="shared" ca="1" si="166"/>
        <v>0</v>
      </c>
      <c r="DB135" s="304">
        <f t="shared" ca="1" si="167"/>
        <v>99999</v>
      </c>
      <c r="DC135" s="160" t="str">
        <f t="shared" ca="1" si="168"/>
        <v/>
      </c>
      <c r="DD135" s="160" t="str">
        <f t="shared" ca="1" si="169"/>
        <v/>
      </c>
      <c r="DE135" s="305">
        <f t="shared" ca="1" si="170"/>
        <v>99999</v>
      </c>
      <c r="DF135" s="305" t="str">
        <f t="shared" ca="1" si="171"/>
        <v/>
      </c>
      <c r="DG135" s="306" t="str">
        <f t="shared" ca="1" si="172"/>
        <v/>
      </c>
      <c r="DI135" s="307">
        <f t="shared" ca="1" si="173"/>
        <v>0</v>
      </c>
      <c r="DJ135" s="304">
        <f t="shared" ca="1" si="174"/>
        <v>99999</v>
      </c>
      <c r="DK135" s="160" t="str">
        <f t="shared" ca="1" si="175"/>
        <v/>
      </c>
      <c r="DL135" s="160" t="str">
        <f t="shared" ca="1" si="176"/>
        <v/>
      </c>
      <c r="DM135" s="305">
        <f t="shared" ca="1" si="177"/>
        <v>99999</v>
      </c>
      <c r="DN135" s="305" t="str">
        <f t="shared" ca="1" si="178"/>
        <v/>
      </c>
      <c r="DO135" s="306" t="str">
        <f t="shared" ca="1" si="179"/>
        <v/>
      </c>
    </row>
    <row r="136" spans="4:119" ht="17.25" x14ac:dyDescent="0.25">
      <c r="D136" s="129">
        <f t="shared" ref="D136:D138" ca="1" si="183">IF($E136="",0,IF(OR(QUOTIENT($E136,10)=MOD($E136,10),COUNTIF($E$7:$E$138,$E136)&gt;1),100,COUNTIF($E$7:$E$270,$E136)))</f>
        <v>0</v>
      </c>
      <c r="E136" s="129" t="str">
        <f t="shared" ref="E136:E138" ca="1" si="184">IF(OR($K136="",$M136=""),"",TEXT($K136,"00")&amp;TEXT($M136,"00"))</f>
        <v/>
      </c>
      <c r="F136" s="129">
        <f ca="1">IF($E136="",0,COUNTIF($E$7:$E136,INDEX($E$139:$E$270,ROW($A130))))</f>
        <v>0</v>
      </c>
      <c r="G136" s="129"/>
      <c r="H136" s="158">
        <v>130</v>
      </c>
      <c r="I136" s="185" t="str">
        <f ca="1">IF(OR($Y$3,$H136&gt;Calc!$B$16/2*$D$6),"",$U$6+QUOTIENT(($H136-1),$U$22)*($U$8+$U$10)/1440+SUM($R$7:$R135)/1440)</f>
        <v/>
      </c>
      <c r="J136" s="187" t="str">
        <f ca="1">IF(OR($Y$3,$H136&gt;Calc!$B$16/2*$D$6),"",MOD(($H136-1),$U$22)+1)</f>
        <v/>
      </c>
      <c r="K136" s="46" t="str">
        <f ca="1"/>
        <v/>
      </c>
      <c r="L136" s="45" t="s">
        <v>4</v>
      </c>
      <c r="M136" s="47" t="str">
        <f ca="1"/>
        <v/>
      </c>
      <c r="N136" s="44" t="str">
        <f t="shared" ca="1" si="181"/>
        <v/>
      </c>
      <c r="O136" s="42" t="s">
        <v>4</v>
      </c>
      <c r="P136" s="43" t="str">
        <f t="shared" ca="1" si="182"/>
        <v/>
      </c>
      <c r="Q136" s="611"/>
      <c r="R136" s="607"/>
      <c r="X136" s="160">
        <f t="shared" ca="1" si="102"/>
        <v>0</v>
      </c>
      <c r="Y136" s="307">
        <f t="shared" ca="1" si="180"/>
        <v>0</v>
      </c>
      <c r="Z136" s="304">
        <f t="shared" ref="Z136:Z138" ca="1" si="185">IF(AA136="",99999,$I136)</f>
        <v>99999</v>
      </c>
      <c r="AA136" s="160" t="str">
        <f t="shared" ref="AA136:AA138" ca="1" si="186">IF($K136=Z$6,$M136,IF($M136=Z$6,$K136,""))</f>
        <v/>
      </c>
      <c r="AB136" s="160" t="str">
        <f t="shared" ref="AB136:AB138" ca="1" si="187">IF(AA136="","",$J136)</f>
        <v/>
      </c>
      <c r="AC136" s="305">
        <f t="shared" ref="AC136:AC138" ca="1" si="188">SMALL(Z$7:Z$138,ROW($A130))</f>
        <v>99999</v>
      </c>
      <c r="AD136" s="305" t="str">
        <f t="shared" ref="AD136:AD138" ca="1" si="189">IFERROR(VLOOKUP(AC136,Z$7:AB$138,3,0),"")</f>
        <v/>
      </c>
      <c r="AE136" s="306" t="str">
        <f t="shared" ref="AE136:AE138" ca="1" si="190">IFERROR(VLOOKUP(VLOOKUP(AC136,Z$7:AA$138,2,0),$B$8:$C$31,2,0),"")</f>
        <v/>
      </c>
      <c r="AG136" s="307">
        <f t="shared" ca="1" si="103"/>
        <v>0</v>
      </c>
      <c r="AH136" s="304">
        <f t="shared" ca="1" si="104"/>
        <v>99999</v>
      </c>
      <c r="AI136" s="160" t="str">
        <f t="shared" ca="1" si="105"/>
        <v/>
      </c>
      <c r="AJ136" s="160" t="str">
        <f t="shared" ca="1" si="106"/>
        <v/>
      </c>
      <c r="AK136" s="305">
        <f t="shared" ca="1" si="107"/>
        <v>99999</v>
      </c>
      <c r="AL136" s="305" t="str">
        <f t="shared" ca="1" si="108"/>
        <v/>
      </c>
      <c r="AM136" s="306" t="str">
        <f t="shared" ca="1" si="109"/>
        <v/>
      </c>
      <c r="AO136" s="307">
        <f t="shared" ca="1" si="110"/>
        <v>0</v>
      </c>
      <c r="AP136" s="304">
        <f t="shared" ca="1" si="111"/>
        <v>99999</v>
      </c>
      <c r="AQ136" s="160" t="str">
        <f t="shared" ca="1" si="112"/>
        <v/>
      </c>
      <c r="AR136" s="160" t="str">
        <f t="shared" ca="1" si="113"/>
        <v/>
      </c>
      <c r="AS136" s="305">
        <f t="shared" ca="1" si="114"/>
        <v>99999</v>
      </c>
      <c r="AT136" s="305" t="str">
        <f t="shared" ca="1" si="115"/>
        <v/>
      </c>
      <c r="AU136" s="306" t="str">
        <f t="shared" ca="1" si="116"/>
        <v/>
      </c>
      <c r="AV136" s="160"/>
      <c r="AW136" s="307">
        <f t="shared" ca="1" si="117"/>
        <v>0</v>
      </c>
      <c r="AX136" s="304">
        <f t="shared" ca="1" si="118"/>
        <v>99999</v>
      </c>
      <c r="AY136" s="160" t="str">
        <f t="shared" ca="1" si="119"/>
        <v/>
      </c>
      <c r="AZ136" s="160" t="str">
        <f t="shared" ca="1" si="120"/>
        <v/>
      </c>
      <c r="BA136" s="305">
        <f t="shared" ca="1" si="121"/>
        <v>99999</v>
      </c>
      <c r="BB136" s="305" t="str">
        <f t="shared" ca="1" si="122"/>
        <v/>
      </c>
      <c r="BC136" s="306" t="str">
        <f t="shared" ca="1" si="123"/>
        <v/>
      </c>
      <c r="BE136" s="307">
        <f t="shared" ca="1" si="124"/>
        <v>0</v>
      </c>
      <c r="BF136" s="304">
        <f t="shared" ca="1" si="125"/>
        <v>99999</v>
      </c>
      <c r="BG136" s="160" t="str">
        <f t="shared" ca="1" si="126"/>
        <v/>
      </c>
      <c r="BH136" s="160" t="str">
        <f t="shared" ca="1" si="127"/>
        <v/>
      </c>
      <c r="BI136" s="305">
        <f t="shared" ca="1" si="128"/>
        <v>99999</v>
      </c>
      <c r="BJ136" s="305" t="str">
        <f t="shared" ca="1" si="129"/>
        <v/>
      </c>
      <c r="BK136" s="306" t="str">
        <f t="shared" ca="1" si="130"/>
        <v/>
      </c>
      <c r="BL136" s="160"/>
      <c r="BM136" s="307">
        <f t="shared" ca="1" si="131"/>
        <v>0</v>
      </c>
      <c r="BN136" s="304">
        <f t="shared" ca="1" si="132"/>
        <v>99999</v>
      </c>
      <c r="BO136" s="160" t="str">
        <f t="shared" ca="1" si="133"/>
        <v/>
      </c>
      <c r="BP136" s="160" t="str">
        <f t="shared" ca="1" si="134"/>
        <v/>
      </c>
      <c r="BQ136" s="305">
        <f t="shared" ca="1" si="135"/>
        <v>99999</v>
      </c>
      <c r="BR136" s="305" t="str">
        <f t="shared" ca="1" si="136"/>
        <v/>
      </c>
      <c r="BS136" s="306" t="str">
        <f t="shared" ca="1" si="137"/>
        <v/>
      </c>
      <c r="BU136" s="307">
        <f t="shared" ca="1" si="138"/>
        <v>0</v>
      </c>
      <c r="BV136" s="304">
        <f t="shared" ca="1" si="139"/>
        <v>99999</v>
      </c>
      <c r="BW136" s="160" t="str">
        <f t="shared" ca="1" si="140"/>
        <v/>
      </c>
      <c r="BX136" s="160" t="str">
        <f t="shared" ca="1" si="141"/>
        <v/>
      </c>
      <c r="BY136" s="305">
        <f t="shared" ca="1" si="142"/>
        <v>99999</v>
      </c>
      <c r="BZ136" s="305" t="str">
        <f t="shared" ca="1" si="143"/>
        <v/>
      </c>
      <c r="CA136" s="306" t="str">
        <f t="shared" ca="1" si="144"/>
        <v/>
      </c>
      <c r="CB136" s="160"/>
      <c r="CC136" s="307">
        <f t="shared" ca="1" si="145"/>
        <v>0</v>
      </c>
      <c r="CD136" s="304">
        <f t="shared" ca="1" si="146"/>
        <v>99999</v>
      </c>
      <c r="CE136" s="160" t="str">
        <f t="shared" ca="1" si="147"/>
        <v/>
      </c>
      <c r="CF136" s="160" t="str">
        <f t="shared" ca="1" si="148"/>
        <v/>
      </c>
      <c r="CG136" s="305">
        <f t="shared" ca="1" si="149"/>
        <v>99999</v>
      </c>
      <c r="CH136" s="305" t="str">
        <f t="shared" ca="1" si="150"/>
        <v/>
      </c>
      <c r="CI136" s="306" t="str">
        <f t="shared" ca="1" si="151"/>
        <v/>
      </c>
      <c r="CK136" s="307">
        <f t="shared" ca="1" si="152"/>
        <v>0</v>
      </c>
      <c r="CL136" s="304">
        <f t="shared" ca="1" si="153"/>
        <v>99999</v>
      </c>
      <c r="CM136" s="160" t="str">
        <f t="shared" ca="1" si="154"/>
        <v/>
      </c>
      <c r="CN136" s="160" t="str">
        <f t="shared" ca="1" si="155"/>
        <v/>
      </c>
      <c r="CO136" s="305">
        <f t="shared" ca="1" si="156"/>
        <v>99999</v>
      </c>
      <c r="CP136" s="305" t="str">
        <f t="shared" ca="1" si="157"/>
        <v/>
      </c>
      <c r="CQ136" s="306" t="str">
        <f t="shared" ca="1" si="158"/>
        <v/>
      </c>
      <c r="CS136" s="307">
        <f t="shared" ca="1" si="159"/>
        <v>0</v>
      </c>
      <c r="CT136" s="304">
        <f t="shared" ca="1" si="160"/>
        <v>99999</v>
      </c>
      <c r="CU136" s="160" t="str">
        <f t="shared" ca="1" si="161"/>
        <v/>
      </c>
      <c r="CV136" s="160" t="str">
        <f t="shared" ca="1" si="162"/>
        <v/>
      </c>
      <c r="CW136" s="305">
        <f t="shared" ca="1" si="163"/>
        <v>99999</v>
      </c>
      <c r="CX136" s="305" t="str">
        <f t="shared" ca="1" si="164"/>
        <v/>
      </c>
      <c r="CY136" s="306" t="str">
        <f t="shared" ca="1" si="165"/>
        <v/>
      </c>
      <c r="DA136" s="307">
        <f t="shared" ca="1" si="166"/>
        <v>0</v>
      </c>
      <c r="DB136" s="304">
        <f t="shared" ca="1" si="167"/>
        <v>99999</v>
      </c>
      <c r="DC136" s="160" t="str">
        <f t="shared" ca="1" si="168"/>
        <v/>
      </c>
      <c r="DD136" s="160" t="str">
        <f t="shared" ca="1" si="169"/>
        <v/>
      </c>
      <c r="DE136" s="305">
        <f t="shared" ca="1" si="170"/>
        <v>99999</v>
      </c>
      <c r="DF136" s="305" t="str">
        <f t="shared" ca="1" si="171"/>
        <v/>
      </c>
      <c r="DG136" s="306" t="str">
        <f t="shared" ca="1" si="172"/>
        <v/>
      </c>
      <c r="DI136" s="307">
        <f t="shared" ca="1" si="173"/>
        <v>0</v>
      </c>
      <c r="DJ136" s="304">
        <f t="shared" ca="1" si="174"/>
        <v>99999</v>
      </c>
      <c r="DK136" s="160" t="str">
        <f t="shared" ca="1" si="175"/>
        <v/>
      </c>
      <c r="DL136" s="160" t="str">
        <f t="shared" ca="1" si="176"/>
        <v/>
      </c>
      <c r="DM136" s="305">
        <f t="shared" ca="1" si="177"/>
        <v>99999</v>
      </c>
      <c r="DN136" s="305" t="str">
        <f t="shared" ca="1" si="178"/>
        <v/>
      </c>
      <c r="DO136" s="306" t="str">
        <f t="shared" ca="1" si="179"/>
        <v/>
      </c>
    </row>
    <row r="137" spans="4:119" ht="18" thickBot="1" x14ac:dyDescent="0.3">
      <c r="D137" s="129">
        <f t="shared" ca="1" si="183"/>
        <v>0</v>
      </c>
      <c r="E137" s="129" t="str">
        <f t="shared" ca="1" si="184"/>
        <v/>
      </c>
      <c r="F137" s="129">
        <f ca="1">IF($E137="",0,COUNTIF($E$7:$E137,INDEX($E$139:$E$270,ROW($A131))))</f>
        <v>0</v>
      </c>
      <c r="G137" s="129"/>
      <c r="H137" s="158">
        <v>131</v>
      </c>
      <c r="I137" s="185" t="str">
        <f ca="1">IF(OR($Y$3,$H137&gt;Calc!$B$16/2*$D$6),"",$U$6+QUOTIENT(($H137-1),$U$22)*($U$8+$U$10)/1440+SUM($R$7:$R136)/1440)</f>
        <v/>
      </c>
      <c r="J137" s="187" t="str">
        <f ca="1">IF(OR($Y$3,$H137&gt;Calc!$B$16/2*$D$6),"",MOD(($H137-1),$U$22)+1)</f>
        <v/>
      </c>
      <c r="K137" s="46" t="str">
        <f ca="1"/>
        <v/>
      </c>
      <c r="L137" s="45" t="s">
        <v>4</v>
      </c>
      <c r="M137" s="47" t="str">
        <f ca="1"/>
        <v/>
      </c>
      <c r="N137" s="44" t="str">
        <f t="shared" ca="1" si="181"/>
        <v/>
      </c>
      <c r="O137" s="42" t="s">
        <v>4</v>
      </c>
      <c r="P137" s="43" t="str">
        <f t="shared" ca="1" si="182"/>
        <v/>
      </c>
      <c r="Q137" s="612"/>
      <c r="R137" s="608"/>
      <c r="X137" s="160">
        <f t="shared" ref="X137:X138" ca="1" si="191">Y137+AG137+AO137+AW137+BE137+BM137+BU137+CC137+CK137</f>
        <v>0</v>
      </c>
      <c r="Y137" s="307">
        <f t="shared" ca="1" si="180"/>
        <v>0</v>
      </c>
      <c r="Z137" s="304">
        <f t="shared" ca="1" si="185"/>
        <v>99999</v>
      </c>
      <c r="AA137" s="160" t="str">
        <f t="shared" ca="1" si="186"/>
        <v/>
      </c>
      <c r="AB137" s="160" t="str">
        <f t="shared" ca="1" si="187"/>
        <v/>
      </c>
      <c r="AC137" s="305">
        <f t="shared" ca="1" si="188"/>
        <v>99999</v>
      </c>
      <c r="AD137" s="305" t="str">
        <f t="shared" ca="1" si="189"/>
        <v/>
      </c>
      <c r="AE137" s="306" t="str">
        <f t="shared" ca="1" si="190"/>
        <v/>
      </c>
      <c r="AG137" s="307">
        <f t="shared" ref="AG137:AG138" ca="1" si="192">IF(AND(AH137&lt;99999,OR(AH137=AH136,AH137=AH135,AH137=AH134,)),1,0)</f>
        <v>0</v>
      </c>
      <c r="AH137" s="304">
        <f t="shared" ref="AH137:AH138" ca="1" si="193">IF(AI137="",99999,$I137)</f>
        <v>99999</v>
      </c>
      <c r="AI137" s="160" t="str">
        <f t="shared" ref="AI137:AI138" ca="1" si="194">IF($K137=AH$6,$M137,IF($M137=AH$6,$K137,""))</f>
        <v/>
      </c>
      <c r="AJ137" s="160" t="str">
        <f t="shared" ref="AJ137:AJ138" ca="1" si="195">IF(AI137="","",$J137)</f>
        <v/>
      </c>
      <c r="AK137" s="305">
        <f t="shared" ref="AK137:AK138" ca="1" si="196">SMALL(AH$7:AH$138,ROW($A131))</f>
        <v>99999</v>
      </c>
      <c r="AL137" s="305" t="str">
        <f t="shared" ref="AL137:AL138" ca="1" si="197">IFERROR(VLOOKUP(AK137,AH$7:AJ$138,3,0),"")</f>
        <v/>
      </c>
      <c r="AM137" s="306" t="str">
        <f t="shared" ref="AM137:AM138" ca="1" si="198">IFERROR(VLOOKUP(VLOOKUP(AK137,AH$7:AI$138,2,0),$B$8:$C$31,2,0),"")</f>
        <v/>
      </c>
      <c r="AO137" s="307">
        <f t="shared" ref="AO137:AO138" ca="1" si="199">IF(AND(AP137&lt;99999,OR(AP137=AP136,AP137=AP135,AP137=AP134,)),1,0)</f>
        <v>0</v>
      </c>
      <c r="AP137" s="304">
        <f t="shared" ref="AP137:AP138" ca="1" si="200">IF(AQ137="",99999,$I137)</f>
        <v>99999</v>
      </c>
      <c r="AQ137" s="160" t="str">
        <f t="shared" ref="AQ137:AQ138" ca="1" si="201">IF($K137=AP$6,$M137,IF($M137=AP$6,$K137,""))</f>
        <v/>
      </c>
      <c r="AR137" s="160" t="str">
        <f t="shared" ref="AR137:AR138" ca="1" si="202">IF(AQ137="","",$J137)</f>
        <v/>
      </c>
      <c r="AS137" s="305">
        <f t="shared" ref="AS137:AS138" ca="1" si="203">SMALL(AP$7:AP$138,ROW($A131))</f>
        <v>99999</v>
      </c>
      <c r="AT137" s="305" t="str">
        <f t="shared" ref="AT137:AT138" ca="1" si="204">IFERROR(VLOOKUP(AS137,AP$7:AR$138,3,0),"")</f>
        <v/>
      </c>
      <c r="AU137" s="306" t="str">
        <f t="shared" ref="AU137:AU138" ca="1" si="205">IFERROR(VLOOKUP(VLOOKUP(AS137,AP$7:AQ$138,2,0),$B$8:$C$31,2,0),"")</f>
        <v/>
      </c>
      <c r="AV137" s="160"/>
      <c r="AW137" s="307">
        <f t="shared" ref="AW137:AW138" ca="1" si="206">IF(AND(AX137&lt;99999,OR(AX137=AX136,AX137=AX135,AX137=AX134,)),1,0)</f>
        <v>0</v>
      </c>
      <c r="AX137" s="304">
        <f t="shared" ref="AX137:AX138" ca="1" si="207">IF(AY137="",99999,$I137)</f>
        <v>99999</v>
      </c>
      <c r="AY137" s="160" t="str">
        <f t="shared" ref="AY137:AY138" ca="1" si="208">IF($K137=AX$6,$M137,IF($M137=AX$6,$K137,""))</f>
        <v/>
      </c>
      <c r="AZ137" s="160" t="str">
        <f t="shared" ref="AZ137:AZ138" ca="1" si="209">IF(AY137="","",$J137)</f>
        <v/>
      </c>
      <c r="BA137" s="305">
        <f t="shared" ref="BA137:BA138" ca="1" si="210">SMALL(AX$7:AX$138,ROW($A131))</f>
        <v>99999</v>
      </c>
      <c r="BB137" s="305" t="str">
        <f t="shared" ref="BB137:BB138" ca="1" si="211">IFERROR(VLOOKUP(BA137,AX$7:AZ$138,3,0),"")</f>
        <v/>
      </c>
      <c r="BC137" s="306" t="str">
        <f t="shared" ref="BC137:BC138" ca="1" si="212">IFERROR(VLOOKUP(VLOOKUP(BA137,AX$7:AY$138,2,0),$B$8:$C$31,2,0),"")</f>
        <v/>
      </c>
      <c r="BE137" s="307">
        <f t="shared" ref="BE137:BE138" ca="1" si="213">IF(AND(BF137&lt;99999,OR(BF137=BF136,BF137=BF135,BF137=BF134,)),1,0)</f>
        <v>0</v>
      </c>
      <c r="BF137" s="304">
        <f t="shared" ref="BF137:BF138" ca="1" si="214">IF(BG137="",99999,$I137)</f>
        <v>99999</v>
      </c>
      <c r="BG137" s="160" t="str">
        <f t="shared" ref="BG137:BG138" ca="1" si="215">IF($K137=BF$6,$M137,IF($M137=BF$6,$K137,""))</f>
        <v/>
      </c>
      <c r="BH137" s="160" t="str">
        <f t="shared" ref="BH137:BH138" ca="1" si="216">IF(BG137="","",$J137)</f>
        <v/>
      </c>
      <c r="BI137" s="305">
        <f t="shared" ref="BI137:BI138" ca="1" si="217">SMALL(BF$7:BF$138,ROW($A131))</f>
        <v>99999</v>
      </c>
      <c r="BJ137" s="305" t="str">
        <f t="shared" ref="BJ137:BJ138" ca="1" si="218">IFERROR(VLOOKUP(BI137,BF$7:BH$138,3,0),"")</f>
        <v/>
      </c>
      <c r="BK137" s="306" t="str">
        <f t="shared" ref="BK137:BK138" ca="1" si="219">IFERROR(VLOOKUP(VLOOKUP(BI137,BF$7:BG$138,2,0),$B$8:$C$31,2,0),"")</f>
        <v/>
      </c>
      <c r="BL137" s="160"/>
      <c r="BM137" s="307">
        <f t="shared" ref="BM137:BM138" ca="1" si="220">IF(AND(BN137&lt;99999,OR(BN137=BN136,BN137=BN135,BN137=BN134,)),1,0)</f>
        <v>0</v>
      </c>
      <c r="BN137" s="304">
        <f t="shared" ref="BN137:BN138" ca="1" si="221">IF(BO137="",99999,$I137)</f>
        <v>99999</v>
      </c>
      <c r="BO137" s="160" t="str">
        <f t="shared" ref="BO137:BO138" ca="1" si="222">IF($K137=BN$6,$M137,IF($M137=BN$6,$K137,""))</f>
        <v/>
      </c>
      <c r="BP137" s="160" t="str">
        <f t="shared" ref="BP137:BP138" ca="1" si="223">IF(BO137="","",$J137)</f>
        <v/>
      </c>
      <c r="BQ137" s="305">
        <f t="shared" ref="BQ137:BQ138" ca="1" si="224">SMALL(BN$7:BN$138,ROW($A131))</f>
        <v>99999</v>
      </c>
      <c r="BR137" s="305" t="str">
        <f t="shared" ref="BR137:BR138" ca="1" si="225">IFERROR(VLOOKUP(BQ137,BN$7:BP$138,3,0),"")</f>
        <v/>
      </c>
      <c r="BS137" s="306" t="str">
        <f t="shared" ref="BS137:BS138" ca="1" si="226">IFERROR(VLOOKUP(VLOOKUP(BQ137,BN$7:BO$138,2,0),$B$8:$C$31,2,0),"")</f>
        <v/>
      </c>
      <c r="BU137" s="307">
        <f t="shared" ref="BU137:BU138" ca="1" si="227">IF(AND(BV137&lt;99999,OR(BV137=BV136,BV137=BV135,BV137=BV134,)),1,0)</f>
        <v>0</v>
      </c>
      <c r="BV137" s="304">
        <f t="shared" ref="BV137:BV138" ca="1" si="228">IF(BW137="",99999,$I137)</f>
        <v>99999</v>
      </c>
      <c r="BW137" s="160" t="str">
        <f t="shared" ref="BW137:BW138" ca="1" si="229">IF($K137=BV$6,$M137,IF($M137=BV$6,$K137,""))</f>
        <v/>
      </c>
      <c r="BX137" s="160" t="str">
        <f t="shared" ref="BX137:BX138" ca="1" si="230">IF(BW137="","",$J137)</f>
        <v/>
      </c>
      <c r="BY137" s="305">
        <f t="shared" ref="BY137:BY138" ca="1" si="231">SMALL(BV$7:BV$138,ROW($A131))</f>
        <v>99999</v>
      </c>
      <c r="BZ137" s="305" t="str">
        <f t="shared" ref="BZ137:BZ138" ca="1" si="232">IFERROR(VLOOKUP(BY137,BV$7:BX$138,3,0),"")</f>
        <v/>
      </c>
      <c r="CA137" s="306" t="str">
        <f t="shared" ref="CA137:CA138" ca="1" si="233">IFERROR(VLOOKUP(VLOOKUP(BY137,BV$7:BW$138,2,0),$B$8:$C$31,2,0),"")</f>
        <v/>
      </c>
      <c r="CB137" s="160"/>
      <c r="CC137" s="307">
        <f t="shared" ref="CC137:CC138" ca="1" si="234">IF(AND(CD137&lt;99999,OR(CD137=CD136,CD137=CD135,CD137=CD134,)),1,0)</f>
        <v>0</v>
      </c>
      <c r="CD137" s="304">
        <f t="shared" ref="CD137:CD138" ca="1" si="235">IF(CE137="",99999,$I137)</f>
        <v>99999</v>
      </c>
      <c r="CE137" s="160" t="str">
        <f t="shared" ref="CE137:CE138" ca="1" si="236">IF($K137=CD$6,$M137,IF($M137=CD$6,$K137,""))</f>
        <v/>
      </c>
      <c r="CF137" s="160" t="str">
        <f t="shared" ref="CF137:CF138" ca="1" si="237">IF(CE137="","",$J137)</f>
        <v/>
      </c>
      <c r="CG137" s="305">
        <f t="shared" ref="CG137:CG138" ca="1" si="238">SMALL(CD$7:CD$138,ROW($A131))</f>
        <v>99999</v>
      </c>
      <c r="CH137" s="305" t="str">
        <f t="shared" ref="CH137:CH138" ca="1" si="239">IFERROR(VLOOKUP(CG137,CD$7:CF$138,3,0),"")</f>
        <v/>
      </c>
      <c r="CI137" s="306" t="str">
        <f t="shared" ref="CI137:CI138" ca="1" si="240">IFERROR(VLOOKUP(VLOOKUP(CG137,CD$7:CE$138,2,0),$B$8:$C$31,2,0),"")</f>
        <v/>
      </c>
      <c r="CK137" s="307">
        <f t="shared" ref="CK137:CK138" ca="1" si="241">IF(AND(CL137&lt;99999,OR(CL137=CL136,CL137=CL135,CL137=CL134,)),1,0)</f>
        <v>0</v>
      </c>
      <c r="CL137" s="304">
        <f t="shared" ref="CL137:CL138" ca="1" si="242">IF(CM137="",99999,$I137)</f>
        <v>99999</v>
      </c>
      <c r="CM137" s="160" t="str">
        <f t="shared" ref="CM137:CM138" ca="1" si="243">IF($K137=CL$6,$M137,IF($M137=CL$6,$K137,""))</f>
        <v/>
      </c>
      <c r="CN137" s="160" t="str">
        <f t="shared" ref="CN137:CN138" ca="1" si="244">IF(CM137="","",$J137)</f>
        <v/>
      </c>
      <c r="CO137" s="305">
        <f t="shared" ref="CO137:CO138" ca="1" si="245">SMALL(CL$7:CL$138,ROW($A131))</f>
        <v>99999</v>
      </c>
      <c r="CP137" s="305" t="str">
        <f t="shared" ref="CP137:CP138" ca="1" si="246">IFERROR(VLOOKUP(CO137,CL$7:CN$138,3,0),"")</f>
        <v/>
      </c>
      <c r="CQ137" s="306" t="str">
        <f t="shared" ref="CQ137:CQ138" ca="1" si="247">IFERROR(VLOOKUP(VLOOKUP(CO137,CL$7:CM$138,2,0),$B$8:$C$31,2,0),"")</f>
        <v/>
      </c>
      <c r="CS137" s="307">
        <f t="shared" ref="CS137:CS138" ca="1" si="248">IF(AND(CT137&lt;99999,OR(CT137=CT136,CT137=CT135,CT137=CT134,)),1,0)</f>
        <v>0</v>
      </c>
      <c r="CT137" s="304">
        <f t="shared" ref="CT137:CT138" ca="1" si="249">IF(CU137="",99999,$I137)</f>
        <v>99999</v>
      </c>
      <c r="CU137" s="160" t="str">
        <f t="shared" ref="CU137:CU138" ca="1" si="250">IF($K137=CT$6,$M137,IF($M137=CT$6,$K137,""))</f>
        <v/>
      </c>
      <c r="CV137" s="160" t="str">
        <f t="shared" ref="CV137:CV138" ca="1" si="251">IF(CU137="","",$J137)</f>
        <v/>
      </c>
      <c r="CW137" s="305">
        <f t="shared" ref="CW137:CW138" ca="1" si="252">SMALL(CT$7:CT$138,ROW($A131))</f>
        <v>99999</v>
      </c>
      <c r="CX137" s="305" t="str">
        <f t="shared" ref="CX137:CX138" ca="1" si="253">IFERROR(VLOOKUP(CW137,CT$7:CV$138,3,0),"")</f>
        <v/>
      </c>
      <c r="CY137" s="306" t="str">
        <f t="shared" ref="CY137:CY138" ca="1" si="254">IFERROR(VLOOKUP(VLOOKUP(CW137,CT$7:CU$138,2,0),$B$8:$C$31,2,0),"")</f>
        <v/>
      </c>
      <c r="DA137" s="307">
        <f t="shared" ref="DA137:DA138" ca="1" si="255">IF(AND(DB137&lt;99999,OR(DB137=DB136,DB137=DB135,DB137=DB134,)),1,0)</f>
        <v>0</v>
      </c>
      <c r="DB137" s="304">
        <f t="shared" ref="DB137:DB138" ca="1" si="256">IF(DC137="",99999,$I137)</f>
        <v>99999</v>
      </c>
      <c r="DC137" s="160" t="str">
        <f t="shared" ref="DC137:DC138" ca="1" si="257">IF($K137=DB$6,$M137,IF($M137=DB$6,$K137,""))</f>
        <v/>
      </c>
      <c r="DD137" s="160" t="str">
        <f t="shared" ref="DD137:DD138" ca="1" si="258">IF(DC137="","",$J137)</f>
        <v/>
      </c>
      <c r="DE137" s="305">
        <f t="shared" ref="DE137:DE138" ca="1" si="259">SMALL(DB$7:DB$138,ROW($A131))</f>
        <v>99999</v>
      </c>
      <c r="DF137" s="305" t="str">
        <f t="shared" ref="DF137:DF138" ca="1" si="260">IFERROR(VLOOKUP(DE137,DB$7:DD$138,3,0),"")</f>
        <v/>
      </c>
      <c r="DG137" s="306" t="str">
        <f t="shared" ref="DG137:DG138" ca="1" si="261">IFERROR(VLOOKUP(VLOOKUP(DE137,DB$7:DC$138,2,0),$B$8:$C$31,2,0),"")</f>
        <v/>
      </c>
      <c r="DI137" s="307">
        <f t="shared" ref="DI137:DI138" ca="1" si="262">IF(AND(DJ137&lt;99999,OR(DJ137=DJ136,DJ137=DJ135,DJ137=DJ134,)),1,0)</f>
        <v>0</v>
      </c>
      <c r="DJ137" s="304">
        <f t="shared" ref="DJ137:DJ138" ca="1" si="263">IF(DK137="",99999,$I137)</f>
        <v>99999</v>
      </c>
      <c r="DK137" s="160" t="str">
        <f t="shared" ref="DK137:DK138" ca="1" si="264">IF($K137=DJ$6,$M137,IF($M137=DJ$6,$K137,""))</f>
        <v/>
      </c>
      <c r="DL137" s="160" t="str">
        <f t="shared" ref="DL137:DL138" ca="1" si="265">IF(DK137="","",$J137)</f>
        <v/>
      </c>
      <c r="DM137" s="305">
        <f t="shared" ref="DM137:DM138" ca="1" si="266">SMALL(DJ$7:DJ$138,ROW($A131))</f>
        <v>99999</v>
      </c>
      <c r="DN137" s="305" t="str">
        <f t="shared" ref="DN137:DN138" ca="1" si="267">IFERROR(VLOOKUP(DM137,DJ$7:DL$138,3,0),"")</f>
        <v/>
      </c>
      <c r="DO137" s="306" t="str">
        <f t="shared" ref="DO137:DO138" ca="1" si="268">IFERROR(VLOOKUP(VLOOKUP(DM137,DJ$7:DK$138,2,0),$B$8:$C$31,2,0),"")</f>
        <v/>
      </c>
    </row>
    <row r="138" spans="4:119" ht="18" thickBot="1" x14ac:dyDescent="0.3">
      <c r="D138" s="131">
        <f t="shared" ca="1" si="183"/>
        <v>0</v>
      </c>
      <c r="E138" s="131" t="str">
        <f t="shared" ca="1" si="184"/>
        <v/>
      </c>
      <c r="F138" s="131">
        <f ca="1">IF($E138="",0,COUNTIF($E$7:$E138,INDEX($E$139:$E$270,ROW($A132))))</f>
        <v>0</v>
      </c>
      <c r="G138" s="129"/>
      <c r="H138" s="162">
        <v>132</v>
      </c>
      <c r="I138" s="188" t="str">
        <f ca="1">IF(OR($Y$3,$H138&gt;Calc!$B$16/2*$D$6),"",$U$6+QUOTIENT(($H138-1),$U$22)*($U$8+$U$10)/1440+SUM($R$7:$R137)/1440)</f>
        <v/>
      </c>
      <c r="J138" s="329" t="str">
        <f ca="1">IF(OR($Y$3,$H138&gt;Calc!$B$16/2*$D$6),"",MOD(($H138-1),$U$22)+1)</f>
        <v/>
      </c>
      <c r="K138" s="189" t="str">
        <f ca="1"/>
        <v/>
      </c>
      <c r="L138" s="190" t="s">
        <v>4</v>
      </c>
      <c r="M138" s="191" t="str">
        <f ca="1"/>
        <v/>
      </c>
      <c r="N138" s="250" t="str">
        <f t="shared" ca="1" si="181"/>
        <v/>
      </c>
      <c r="O138" s="192" t="s">
        <v>4</v>
      </c>
      <c r="P138" s="251" t="str">
        <f t="shared" ca="1" si="182"/>
        <v/>
      </c>
      <c r="Q138" s="613"/>
      <c r="R138" s="293"/>
      <c r="X138" s="160">
        <f t="shared" ca="1" si="191"/>
        <v>0</v>
      </c>
      <c r="Y138" s="308">
        <f t="shared" ref="Y138" ca="1" si="269">IF(AND(Z138&lt;99999,OR(Z138=Z137,Z138=Z136,Z138=Z135,)),1,0)</f>
        <v>0</v>
      </c>
      <c r="Z138" s="309">
        <f t="shared" ca="1" si="185"/>
        <v>99999</v>
      </c>
      <c r="AA138" s="301" t="str">
        <f t="shared" ca="1" si="186"/>
        <v/>
      </c>
      <c r="AB138" s="301" t="str">
        <f t="shared" ca="1" si="187"/>
        <v/>
      </c>
      <c r="AC138" s="310">
        <f t="shared" ca="1" si="188"/>
        <v>99999</v>
      </c>
      <c r="AD138" s="310" t="str">
        <f t="shared" ca="1" si="189"/>
        <v/>
      </c>
      <c r="AE138" s="311" t="str">
        <f t="shared" ca="1" si="190"/>
        <v/>
      </c>
      <c r="AG138" s="308">
        <f t="shared" ca="1" si="192"/>
        <v>0</v>
      </c>
      <c r="AH138" s="309">
        <f t="shared" ca="1" si="193"/>
        <v>99999</v>
      </c>
      <c r="AI138" s="301" t="str">
        <f t="shared" ca="1" si="194"/>
        <v/>
      </c>
      <c r="AJ138" s="301" t="str">
        <f t="shared" ca="1" si="195"/>
        <v/>
      </c>
      <c r="AK138" s="310">
        <f t="shared" ca="1" si="196"/>
        <v>99999</v>
      </c>
      <c r="AL138" s="310" t="str">
        <f t="shared" ca="1" si="197"/>
        <v/>
      </c>
      <c r="AM138" s="311" t="str">
        <f t="shared" ca="1" si="198"/>
        <v/>
      </c>
      <c r="AO138" s="308">
        <f t="shared" ca="1" si="199"/>
        <v>0</v>
      </c>
      <c r="AP138" s="309">
        <f t="shared" ca="1" si="200"/>
        <v>99999</v>
      </c>
      <c r="AQ138" s="301" t="str">
        <f t="shared" ca="1" si="201"/>
        <v/>
      </c>
      <c r="AR138" s="301" t="str">
        <f t="shared" ca="1" si="202"/>
        <v/>
      </c>
      <c r="AS138" s="310">
        <f t="shared" ca="1" si="203"/>
        <v>99999</v>
      </c>
      <c r="AT138" s="310" t="str">
        <f t="shared" ca="1" si="204"/>
        <v/>
      </c>
      <c r="AU138" s="311" t="str">
        <f t="shared" ca="1" si="205"/>
        <v/>
      </c>
      <c r="AV138" s="160"/>
      <c r="AW138" s="308">
        <f t="shared" ca="1" si="206"/>
        <v>0</v>
      </c>
      <c r="AX138" s="309">
        <f t="shared" ca="1" si="207"/>
        <v>99999</v>
      </c>
      <c r="AY138" s="301" t="str">
        <f t="shared" ca="1" si="208"/>
        <v/>
      </c>
      <c r="AZ138" s="301" t="str">
        <f t="shared" ca="1" si="209"/>
        <v/>
      </c>
      <c r="BA138" s="310">
        <f t="shared" ca="1" si="210"/>
        <v>99999</v>
      </c>
      <c r="BB138" s="310" t="str">
        <f t="shared" ca="1" si="211"/>
        <v/>
      </c>
      <c r="BC138" s="311" t="str">
        <f t="shared" ca="1" si="212"/>
        <v/>
      </c>
      <c r="BE138" s="308">
        <f t="shared" ca="1" si="213"/>
        <v>0</v>
      </c>
      <c r="BF138" s="309">
        <f t="shared" ca="1" si="214"/>
        <v>99999</v>
      </c>
      <c r="BG138" s="301" t="str">
        <f t="shared" ca="1" si="215"/>
        <v/>
      </c>
      <c r="BH138" s="301" t="str">
        <f t="shared" ca="1" si="216"/>
        <v/>
      </c>
      <c r="BI138" s="310">
        <f t="shared" ca="1" si="217"/>
        <v>99999</v>
      </c>
      <c r="BJ138" s="310" t="str">
        <f t="shared" ca="1" si="218"/>
        <v/>
      </c>
      <c r="BK138" s="311" t="str">
        <f t="shared" ca="1" si="219"/>
        <v/>
      </c>
      <c r="BL138" s="160"/>
      <c r="BM138" s="308">
        <f t="shared" ca="1" si="220"/>
        <v>0</v>
      </c>
      <c r="BN138" s="309">
        <f t="shared" ca="1" si="221"/>
        <v>99999</v>
      </c>
      <c r="BO138" s="301" t="str">
        <f t="shared" ca="1" si="222"/>
        <v/>
      </c>
      <c r="BP138" s="301" t="str">
        <f t="shared" ca="1" si="223"/>
        <v/>
      </c>
      <c r="BQ138" s="310">
        <f t="shared" ca="1" si="224"/>
        <v>99999</v>
      </c>
      <c r="BR138" s="310" t="str">
        <f t="shared" ca="1" si="225"/>
        <v/>
      </c>
      <c r="BS138" s="311" t="str">
        <f t="shared" ca="1" si="226"/>
        <v/>
      </c>
      <c r="BU138" s="308">
        <f t="shared" ca="1" si="227"/>
        <v>0</v>
      </c>
      <c r="BV138" s="309">
        <f t="shared" ca="1" si="228"/>
        <v>99999</v>
      </c>
      <c r="BW138" s="301" t="str">
        <f t="shared" ca="1" si="229"/>
        <v/>
      </c>
      <c r="BX138" s="301" t="str">
        <f t="shared" ca="1" si="230"/>
        <v/>
      </c>
      <c r="BY138" s="310">
        <f t="shared" ca="1" si="231"/>
        <v>99999</v>
      </c>
      <c r="BZ138" s="310" t="str">
        <f t="shared" ca="1" si="232"/>
        <v/>
      </c>
      <c r="CA138" s="311" t="str">
        <f t="shared" ca="1" si="233"/>
        <v/>
      </c>
      <c r="CB138" s="160"/>
      <c r="CC138" s="308">
        <f t="shared" ca="1" si="234"/>
        <v>0</v>
      </c>
      <c r="CD138" s="309">
        <f t="shared" ca="1" si="235"/>
        <v>99999</v>
      </c>
      <c r="CE138" s="301" t="str">
        <f t="shared" ca="1" si="236"/>
        <v/>
      </c>
      <c r="CF138" s="301" t="str">
        <f t="shared" ca="1" si="237"/>
        <v/>
      </c>
      <c r="CG138" s="310">
        <f t="shared" ca="1" si="238"/>
        <v>99999</v>
      </c>
      <c r="CH138" s="310" t="str">
        <f t="shared" ca="1" si="239"/>
        <v/>
      </c>
      <c r="CI138" s="311" t="str">
        <f t="shared" ca="1" si="240"/>
        <v/>
      </c>
      <c r="CK138" s="308">
        <f t="shared" ca="1" si="241"/>
        <v>0</v>
      </c>
      <c r="CL138" s="309">
        <f t="shared" ca="1" si="242"/>
        <v>99999</v>
      </c>
      <c r="CM138" s="301" t="str">
        <f t="shared" ca="1" si="243"/>
        <v/>
      </c>
      <c r="CN138" s="301" t="str">
        <f t="shared" ca="1" si="244"/>
        <v/>
      </c>
      <c r="CO138" s="310">
        <f t="shared" ca="1" si="245"/>
        <v>99999</v>
      </c>
      <c r="CP138" s="310" t="str">
        <f t="shared" ca="1" si="246"/>
        <v/>
      </c>
      <c r="CQ138" s="311" t="str">
        <f t="shared" ca="1" si="247"/>
        <v/>
      </c>
      <c r="CS138" s="308">
        <f t="shared" ca="1" si="248"/>
        <v>0</v>
      </c>
      <c r="CT138" s="309">
        <f t="shared" ca="1" si="249"/>
        <v>99999</v>
      </c>
      <c r="CU138" s="301" t="str">
        <f t="shared" ca="1" si="250"/>
        <v/>
      </c>
      <c r="CV138" s="301" t="str">
        <f t="shared" ca="1" si="251"/>
        <v/>
      </c>
      <c r="CW138" s="310">
        <f t="shared" ca="1" si="252"/>
        <v>99999</v>
      </c>
      <c r="CX138" s="310" t="str">
        <f t="shared" ca="1" si="253"/>
        <v/>
      </c>
      <c r="CY138" s="311" t="str">
        <f t="shared" ca="1" si="254"/>
        <v/>
      </c>
      <c r="DA138" s="308">
        <f t="shared" ca="1" si="255"/>
        <v>0</v>
      </c>
      <c r="DB138" s="309">
        <f t="shared" ca="1" si="256"/>
        <v>99999</v>
      </c>
      <c r="DC138" s="301" t="str">
        <f t="shared" ca="1" si="257"/>
        <v/>
      </c>
      <c r="DD138" s="301" t="str">
        <f t="shared" ca="1" si="258"/>
        <v/>
      </c>
      <c r="DE138" s="310">
        <f t="shared" ca="1" si="259"/>
        <v>99999</v>
      </c>
      <c r="DF138" s="310" t="str">
        <f t="shared" ca="1" si="260"/>
        <v/>
      </c>
      <c r="DG138" s="311" t="str">
        <f t="shared" ca="1" si="261"/>
        <v/>
      </c>
      <c r="DI138" s="308">
        <f t="shared" ca="1" si="262"/>
        <v>0</v>
      </c>
      <c r="DJ138" s="309">
        <f t="shared" ca="1" si="263"/>
        <v>99999</v>
      </c>
      <c r="DK138" s="301" t="str">
        <f t="shared" ca="1" si="264"/>
        <v/>
      </c>
      <c r="DL138" s="301" t="str">
        <f t="shared" ca="1" si="265"/>
        <v/>
      </c>
      <c r="DM138" s="310">
        <f t="shared" ca="1" si="266"/>
        <v>99999</v>
      </c>
      <c r="DN138" s="310" t="str">
        <f t="shared" ca="1" si="267"/>
        <v/>
      </c>
      <c r="DO138" s="311" t="str">
        <f t="shared" ca="1" si="268"/>
        <v/>
      </c>
    </row>
    <row r="139" spans="4:119" ht="17.25" thickTop="1" thickBot="1" x14ac:dyDescent="0.3">
      <c r="D139" s="129">
        <f ca="1">IF($E139="",0,COUNTIF($E$7:$E$138,$E139))</f>
        <v>1</v>
      </c>
      <c r="E139" s="129" t="str">
        <f ca="1">IF(OR($K7="",$M7=""),"",TEXT($M7,"00")&amp;TEXT($K7,"00"))</f>
        <v>1001</v>
      </c>
      <c r="F139" s="129"/>
      <c r="G139" s="129"/>
      <c r="H139" s="420"/>
      <c r="I139" s="420"/>
      <c r="J139" s="420"/>
      <c r="K139" s="420"/>
      <c r="L139" s="420"/>
      <c r="M139" s="420"/>
      <c r="N139" s="420"/>
      <c r="O139" s="420"/>
      <c r="P139" s="420"/>
      <c r="Q139" s="605"/>
      <c r="X139" s="312">
        <f ca="1">SUM(X7:X138)</f>
        <v>0</v>
      </c>
    </row>
    <row r="140" spans="4:119" x14ac:dyDescent="0.25">
      <c r="D140" s="129">
        <f t="shared" ref="D140:D203" ca="1" si="270">IF($E140="",0,COUNTIF($E$7:$E$138,$E140))</f>
        <v>1</v>
      </c>
      <c r="E140" s="129" t="str">
        <f t="shared" ref="E140:E203" ca="1" si="271">IF(OR($K8="",$M8=""),"",TEXT($M8,"00")&amp;TEXT($K8,"00"))</f>
        <v>0209</v>
      </c>
      <c r="F140" s="129"/>
      <c r="G140" s="129"/>
    </row>
    <row r="141" spans="4:119" x14ac:dyDescent="0.25">
      <c r="D141" s="129">
        <f t="shared" ca="1" si="270"/>
        <v>1</v>
      </c>
      <c r="E141" s="129" t="str">
        <f t="shared" ca="1" si="271"/>
        <v>0803</v>
      </c>
      <c r="F141" s="129"/>
      <c r="G141" s="129"/>
    </row>
    <row r="142" spans="4:119" x14ac:dyDescent="0.25">
      <c r="D142" s="129">
        <f t="shared" ca="1" si="270"/>
        <v>1</v>
      </c>
      <c r="E142" s="129" t="str">
        <f t="shared" ca="1" si="271"/>
        <v>0407</v>
      </c>
      <c r="F142" s="129"/>
      <c r="G142" s="129"/>
    </row>
    <row r="143" spans="4:119" hidden="1" x14ac:dyDescent="0.25">
      <c r="D143" s="129">
        <f t="shared" ca="1" si="270"/>
        <v>1</v>
      </c>
      <c r="E143" s="129" t="str">
        <f t="shared" ca="1" si="271"/>
        <v>0605</v>
      </c>
      <c r="F143" s="129"/>
      <c r="G143" s="129"/>
    </row>
    <row r="144" spans="4:119" hidden="1" x14ac:dyDescent="0.25">
      <c r="D144" s="129">
        <f t="shared" ca="1" si="270"/>
        <v>1</v>
      </c>
      <c r="E144" s="129" t="str">
        <f t="shared" ca="1" si="271"/>
        <v>0109</v>
      </c>
      <c r="F144" s="129"/>
      <c r="G144" s="129"/>
    </row>
    <row r="145" spans="4:7" hidden="1" x14ac:dyDescent="0.25">
      <c r="D145" s="129">
        <f t="shared" ca="1" si="270"/>
        <v>1</v>
      </c>
      <c r="E145" s="129" t="str">
        <f t="shared" ca="1" si="271"/>
        <v>1008</v>
      </c>
      <c r="F145" s="129"/>
      <c r="G145" s="129"/>
    </row>
    <row r="146" spans="4:7" hidden="1" x14ac:dyDescent="0.25">
      <c r="D146" s="129">
        <f t="shared" ca="1" si="270"/>
        <v>1</v>
      </c>
      <c r="E146" s="129" t="str">
        <f t="shared" ca="1" si="271"/>
        <v>0702</v>
      </c>
      <c r="F146" s="129"/>
      <c r="G146" s="129"/>
    </row>
    <row r="147" spans="4:7" hidden="1" x14ac:dyDescent="0.25">
      <c r="D147" s="129">
        <f t="shared" ca="1" si="270"/>
        <v>1</v>
      </c>
      <c r="E147" s="129" t="str">
        <f t="shared" ca="1" si="271"/>
        <v>0306</v>
      </c>
      <c r="F147" s="129"/>
      <c r="G147" s="129"/>
    </row>
    <row r="148" spans="4:7" hidden="1" x14ac:dyDescent="0.25">
      <c r="D148" s="129">
        <f t="shared" ca="1" si="270"/>
        <v>1</v>
      </c>
      <c r="E148" s="129" t="str">
        <f t="shared" ca="1" si="271"/>
        <v>0504</v>
      </c>
      <c r="F148" s="129"/>
      <c r="G148" s="129"/>
    </row>
    <row r="149" spans="4:7" hidden="1" x14ac:dyDescent="0.25">
      <c r="D149" s="129">
        <f t="shared" ca="1" si="270"/>
        <v>1</v>
      </c>
      <c r="E149" s="129" t="str">
        <f t="shared" ca="1" si="271"/>
        <v>0801</v>
      </c>
      <c r="F149" s="129"/>
      <c r="G149" s="129"/>
    </row>
    <row r="150" spans="4:7" hidden="1" x14ac:dyDescent="0.25">
      <c r="D150" s="129">
        <f t="shared" ca="1" si="270"/>
        <v>1</v>
      </c>
      <c r="E150" s="129" t="str">
        <f t="shared" ca="1" si="271"/>
        <v>0907</v>
      </c>
      <c r="F150" s="129"/>
      <c r="G150" s="129"/>
    </row>
    <row r="151" spans="4:7" hidden="1" x14ac:dyDescent="0.25">
      <c r="D151" s="129">
        <f t="shared" ca="1" si="270"/>
        <v>1</v>
      </c>
      <c r="E151" s="129" t="str">
        <f t="shared" ca="1" si="271"/>
        <v>0610</v>
      </c>
    </row>
    <row r="152" spans="4:7" hidden="1" x14ac:dyDescent="0.25">
      <c r="D152" s="129">
        <f t="shared" ca="1" si="270"/>
        <v>1</v>
      </c>
      <c r="E152" s="129" t="str">
        <f t="shared" ca="1" si="271"/>
        <v>0205</v>
      </c>
    </row>
    <row r="153" spans="4:7" hidden="1" x14ac:dyDescent="0.25">
      <c r="D153" s="129">
        <f t="shared" ca="1" si="270"/>
        <v>1</v>
      </c>
      <c r="E153" s="129" t="str">
        <f t="shared" ca="1" si="271"/>
        <v>0403</v>
      </c>
    </row>
    <row r="154" spans="4:7" hidden="1" x14ac:dyDescent="0.25">
      <c r="D154" s="129">
        <f t="shared" ca="1" si="270"/>
        <v>1</v>
      </c>
      <c r="E154" s="129" t="str">
        <f t="shared" ca="1" si="271"/>
        <v>0107</v>
      </c>
    </row>
    <row r="155" spans="4:7" hidden="1" x14ac:dyDescent="0.25">
      <c r="D155" s="129">
        <f t="shared" ca="1" si="270"/>
        <v>1</v>
      </c>
      <c r="E155" s="129" t="str">
        <f t="shared" ca="1" si="271"/>
        <v>0806</v>
      </c>
    </row>
    <row r="156" spans="4:7" hidden="1" x14ac:dyDescent="0.25">
      <c r="D156" s="129">
        <f t="shared" ca="1" si="270"/>
        <v>1</v>
      </c>
      <c r="E156" s="129" t="str">
        <f t="shared" ca="1" si="271"/>
        <v>0509</v>
      </c>
    </row>
    <row r="157" spans="4:7" hidden="1" x14ac:dyDescent="0.25">
      <c r="D157" s="129">
        <f t="shared" ca="1" si="270"/>
        <v>1</v>
      </c>
      <c r="E157" s="129" t="str">
        <f t="shared" ca="1" si="271"/>
        <v>1004</v>
      </c>
    </row>
    <row r="158" spans="4:7" hidden="1" x14ac:dyDescent="0.25">
      <c r="D158" s="129">
        <f t="shared" ca="1" si="270"/>
        <v>1</v>
      </c>
      <c r="E158" s="129" t="str">
        <f t="shared" ca="1" si="271"/>
        <v>0302</v>
      </c>
    </row>
    <row r="159" spans="4:7" hidden="1" x14ac:dyDescent="0.25">
      <c r="D159" s="129">
        <f t="shared" ca="1" si="270"/>
        <v>1</v>
      </c>
      <c r="E159" s="129" t="str">
        <f t="shared" ca="1" si="271"/>
        <v>0601</v>
      </c>
    </row>
    <row r="160" spans="4:7" hidden="1" x14ac:dyDescent="0.25">
      <c r="D160" s="129">
        <f t="shared" ca="1" si="270"/>
        <v>1</v>
      </c>
      <c r="E160" s="129" t="str">
        <f t="shared" ca="1" si="271"/>
        <v>0705</v>
      </c>
    </row>
    <row r="161" spans="4:5" hidden="1" x14ac:dyDescent="0.25">
      <c r="D161" s="129">
        <f t="shared" ca="1" si="270"/>
        <v>1</v>
      </c>
      <c r="E161" s="129" t="str">
        <f t="shared" ca="1" si="271"/>
        <v>0408</v>
      </c>
    </row>
    <row r="162" spans="4:5" hidden="1" x14ac:dyDescent="0.25">
      <c r="D162" s="129">
        <f t="shared" ca="1" si="270"/>
        <v>1</v>
      </c>
      <c r="E162" s="129" t="str">
        <f t="shared" ca="1" si="271"/>
        <v>0903</v>
      </c>
    </row>
    <row r="163" spans="4:5" hidden="1" x14ac:dyDescent="0.25">
      <c r="D163" s="129">
        <f t="shared" ca="1" si="270"/>
        <v>1</v>
      </c>
      <c r="E163" s="129" t="str">
        <f t="shared" ca="1" si="271"/>
        <v>0210</v>
      </c>
    </row>
    <row r="164" spans="4:5" hidden="1" x14ac:dyDescent="0.25">
      <c r="D164" s="129">
        <f t="shared" ca="1" si="270"/>
        <v>1</v>
      </c>
      <c r="E164" s="129" t="str">
        <f t="shared" ca="1" si="271"/>
        <v>0105</v>
      </c>
    </row>
    <row r="165" spans="4:5" hidden="1" x14ac:dyDescent="0.25">
      <c r="D165" s="129">
        <f t="shared" ca="1" si="270"/>
        <v>1</v>
      </c>
      <c r="E165" s="129" t="str">
        <f t="shared" ca="1" si="271"/>
        <v>0604</v>
      </c>
    </row>
    <row r="166" spans="4:5" hidden="1" x14ac:dyDescent="0.25">
      <c r="D166" s="129">
        <f t="shared" ca="1" si="270"/>
        <v>1</v>
      </c>
      <c r="E166" s="129" t="str">
        <f t="shared" ca="1" si="271"/>
        <v>0307</v>
      </c>
    </row>
    <row r="167" spans="4:5" hidden="1" x14ac:dyDescent="0.25">
      <c r="D167" s="129">
        <f t="shared" ca="1" si="270"/>
        <v>1</v>
      </c>
      <c r="E167" s="129" t="str">
        <f t="shared" ca="1" si="271"/>
        <v>0802</v>
      </c>
    </row>
    <row r="168" spans="4:5" hidden="1" x14ac:dyDescent="0.25">
      <c r="D168" s="129">
        <f t="shared" ca="1" si="270"/>
        <v>1</v>
      </c>
      <c r="E168" s="129" t="str">
        <f t="shared" ca="1" si="271"/>
        <v>1009</v>
      </c>
    </row>
    <row r="169" spans="4:5" hidden="1" x14ac:dyDescent="0.25">
      <c r="D169" s="129">
        <f t="shared" ca="1" si="270"/>
        <v>1</v>
      </c>
      <c r="E169" s="129" t="str">
        <f t="shared" ca="1" si="271"/>
        <v>0401</v>
      </c>
    </row>
    <row r="170" spans="4:5" hidden="1" x14ac:dyDescent="0.25">
      <c r="D170" s="129">
        <f t="shared" ca="1" si="270"/>
        <v>1</v>
      </c>
      <c r="E170" s="129" t="str">
        <f t="shared" ca="1" si="271"/>
        <v>0503</v>
      </c>
    </row>
    <row r="171" spans="4:5" hidden="1" x14ac:dyDescent="0.25">
      <c r="D171" s="129">
        <f t="shared" ca="1" si="270"/>
        <v>1</v>
      </c>
      <c r="E171" s="129" t="str">
        <f t="shared" ca="1" si="271"/>
        <v>0206</v>
      </c>
    </row>
    <row r="172" spans="4:5" hidden="1" x14ac:dyDescent="0.25">
      <c r="D172" s="129">
        <f t="shared" ca="1" si="270"/>
        <v>1</v>
      </c>
      <c r="E172" s="129" t="str">
        <f t="shared" ca="1" si="271"/>
        <v>0710</v>
      </c>
    </row>
    <row r="173" spans="4:5" hidden="1" x14ac:dyDescent="0.25">
      <c r="D173" s="129">
        <f t="shared" ca="1" si="270"/>
        <v>1</v>
      </c>
      <c r="E173" s="129" t="str">
        <f t="shared" ca="1" si="271"/>
        <v>0908</v>
      </c>
    </row>
    <row r="174" spans="4:5" hidden="1" x14ac:dyDescent="0.25">
      <c r="D174" s="129">
        <f t="shared" ca="1" si="270"/>
        <v>1</v>
      </c>
      <c r="E174" s="129" t="str">
        <f t="shared" ca="1" si="271"/>
        <v>0103</v>
      </c>
    </row>
    <row r="175" spans="4:5" hidden="1" x14ac:dyDescent="0.25">
      <c r="D175" s="129">
        <f t="shared" ca="1" si="270"/>
        <v>1</v>
      </c>
      <c r="E175" s="129" t="str">
        <f t="shared" ca="1" si="271"/>
        <v>0402</v>
      </c>
    </row>
    <row r="176" spans="4:5" hidden="1" x14ac:dyDescent="0.25">
      <c r="D176" s="129">
        <f t="shared" ca="1" si="270"/>
        <v>1</v>
      </c>
      <c r="E176" s="129" t="str">
        <f t="shared" ca="1" si="271"/>
        <v>1005</v>
      </c>
    </row>
    <row r="177" spans="4:5" hidden="1" x14ac:dyDescent="0.25">
      <c r="D177" s="129">
        <f t="shared" ca="1" si="270"/>
        <v>1</v>
      </c>
      <c r="E177" s="129" t="str">
        <f t="shared" ca="1" si="271"/>
        <v>0609</v>
      </c>
    </row>
    <row r="178" spans="4:5" hidden="1" x14ac:dyDescent="0.25">
      <c r="D178" s="129">
        <f t="shared" ca="1" si="270"/>
        <v>1</v>
      </c>
      <c r="E178" s="129" t="str">
        <f t="shared" ca="1" si="271"/>
        <v>0807</v>
      </c>
    </row>
    <row r="179" spans="4:5" hidden="1" x14ac:dyDescent="0.25">
      <c r="D179" s="129">
        <f t="shared" ca="1" si="270"/>
        <v>1</v>
      </c>
      <c r="E179" s="129" t="str">
        <f t="shared" ca="1" si="271"/>
        <v>0201</v>
      </c>
    </row>
    <row r="180" spans="4:5" hidden="1" x14ac:dyDescent="0.25">
      <c r="D180" s="129">
        <f t="shared" ca="1" si="270"/>
        <v>1</v>
      </c>
      <c r="E180" s="129" t="str">
        <f t="shared" ca="1" si="271"/>
        <v>0310</v>
      </c>
    </row>
    <row r="181" spans="4:5" hidden="1" x14ac:dyDescent="0.25">
      <c r="D181" s="129">
        <f t="shared" ca="1" si="270"/>
        <v>1</v>
      </c>
      <c r="E181" s="129" t="str">
        <f t="shared" ca="1" si="271"/>
        <v>0904</v>
      </c>
    </row>
    <row r="182" spans="4:5" hidden="1" x14ac:dyDescent="0.25">
      <c r="D182" s="129">
        <f t="shared" ca="1" si="270"/>
        <v>1</v>
      </c>
      <c r="E182" s="129" t="str">
        <f t="shared" ca="1" si="271"/>
        <v>0508</v>
      </c>
    </row>
    <row r="183" spans="4:5" hidden="1" x14ac:dyDescent="0.25">
      <c r="D183" s="129">
        <f t="shared" ca="1" si="270"/>
        <v>1</v>
      </c>
      <c r="E183" s="129" t="str">
        <f t="shared" ca="1" si="271"/>
        <v>0706</v>
      </c>
    </row>
    <row r="184" spans="4:5" hidden="1" x14ac:dyDescent="0.25">
      <c r="D184" s="129">
        <f t="shared" ca="1" si="270"/>
        <v>1</v>
      </c>
      <c r="E184" s="129" t="str">
        <f t="shared" ca="1" si="271"/>
        <v>0110</v>
      </c>
    </row>
    <row r="185" spans="4:5" hidden="1" x14ac:dyDescent="0.25">
      <c r="D185" s="129">
        <f t="shared" ca="1" si="270"/>
        <v>1</v>
      </c>
      <c r="E185" s="129" t="str">
        <f t="shared" ca="1" si="271"/>
        <v>0902</v>
      </c>
    </row>
    <row r="186" spans="4:5" hidden="1" x14ac:dyDescent="0.25">
      <c r="D186" s="129">
        <f t="shared" ca="1" si="270"/>
        <v>1</v>
      </c>
      <c r="E186" s="129" t="str">
        <f t="shared" ca="1" si="271"/>
        <v>0308</v>
      </c>
    </row>
    <row r="187" spans="4:5" hidden="1" x14ac:dyDescent="0.25">
      <c r="D187" s="129">
        <f t="shared" ca="1" si="270"/>
        <v>1</v>
      </c>
      <c r="E187" s="129" t="str">
        <f t="shared" ca="1" si="271"/>
        <v>0704</v>
      </c>
    </row>
    <row r="188" spans="4:5" hidden="1" x14ac:dyDescent="0.25">
      <c r="D188" s="129">
        <f t="shared" ca="1" si="270"/>
        <v>1</v>
      </c>
      <c r="E188" s="129" t="str">
        <f t="shared" ca="1" si="271"/>
        <v>0506</v>
      </c>
    </row>
    <row r="189" spans="4:5" hidden="1" x14ac:dyDescent="0.25">
      <c r="D189" s="129">
        <f t="shared" ca="1" si="270"/>
        <v>1</v>
      </c>
      <c r="E189" s="129" t="str">
        <f t="shared" ca="1" si="271"/>
        <v>0901</v>
      </c>
    </row>
    <row r="190" spans="4:5" hidden="1" x14ac:dyDescent="0.25">
      <c r="D190" s="129">
        <f t="shared" ca="1" si="270"/>
        <v>1</v>
      </c>
      <c r="E190" s="129" t="str">
        <f t="shared" ca="1" si="271"/>
        <v>0810</v>
      </c>
    </row>
    <row r="191" spans="4:5" hidden="1" x14ac:dyDescent="0.25">
      <c r="D191" s="129">
        <f t="shared" ca="1" si="270"/>
        <v>1</v>
      </c>
      <c r="E191" s="129" t="str">
        <f t="shared" ca="1" si="271"/>
        <v>0207</v>
      </c>
    </row>
    <row r="192" spans="4:5" hidden="1" x14ac:dyDescent="0.25">
      <c r="D192" s="129">
        <f t="shared" ca="1" si="270"/>
        <v>1</v>
      </c>
      <c r="E192" s="129" t="str">
        <f t="shared" ca="1" si="271"/>
        <v>0603</v>
      </c>
    </row>
    <row r="193" spans="4:5" hidden="1" x14ac:dyDescent="0.25">
      <c r="D193" s="129">
        <f t="shared" ca="1" si="270"/>
        <v>1</v>
      </c>
      <c r="E193" s="129" t="str">
        <f t="shared" ca="1" si="271"/>
        <v>0405</v>
      </c>
    </row>
    <row r="194" spans="4:5" hidden="1" x14ac:dyDescent="0.25">
      <c r="D194" s="129">
        <f t="shared" ca="1" si="270"/>
        <v>1</v>
      </c>
      <c r="E194" s="129" t="str">
        <f t="shared" ca="1" si="271"/>
        <v>0108</v>
      </c>
    </row>
    <row r="195" spans="4:5" hidden="1" x14ac:dyDescent="0.25">
      <c r="D195" s="129">
        <f t="shared" ca="1" si="270"/>
        <v>1</v>
      </c>
      <c r="E195" s="129" t="str">
        <f t="shared" ca="1" si="271"/>
        <v>0709</v>
      </c>
    </row>
    <row r="196" spans="4:5" hidden="1" x14ac:dyDescent="0.25">
      <c r="D196" s="129">
        <f t="shared" ca="1" si="270"/>
        <v>1</v>
      </c>
      <c r="E196" s="129" t="str">
        <f t="shared" ca="1" si="271"/>
        <v>1006</v>
      </c>
    </row>
    <row r="197" spans="4:5" hidden="1" x14ac:dyDescent="0.25">
      <c r="D197" s="129">
        <f t="shared" ca="1" si="270"/>
        <v>1</v>
      </c>
      <c r="E197" s="129" t="str">
        <f t="shared" ca="1" si="271"/>
        <v>0502</v>
      </c>
    </row>
    <row r="198" spans="4:5" hidden="1" x14ac:dyDescent="0.25">
      <c r="D198" s="129">
        <f t="shared" ca="1" si="270"/>
        <v>1</v>
      </c>
      <c r="E198" s="129" t="str">
        <f t="shared" ca="1" si="271"/>
        <v>0304</v>
      </c>
    </row>
    <row r="199" spans="4:5" hidden="1" x14ac:dyDescent="0.25">
      <c r="D199" s="129">
        <f t="shared" ca="1" si="270"/>
        <v>1</v>
      </c>
      <c r="E199" s="129" t="str">
        <f t="shared" ca="1" si="271"/>
        <v>0701</v>
      </c>
    </row>
    <row r="200" spans="4:5" hidden="1" x14ac:dyDescent="0.25">
      <c r="D200" s="129">
        <f t="shared" ca="1" si="270"/>
        <v>1</v>
      </c>
      <c r="E200" s="129" t="str">
        <f t="shared" ca="1" si="271"/>
        <v>0608</v>
      </c>
    </row>
    <row r="201" spans="4:5" hidden="1" x14ac:dyDescent="0.25">
      <c r="D201" s="129">
        <f t="shared" ca="1" si="270"/>
        <v>1</v>
      </c>
      <c r="E201" s="129" t="str">
        <f t="shared" ca="1" si="271"/>
        <v>0905</v>
      </c>
    </row>
    <row r="202" spans="4:5" hidden="1" x14ac:dyDescent="0.25">
      <c r="D202" s="129">
        <f t="shared" ca="1" si="270"/>
        <v>1</v>
      </c>
      <c r="E202" s="129" t="str">
        <f t="shared" ca="1" si="271"/>
        <v>0410</v>
      </c>
    </row>
    <row r="203" spans="4:5" hidden="1" x14ac:dyDescent="0.25">
      <c r="D203" s="129">
        <f t="shared" ca="1" si="270"/>
        <v>1</v>
      </c>
      <c r="E203" s="129" t="str">
        <f t="shared" ca="1" si="271"/>
        <v>0203</v>
      </c>
    </row>
    <row r="204" spans="4:5" hidden="1" x14ac:dyDescent="0.25">
      <c r="D204" s="129">
        <f t="shared" ref="D204:D267" ca="1" si="272">IF($E204="",0,COUNTIF($E$7:$E$138,$E204))</f>
        <v>1</v>
      </c>
      <c r="E204" s="129" t="str">
        <f t="shared" ref="E204:E267" ca="1" si="273">IF(OR($K72="",$M72=""),"",TEXT($M72,"00")&amp;TEXT($K72,"00"))</f>
        <v>0106</v>
      </c>
    </row>
    <row r="205" spans="4:5" hidden="1" x14ac:dyDescent="0.25">
      <c r="D205" s="129">
        <f t="shared" ca="1" si="272"/>
        <v>1</v>
      </c>
      <c r="E205" s="129" t="str">
        <f t="shared" ca="1" si="273"/>
        <v>0507</v>
      </c>
    </row>
    <row r="206" spans="4:5" hidden="1" x14ac:dyDescent="0.25">
      <c r="D206" s="129">
        <f t="shared" ca="1" si="272"/>
        <v>1</v>
      </c>
      <c r="E206" s="129" t="str">
        <f t="shared" ca="1" si="273"/>
        <v>0804</v>
      </c>
    </row>
    <row r="207" spans="4:5" hidden="1" x14ac:dyDescent="0.25">
      <c r="D207" s="129">
        <f t="shared" ca="1" si="272"/>
        <v>1</v>
      </c>
      <c r="E207" s="129" t="str">
        <f t="shared" ca="1" si="273"/>
        <v>0309</v>
      </c>
    </row>
    <row r="208" spans="4:5" hidden="1" x14ac:dyDescent="0.25">
      <c r="D208" s="129">
        <f t="shared" ca="1" si="272"/>
        <v>1</v>
      </c>
      <c r="E208" s="129" t="str">
        <f t="shared" ca="1" si="273"/>
        <v>1002</v>
      </c>
    </row>
    <row r="209" spans="4:5" hidden="1" x14ac:dyDescent="0.25">
      <c r="D209" s="129">
        <f t="shared" ca="1" si="272"/>
        <v>1</v>
      </c>
      <c r="E209" s="129" t="str">
        <f t="shared" ca="1" si="273"/>
        <v>0501</v>
      </c>
    </row>
    <row r="210" spans="4:5" hidden="1" x14ac:dyDescent="0.25">
      <c r="D210" s="129">
        <f t="shared" ca="1" si="272"/>
        <v>1</v>
      </c>
      <c r="E210" s="129" t="str">
        <f t="shared" ca="1" si="273"/>
        <v>0406</v>
      </c>
    </row>
    <row r="211" spans="4:5" hidden="1" x14ac:dyDescent="0.25">
      <c r="D211" s="129">
        <f t="shared" ca="1" si="272"/>
        <v>1</v>
      </c>
      <c r="E211" s="129" t="str">
        <f t="shared" ca="1" si="273"/>
        <v>0703</v>
      </c>
    </row>
    <row r="212" spans="4:5" hidden="1" x14ac:dyDescent="0.25">
      <c r="D212" s="129">
        <f t="shared" ca="1" si="272"/>
        <v>1</v>
      </c>
      <c r="E212" s="129" t="str">
        <f t="shared" ca="1" si="273"/>
        <v>0208</v>
      </c>
    </row>
    <row r="213" spans="4:5" hidden="1" x14ac:dyDescent="0.25">
      <c r="D213" s="129">
        <f t="shared" ca="1" si="272"/>
        <v>1</v>
      </c>
      <c r="E213" s="129" t="str">
        <f t="shared" ca="1" si="273"/>
        <v>0910</v>
      </c>
    </row>
    <row r="214" spans="4:5" hidden="1" x14ac:dyDescent="0.25">
      <c r="D214" s="129">
        <f t="shared" ca="1" si="272"/>
        <v>1</v>
      </c>
      <c r="E214" s="129" t="str">
        <f t="shared" ca="1" si="273"/>
        <v>0104</v>
      </c>
    </row>
    <row r="215" spans="4:5" hidden="1" x14ac:dyDescent="0.25">
      <c r="D215" s="129">
        <f t="shared" ca="1" si="272"/>
        <v>1</v>
      </c>
      <c r="E215" s="129" t="str">
        <f t="shared" ca="1" si="273"/>
        <v>0305</v>
      </c>
    </row>
    <row r="216" spans="4:5" hidden="1" x14ac:dyDescent="0.25">
      <c r="D216" s="129">
        <f t="shared" ca="1" si="272"/>
        <v>1</v>
      </c>
      <c r="E216" s="129" t="str">
        <f t="shared" ca="1" si="273"/>
        <v>0602</v>
      </c>
    </row>
    <row r="217" spans="4:5" hidden="1" x14ac:dyDescent="0.25">
      <c r="D217" s="129">
        <f t="shared" ca="1" si="272"/>
        <v>1</v>
      </c>
      <c r="E217" s="129" t="str">
        <f t="shared" ca="1" si="273"/>
        <v>1007</v>
      </c>
    </row>
    <row r="218" spans="4:5" hidden="1" x14ac:dyDescent="0.25">
      <c r="D218" s="129">
        <f t="shared" ca="1" si="272"/>
        <v>1</v>
      </c>
      <c r="E218" s="129" t="str">
        <f t="shared" ca="1" si="273"/>
        <v>0809</v>
      </c>
    </row>
    <row r="219" spans="4:5" hidden="1" x14ac:dyDescent="0.25">
      <c r="D219" s="129">
        <f t="shared" ca="1" si="272"/>
        <v>1</v>
      </c>
      <c r="E219" s="129" t="str">
        <f t="shared" ca="1" si="273"/>
        <v>0301</v>
      </c>
    </row>
    <row r="220" spans="4:5" hidden="1" x14ac:dyDescent="0.25">
      <c r="D220" s="129">
        <f t="shared" ca="1" si="272"/>
        <v>1</v>
      </c>
      <c r="E220" s="129" t="str">
        <f t="shared" ca="1" si="273"/>
        <v>0204</v>
      </c>
    </row>
    <row r="221" spans="4:5" hidden="1" x14ac:dyDescent="0.25">
      <c r="D221" s="129">
        <f t="shared" ca="1" si="272"/>
        <v>1</v>
      </c>
      <c r="E221" s="129" t="str">
        <f t="shared" ca="1" si="273"/>
        <v>0510</v>
      </c>
    </row>
    <row r="222" spans="4:5" hidden="1" x14ac:dyDescent="0.25">
      <c r="D222" s="129">
        <f t="shared" ca="1" si="272"/>
        <v>1</v>
      </c>
      <c r="E222" s="129" t="str">
        <f t="shared" ca="1" si="273"/>
        <v>0906</v>
      </c>
    </row>
    <row r="223" spans="4:5" hidden="1" x14ac:dyDescent="0.25">
      <c r="D223" s="129">
        <f t="shared" ca="1" si="272"/>
        <v>1</v>
      </c>
      <c r="E223" s="129" t="str">
        <f t="shared" ca="1" si="273"/>
        <v>0708</v>
      </c>
    </row>
    <row r="224" spans="4:5" hidden="1" x14ac:dyDescent="0.25">
      <c r="D224" s="129">
        <f t="shared" ca="1" si="272"/>
        <v>1</v>
      </c>
      <c r="E224" s="129" t="str">
        <f t="shared" ca="1" si="273"/>
        <v>0102</v>
      </c>
    </row>
    <row r="225" spans="4:5" hidden="1" x14ac:dyDescent="0.25">
      <c r="D225" s="129">
        <f t="shared" ca="1" si="272"/>
        <v>1</v>
      </c>
      <c r="E225" s="129" t="str">
        <f t="shared" ca="1" si="273"/>
        <v>1003</v>
      </c>
    </row>
    <row r="226" spans="4:5" hidden="1" x14ac:dyDescent="0.25">
      <c r="D226" s="129">
        <f t="shared" ca="1" si="272"/>
        <v>1</v>
      </c>
      <c r="E226" s="129" t="str">
        <f t="shared" ca="1" si="273"/>
        <v>0409</v>
      </c>
    </row>
    <row r="227" spans="4:5" hidden="1" x14ac:dyDescent="0.25">
      <c r="D227" s="129">
        <f t="shared" ca="1" si="272"/>
        <v>1</v>
      </c>
      <c r="E227" s="129" t="str">
        <f t="shared" ca="1" si="273"/>
        <v>0805</v>
      </c>
    </row>
    <row r="228" spans="4:5" hidden="1" x14ac:dyDescent="0.25">
      <c r="D228" s="129">
        <f t="shared" ca="1" si="272"/>
        <v>1</v>
      </c>
      <c r="E228" s="129" t="str">
        <f t="shared" ca="1" si="273"/>
        <v>0607</v>
      </c>
    </row>
    <row r="229" spans="4:5" hidden="1" x14ac:dyDescent="0.25">
      <c r="D229" s="129">
        <f t="shared" ca="1" si="272"/>
        <v>0</v>
      </c>
      <c r="E229" s="129" t="str">
        <f t="shared" ca="1" si="273"/>
        <v/>
      </c>
    </row>
    <row r="230" spans="4:5" hidden="1" x14ac:dyDescent="0.25">
      <c r="D230" s="129">
        <f t="shared" ca="1" si="272"/>
        <v>0</v>
      </c>
      <c r="E230" s="129" t="str">
        <f t="shared" ca="1" si="273"/>
        <v/>
      </c>
    </row>
    <row r="231" spans="4:5" hidden="1" x14ac:dyDescent="0.25">
      <c r="D231" s="129">
        <f t="shared" ca="1" si="272"/>
        <v>0</v>
      </c>
      <c r="E231" s="129" t="str">
        <f t="shared" ca="1" si="273"/>
        <v/>
      </c>
    </row>
    <row r="232" spans="4:5" hidden="1" x14ac:dyDescent="0.25">
      <c r="D232" s="129">
        <f t="shared" ca="1" si="272"/>
        <v>0</v>
      </c>
      <c r="E232" s="129" t="str">
        <f t="shared" ca="1" si="273"/>
        <v/>
      </c>
    </row>
    <row r="233" spans="4:5" hidden="1" x14ac:dyDescent="0.25">
      <c r="D233" s="129">
        <f t="shared" ca="1" si="272"/>
        <v>0</v>
      </c>
      <c r="E233" s="129" t="str">
        <f t="shared" ca="1" si="273"/>
        <v/>
      </c>
    </row>
    <row r="234" spans="4:5" hidden="1" x14ac:dyDescent="0.25">
      <c r="D234" s="129">
        <f t="shared" ca="1" si="272"/>
        <v>0</v>
      </c>
      <c r="E234" s="129" t="str">
        <f t="shared" ca="1" si="273"/>
        <v/>
      </c>
    </row>
    <row r="235" spans="4:5" hidden="1" x14ac:dyDescent="0.25">
      <c r="D235" s="129">
        <f t="shared" ca="1" si="272"/>
        <v>0</v>
      </c>
      <c r="E235" s="129" t="str">
        <f t="shared" ca="1" si="273"/>
        <v/>
      </c>
    </row>
    <row r="236" spans="4:5" hidden="1" x14ac:dyDescent="0.25">
      <c r="D236" s="129">
        <f t="shared" ca="1" si="272"/>
        <v>0</v>
      </c>
      <c r="E236" s="129" t="str">
        <f t="shared" ca="1" si="273"/>
        <v/>
      </c>
    </row>
    <row r="237" spans="4:5" hidden="1" x14ac:dyDescent="0.25">
      <c r="D237" s="129">
        <f t="shared" ca="1" si="272"/>
        <v>0</v>
      </c>
      <c r="E237" s="129" t="str">
        <f t="shared" ca="1" si="273"/>
        <v/>
      </c>
    </row>
    <row r="238" spans="4:5" hidden="1" x14ac:dyDescent="0.25">
      <c r="D238" s="129">
        <f t="shared" ca="1" si="272"/>
        <v>0</v>
      </c>
      <c r="E238" s="129" t="str">
        <f t="shared" ca="1" si="273"/>
        <v/>
      </c>
    </row>
    <row r="239" spans="4:5" hidden="1" x14ac:dyDescent="0.25">
      <c r="D239" s="129">
        <f t="shared" ca="1" si="272"/>
        <v>0</v>
      </c>
      <c r="E239" s="129" t="str">
        <f t="shared" ca="1" si="273"/>
        <v/>
      </c>
    </row>
    <row r="240" spans="4:5" hidden="1" x14ac:dyDescent="0.25">
      <c r="D240" s="129">
        <f t="shared" ca="1" si="272"/>
        <v>0</v>
      </c>
      <c r="E240" s="129" t="str">
        <f t="shared" ca="1" si="273"/>
        <v/>
      </c>
    </row>
    <row r="241" spans="4:5" hidden="1" x14ac:dyDescent="0.25">
      <c r="D241" s="129">
        <f t="shared" ca="1" si="272"/>
        <v>0</v>
      </c>
      <c r="E241" s="129" t="str">
        <f t="shared" ca="1" si="273"/>
        <v/>
      </c>
    </row>
    <row r="242" spans="4:5" hidden="1" x14ac:dyDescent="0.25">
      <c r="D242" s="129">
        <f t="shared" ca="1" si="272"/>
        <v>0</v>
      </c>
      <c r="E242" s="129" t="str">
        <f t="shared" ca="1" si="273"/>
        <v/>
      </c>
    </row>
    <row r="243" spans="4:5" hidden="1" x14ac:dyDescent="0.25">
      <c r="D243" s="129">
        <f t="shared" ca="1" si="272"/>
        <v>0</v>
      </c>
      <c r="E243" s="129" t="str">
        <f t="shared" ca="1" si="273"/>
        <v/>
      </c>
    </row>
    <row r="244" spans="4:5" hidden="1" x14ac:dyDescent="0.25">
      <c r="D244" s="129">
        <f t="shared" ca="1" si="272"/>
        <v>0</v>
      </c>
      <c r="E244" s="129" t="str">
        <f t="shared" ca="1" si="273"/>
        <v/>
      </c>
    </row>
    <row r="245" spans="4:5" hidden="1" x14ac:dyDescent="0.25">
      <c r="D245" s="129">
        <f t="shared" ca="1" si="272"/>
        <v>0</v>
      </c>
      <c r="E245" s="129" t="str">
        <f t="shared" ca="1" si="273"/>
        <v/>
      </c>
    </row>
    <row r="246" spans="4:5" hidden="1" x14ac:dyDescent="0.25">
      <c r="D246" s="129">
        <f t="shared" ca="1" si="272"/>
        <v>0</v>
      </c>
      <c r="E246" s="129" t="str">
        <f t="shared" ca="1" si="273"/>
        <v/>
      </c>
    </row>
    <row r="247" spans="4:5" hidden="1" x14ac:dyDescent="0.25">
      <c r="D247" s="129">
        <f t="shared" ca="1" si="272"/>
        <v>0</v>
      </c>
      <c r="E247" s="129" t="str">
        <f t="shared" ca="1" si="273"/>
        <v/>
      </c>
    </row>
    <row r="248" spans="4:5" hidden="1" x14ac:dyDescent="0.25">
      <c r="D248" s="129">
        <f t="shared" ca="1" si="272"/>
        <v>0</v>
      </c>
      <c r="E248" s="129" t="str">
        <f t="shared" ca="1" si="273"/>
        <v/>
      </c>
    </row>
    <row r="249" spans="4:5" hidden="1" x14ac:dyDescent="0.25">
      <c r="D249" s="129">
        <f t="shared" ca="1" si="272"/>
        <v>0</v>
      </c>
      <c r="E249" s="129" t="str">
        <f t="shared" ca="1" si="273"/>
        <v/>
      </c>
    </row>
    <row r="250" spans="4:5" hidden="1" x14ac:dyDescent="0.25">
      <c r="D250" s="129">
        <f t="shared" ca="1" si="272"/>
        <v>0</v>
      </c>
      <c r="E250" s="129" t="str">
        <f t="shared" ca="1" si="273"/>
        <v/>
      </c>
    </row>
    <row r="251" spans="4:5" hidden="1" x14ac:dyDescent="0.25">
      <c r="D251" s="129">
        <f t="shared" ca="1" si="272"/>
        <v>0</v>
      </c>
      <c r="E251" s="129" t="str">
        <f t="shared" ca="1" si="273"/>
        <v/>
      </c>
    </row>
    <row r="252" spans="4:5" hidden="1" x14ac:dyDescent="0.25">
      <c r="D252" s="129">
        <f t="shared" ca="1" si="272"/>
        <v>0</v>
      </c>
      <c r="E252" s="129" t="str">
        <f t="shared" ca="1" si="273"/>
        <v/>
      </c>
    </row>
    <row r="253" spans="4:5" hidden="1" x14ac:dyDescent="0.25">
      <c r="D253" s="129">
        <f t="shared" ca="1" si="272"/>
        <v>0</v>
      </c>
      <c r="E253" s="129" t="str">
        <f t="shared" ca="1" si="273"/>
        <v/>
      </c>
    </row>
    <row r="254" spans="4:5" hidden="1" x14ac:dyDescent="0.25">
      <c r="D254" s="129">
        <f t="shared" ca="1" si="272"/>
        <v>0</v>
      </c>
      <c r="E254" s="129" t="str">
        <f t="shared" ca="1" si="273"/>
        <v/>
      </c>
    </row>
    <row r="255" spans="4:5" hidden="1" x14ac:dyDescent="0.25">
      <c r="D255" s="129">
        <f t="shared" ca="1" si="272"/>
        <v>0</v>
      </c>
      <c r="E255" s="129" t="str">
        <f t="shared" ca="1" si="273"/>
        <v/>
      </c>
    </row>
    <row r="256" spans="4:5" hidden="1" x14ac:dyDescent="0.25">
      <c r="D256" s="129">
        <f t="shared" ca="1" si="272"/>
        <v>0</v>
      </c>
      <c r="E256" s="129" t="str">
        <f t="shared" ca="1" si="273"/>
        <v/>
      </c>
    </row>
    <row r="257" spans="4:5" hidden="1" x14ac:dyDescent="0.25">
      <c r="D257" s="129">
        <f t="shared" ca="1" si="272"/>
        <v>0</v>
      </c>
      <c r="E257" s="129" t="str">
        <f t="shared" ca="1" si="273"/>
        <v/>
      </c>
    </row>
    <row r="258" spans="4:5" hidden="1" x14ac:dyDescent="0.25">
      <c r="D258" s="129">
        <f t="shared" ca="1" si="272"/>
        <v>0</v>
      </c>
      <c r="E258" s="129" t="str">
        <f t="shared" ca="1" si="273"/>
        <v/>
      </c>
    </row>
    <row r="259" spans="4:5" hidden="1" x14ac:dyDescent="0.25">
      <c r="D259" s="129">
        <f t="shared" ca="1" si="272"/>
        <v>0</v>
      </c>
      <c r="E259" s="129" t="str">
        <f t="shared" ca="1" si="273"/>
        <v/>
      </c>
    </row>
    <row r="260" spans="4:5" hidden="1" x14ac:dyDescent="0.25">
      <c r="D260" s="129">
        <f t="shared" ca="1" si="272"/>
        <v>0</v>
      </c>
      <c r="E260" s="129" t="str">
        <f t="shared" ca="1" si="273"/>
        <v/>
      </c>
    </row>
    <row r="261" spans="4:5" hidden="1" x14ac:dyDescent="0.25">
      <c r="D261" s="129">
        <f t="shared" ca="1" si="272"/>
        <v>0</v>
      </c>
      <c r="E261" s="129" t="str">
        <f t="shared" ca="1" si="273"/>
        <v/>
      </c>
    </row>
    <row r="262" spans="4:5" hidden="1" x14ac:dyDescent="0.25">
      <c r="D262" s="129">
        <f t="shared" ca="1" si="272"/>
        <v>0</v>
      </c>
      <c r="E262" s="129" t="str">
        <f t="shared" ca="1" si="273"/>
        <v/>
      </c>
    </row>
    <row r="263" spans="4:5" hidden="1" x14ac:dyDescent="0.25">
      <c r="D263" s="129">
        <f t="shared" ca="1" si="272"/>
        <v>0</v>
      </c>
      <c r="E263" s="129" t="str">
        <f t="shared" ca="1" si="273"/>
        <v/>
      </c>
    </row>
    <row r="264" spans="4:5" hidden="1" x14ac:dyDescent="0.25">
      <c r="D264" s="129">
        <f t="shared" ca="1" si="272"/>
        <v>0</v>
      </c>
      <c r="E264" s="129" t="str">
        <f t="shared" ca="1" si="273"/>
        <v/>
      </c>
    </row>
    <row r="265" spans="4:5" hidden="1" x14ac:dyDescent="0.25">
      <c r="D265" s="129">
        <f t="shared" ca="1" si="272"/>
        <v>0</v>
      </c>
      <c r="E265" s="129" t="str">
        <f t="shared" ca="1" si="273"/>
        <v/>
      </c>
    </row>
    <row r="266" spans="4:5" hidden="1" x14ac:dyDescent="0.25">
      <c r="D266" s="129">
        <f t="shared" ca="1" si="272"/>
        <v>0</v>
      </c>
      <c r="E266" s="129" t="str">
        <f t="shared" ca="1" si="273"/>
        <v/>
      </c>
    </row>
    <row r="267" spans="4:5" hidden="1" x14ac:dyDescent="0.25">
      <c r="D267" s="129">
        <f t="shared" ca="1" si="272"/>
        <v>0</v>
      </c>
      <c r="E267" s="129" t="str">
        <f t="shared" ca="1" si="273"/>
        <v/>
      </c>
    </row>
    <row r="268" spans="4:5" hidden="1" x14ac:dyDescent="0.25">
      <c r="D268" s="129">
        <f t="shared" ref="D268:D270" ca="1" si="274">IF($E268="",0,COUNTIF($E$7:$E$138,$E268))</f>
        <v>0</v>
      </c>
      <c r="E268" s="129" t="str">
        <f t="shared" ref="E268:E270" ca="1" si="275">IF(OR($K136="",$M136=""),"",TEXT($M136,"00")&amp;TEXT($K136,"00"))</f>
        <v/>
      </c>
    </row>
    <row r="269" spans="4:5" hidden="1" x14ac:dyDescent="0.25">
      <c r="D269" s="129">
        <f t="shared" ca="1" si="274"/>
        <v>0</v>
      </c>
      <c r="E269" s="129" t="str">
        <f t="shared" ca="1" si="275"/>
        <v/>
      </c>
    </row>
    <row r="270" spans="4:5" ht="16.5" hidden="1" thickBot="1" x14ac:dyDescent="0.3">
      <c r="D270" s="131">
        <f t="shared" ca="1" si="274"/>
        <v>0</v>
      </c>
      <c r="E270" s="131" t="str">
        <f t="shared" ca="1" si="275"/>
        <v/>
      </c>
    </row>
  </sheetData>
  <sheetProtection sheet="1" selectLockedCells="1"/>
  <mergeCells count="51">
    <mergeCell ref="T19:V19"/>
    <mergeCell ref="T20:V20"/>
    <mergeCell ref="T16:V17"/>
    <mergeCell ref="R5:R6"/>
    <mergeCell ref="V6:V7"/>
    <mergeCell ref="V8:V9"/>
    <mergeCell ref="V10:V11"/>
    <mergeCell ref="V12:V13"/>
    <mergeCell ref="H2:P2"/>
    <mergeCell ref="T14:T15"/>
    <mergeCell ref="U14:U15"/>
    <mergeCell ref="V14:V15"/>
    <mergeCell ref="T12:T13"/>
    <mergeCell ref="K6:M6"/>
    <mergeCell ref="N6:P6"/>
    <mergeCell ref="N4:P4"/>
    <mergeCell ref="H5:P5"/>
    <mergeCell ref="T6:T7"/>
    <mergeCell ref="T8:T9"/>
    <mergeCell ref="T10:T11"/>
    <mergeCell ref="U6:U7"/>
    <mergeCell ref="U8:U9"/>
    <mergeCell ref="U10:U11"/>
    <mergeCell ref="U12:U13"/>
    <mergeCell ref="B32:C34"/>
    <mergeCell ref="C16:C17"/>
    <mergeCell ref="B16:B17"/>
    <mergeCell ref="C18:C19"/>
    <mergeCell ref="C20:C21"/>
    <mergeCell ref="C22:C23"/>
    <mergeCell ref="C24:C25"/>
    <mergeCell ref="B18:B19"/>
    <mergeCell ref="B20:B21"/>
    <mergeCell ref="B22:B23"/>
    <mergeCell ref="B24:B25"/>
    <mergeCell ref="B26:B27"/>
    <mergeCell ref="C26:C27"/>
    <mergeCell ref="B28:B29"/>
    <mergeCell ref="C28:C29"/>
    <mergeCell ref="B30:B31"/>
    <mergeCell ref="C30:C31"/>
    <mergeCell ref="B14:B15"/>
    <mergeCell ref="C6:C7"/>
    <mergeCell ref="C8:C9"/>
    <mergeCell ref="C10:C11"/>
    <mergeCell ref="C12:C13"/>
    <mergeCell ref="C14:C15"/>
    <mergeCell ref="B6:B7"/>
    <mergeCell ref="B8:B9"/>
    <mergeCell ref="B10:B11"/>
    <mergeCell ref="B12:B13"/>
  </mergeCells>
  <conditionalFormatting sqref="C8:C9">
    <cfRule type="expression" dxfId="88" priority="56">
      <formula>OR($C$8=$C$10,$C$8=$C$12,$C$8=$C$14,$C$8=$C$16,$C$8=$C$18,$C$8=$C$20,$C$8=$C$22,$C$8=$C$24,$C$8=$C$26,$C$8=$C$28,$C$8=$C$30)</formula>
    </cfRule>
  </conditionalFormatting>
  <conditionalFormatting sqref="C10:C11">
    <cfRule type="expression" dxfId="87" priority="55">
      <formula>OR($C$10=$C$8,$C$10=$C$12,$C$10=$C$14,$C$10=$C$16,$C$10=$C$18,$C$10=$C$20,$C$10=$C$22,$C$10=$C$24,$C$10=$C$26,$C$10=$C$28,$C$10=$C$30)</formula>
    </cfRule>
  </conditionalFormatting>
  <conditionalFormatting sqref="C12:C13">
    <cfRule type="expression" dxfId="86" priority="54">
      <formula>OR($C$12=$C$8,$C$12=$C$10,$C$12=$C$14,$C$12=$C$16,$C$12=$C$18,$C$12=$C$20,$C$12=$C$22,$C$12=$C$24,$C$12=$C$26,$C$12=$C$28,$C$12=$C$30)</formula>
    </cfRule>
  </conditionalFormatting>
  <conditionalFormatting sqref="C14:C15">
    <cfRule type="expression" dxfId="85" priority="53">
      <formula>OR($C$14=$C$8,$C$14=$C$10,$C$14=$C$12,$C$14=$C$16,$C$14=$C$18,$C$14=$C$20,$C$14=$C$22,$C$14=$C$24,$C$14=$C$26,$C$14=$C$28,$C$14=$C$30)</formula>
    </cfRule>
  </conditionalFormatting>
  <conditionalFormatting sqref="C16:C17">
    <cfRule type="expression" dxfId="84" priority="52">
      <formula>OR($C$16=$C$8,$C$16=$C$10,$C$16=$C$12,$C$16=$C$14,$C$16=$C$18,$C$16=$C$20,$C$16=$C$22,$C$16=$C$24,$C$16=$C$26,$C$16=$C$28,$C$16=$C$30)</formula>
    </cfRule>
  </conditionalFormatting>
  <conditionalFormatting sqref="C18:C19">
    <cfRule type="expression" dxfId="83" priority="51">
      <formula>OR($C$18=$C$8,$C$18=$C$10,$C$18=$C$12,$C$18=$C$14,$C$18=$C$16,$C$18=$C$20,$C$18=$C$22,$C$18=$C$24,$C$18=$C$26,$C$18=$C$28,$C$18=$C$30)</formula>
    </cfRule>
  </conditionalFormatting>
  <conditionalFormatting sqref="C20:C21">
    <cfRule type="expression" dxfId="82" priority="50">
      <formula>OR($C$20=$C$8,$C$20=$C$10,$C$20=$C$12,$C$20=$C$14,$C$20=$C$16,$C$20=$C$18,$C$20=$C$22,$C$20=$C$24,$C$20=$C$26,$C$20=$C$28,$C$20=$C$30)</formula>
    </cfRule>
  </conditionalFormatting>
  <conditionalFormatting sqref="C22:C23">
    <cfRule type="expression" dxfId="81" priority="49">
      <formula>OR($C$22=$C$8,$C$22=$C$10,$C$22=$C$12,$C$22=$C$14,$C$22=$C$16,$C$22=$C$18,$C$22=$C$20,$C$22=$C$24,$C$22=$C$26,$C$22=$C$28,$C$22=$C$30)</formula>
    </cfRule>
  </conditionalFormatting>
  <conditionalFormatting sqref="C24:C25">
    <cfRule type="expression" dxfId="80" priority="48">
      <formula>OR($C$24=$C$8,$C$24=$C$10,$C$24=$C$12,$C$24=$C$14,$C$24=$C$16,$C$24=$C$18,$C$24=$C$20,$C$24=$C$22,$C$24=$C$26,$C$24=$C$28,$C$24=$C$30)</formula>
    </cfRule>
  </conditionalFormatting>
  <conditionalFormatting sqref="B32">
    <cfRule type="expression" dxfId="79" priority="47">
      <formula>$A$6&gt;1</formula>
    </cfRule>
  </conditionalFormatting>
  <conditionalFormatting sqref="H5:R5">
    <cfRule type="expression" dxfId="78" priority="45">
      <formula>$D$6&gt;2</formula>
    </cfRule>
  </conditionalFormatting>
  <conditionalFormatting sqref="N4:R4">
    <cfRule type="expression" dxfId="77" priority="44">
      <formula>$S$4=FALSE</formula>
    </cfRule>
  </conditionalFormatting>
  <conditionalFormatting sqref="H7:R136 H137">
    <cfRule type="expression" dxfId="76" priority="11">
      <formula>$H7=$F$5</formula>
    </cfRule>
  </conditionalFormatting>
  <conditionalFormatting sqref="K7:K136 M7:M136">
    <cfRule type="expression" dxfId="75" priority="10">
      <formula>$D7&gt;2</formula>
    </cfRule>
  </conditionalFormatting>
  <conditionalFormatting sqref="H7:R136">
    <cfRule type="expression" dxfId="74" priority="12">
      <formula>$H7=$E$5</formula>
    </cfRule>
  </conditionalFormatting>
  <conditionalFormatting sqref="H7:R138">
    <cfRule type="expression" dxfId="73" priority="9">
      <formula>AND($N7&lt;&gt;"",$P7&lt;&gt;"",OR($H7=$U$18,$H7=$V$18),NOT($Y$3))</formula>
    </cfRule>
  </conditionalFormatting>
  <conditionalFormatting sqref="C26:C27">
    <cfRule type="expression" dxfId="72" priority="7">
      <formula>OR($C$26=$C$8,$C$26=$C$10,$C$26=$C$12,$C$26=$C$14,$C$26=$C$16,$C$26=$C$18,$C$26=$C$20,$C$26=$C$22,$C$26=$C$24,$C$26=$C$28,$C$26=$C$30)</formula>
    </cfRule>
  </conditionalFormatting>
  <conditionalFormatting sqref="C28:C29">
    <cfRule type="expression" dxfId="71" priority="6">
      <formula>OR($C$28=$C$8,$C$28=$C$10,$C$28=$C$12,$C$28=$C$14,$C$28=$C$16,$C$28=$C$18,$C$28=$C$20,$C$28=$C$22,$C$28=$C$24,$C$28=$C$26,$C$28=$C$30)</formula>
    </cfRule>
  </conditionalFormatting>
  <conditionalFormatting sqref="C30:C31">
    <cfRule type="expression" dxfId="70" priority="5">
      <formula>OR($C$30=$C$8,$C$30=$C$10,$C$30=$C$12,$C$30=$C$14,$C$30=$C$16,$C$30=$C$18,$C$30=$C$20,$C$30=$C$22,$C$30=$C$24,$C$30=$C$26,$C$30=$C$28)</formula>
    </cfRule>
  </conditionalFormatting>
  <conditionalFormatting sqref="K137:R137 I137:J138">
    <cfRule type="expression" dxfId="69" priority="3">
      <formula>$H137=$F$5</formula>
    </cfRule>
  </conditionalFormatting>
  <conditionalFormatting sqref="K137:K138 M137:M138">
    <cfRule type="expression" dxfId="68" priority="2">
      <formula>$D137&gt;2</formula>
    </cfRule>
  </conditionalFormatting>
  <conditionalFormatting sqref="K137:R137">
    <cfRule type="expression" dxfId="67" priority="4">
      <formula>$H137=$E$5</formula>
    </cfRule>
  </conditionalFormatting>
  <conditionalFormatting sqref="H138:R138 I137:R137">
    <cfRule type="expression" dxfId="66" priority="1">
      <formula>AND($N137&lt;&gt;"",$P137&lt;&gt;"",OR($H137=$U$18,$H137=$V$18),NOT($Y$6))</formula>
    </cfRule>
  </conditionalFormatting>
  <dataValidations count="5">
    <dataValidation type="whole" allowBlank="1" showInputMessage="1" showErrorMessage="1" sqref="U8:U9" xr:uid="{1E2B1F9C-CAE6-45D8-BC68-0C447D604C0C}">
      <formula1>1</formula1>
      <formula2>300</formula2>
    </dataValidation>
    <dataValidation type="whole" allowBlank="1" showInputMessage="1" showErrorMessage="1" sqref="U10:U11" xr:uid="{59F97142-60A8-4A58-B0DB-932B8905A842}">
      <formula1>0</formula1>
      <formula2>120</formula2>
    </dataValidation>
    <dataValidation type="whole" allowBlank="1" showInputMessage="1" showErrorMessage="1" sqref="U12:U13" xr:uid="{DC2A127C-6CBA-4285-AE65-DC515D218BA8}">
      <formula1>1</formula1>
      <formula2>6</formula2>
    </dataValidation>
    <dataValidation type="time" allowBlank="1" showInputMessage="1" showErrorMessage="1" sqref="U6:U7" xr:uid="{3BCAB1DB-132B-4059-A00A-E3BB5FE30AB9}">
      <formula1>0</formula1>
      <formula2>0.999305555555556</formula2>
    </dataValidation>
    <dataValidation type="whole" allowBlank="1" showInputMessage="1" showErrorMessage="1" errorTitle="Unzulässige Teilnehmernummer" error="Es müssen Zahlen von 1 bis 9 eingetragen werden!" sqref="K7:K138 M7:M138" xr:uid="{A2D9F146-D839-4062-B1AC-C7B836E4B5A5}">
      <formula1>1</formula1>
      <formula2>12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Check Box 2">
              <controlPr locked="0" defaultSize="0" autoFill="0" autoLine="0" autoPict="0" altText=" ABC">
                <anchor moveWithCells="1">
                  <from>
                    <xdr:col>13</xdr:col>
                    <xdr:colOff>314325</xdr:colOff>
                    <xdr:row>3</xdr:row>
                    <xdr:rowOff>0</xdr:rowOff>
                  </from>
                  <to>
                    <xdr:col>13</xdr:col>
                    <xdr:colOff>628650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CF7D7-0CED-43D5-90E4-57E956454223}">
  <sheetPr codeName="Tabelle8"/>
  <dimension ref="A1:CE132"/>
  <sheetViews>
    <sheetView workbookViewId="0">
      <selection activeCell="B1" sqref="B1"/>
    </sheetView>
  </sheetViews>
  <sheetFormatPr baseColWidth="10" defaultColWidth="11.42578125" defaultRowHeight="12.75" x14ac:dyDescent="0.2"/>
  <cols>
    <col min="2" max="2" width="3.7109375" customWidth="1"/>
    <col min="3" max="3" width="8.85546875" customWidth="1"/>
    <col min="4" max="5" width="5.7109375" customWidth="1"/>
    <col min="6" max="7" width="8.85546875" customWidth="1"/>
    <col min="8" max="9" width="5.7109375" customWidth="1"/>
    <col min="10" max="11" width="8.85546875" customWidth="1"/>
    <col min="12" max="13" width="5.7109375" customWidth="1"/>
    <col min="14" max="15" width="8.85546875" customWidth="1"/>
    <col min="16" max="17" width="5.7109375" customWidth="1"/>
    <col min="18" max="19" width="8.85546875" customWidth="1"/>
    <col min="20" max="21" width="5.7109375" customWidth="1"/>
    <col min="22" max="23" width="8.85546875" customWidth="1"/>
    <col min="24" max="25" width="5.7109375" customWidth="1"/>
    <col min="26" max="27" width="8.85546875" customWidth="1"/>
    <col min="28" max="29" width="5.7109375" customWidth="1"/>
    <col min="30" max="31" width="8.85546875" customWidth="1"/>
    <col min="32" max="33" width="5.7109375" style="147" customWidth="1"/>
    <col min="34" max="35" width="8.85546875" customWidth="1"/>
    <col min="36" max="37" width="5.7109375" style="147" customWidth="1"/>
    <col min="38" max="39" width="8.85546875" customWidth="1"/>
    <col min="40" max="41" width="5.7109375" style="147" customWidth="1"/>
    <col min="42" max="42" width="8.85546875" customWidth="1"/>
    <col min="43" max="43" width="51.5703125" customWidth="1"/>
    <col min="45" max="45" width="8.85546875" customWidth="1"/>
    <col min="46" max="47" width="5.7109375" customWidth="1"/>
    <col min="48" max="49" width="8.85546875" customWidth="1"/>
    <col min="50" max="51" width="5.7109375" customWidth="1"/>
    <col min="52" max="53" width="8.85546875" customWidth="1"/>
    <col min="54" max="55" width="5.7109375" customWidth="1"/>
    <col min="56" max="57" width="8.85546875" customWidth="1"/>
    <col min="58" max="59" width="5.7109375" customWidth="1"/>
    <col min="60" max="61" width="8.85546875" customWidth="1"/>
    <col min="62" max="63" width="5.7109375" customWidth="1"/>
    <col min="64" max="65" width="8.85546875" customWidth="1"/>
    <col min="66" max="67" width="5.7109375" customWidth="1"/>
    <col min="68" max="69" width="8.85546875" customWidth="1"/>
    <col min="70" max="71" width="5.7109375" customWidth="1"/>
    <col min="72" max="73" width="8.85546875" customWidth="1"/>
    <col min="74" max="75" width="5.7109375" style="147" customWidth="1"/>
    <col min="76" max="77" width="8.85546875" customWidth="1"/>
    <col min="78" max="79" width="5.7109375" style="147" customWidth="1"/>
    <col min="80" max="81" width="8.85546875" customWidth="1"/>
    <col min="82" max="83" width="5.7109375" style="147" customWidth="1"/>
  </cols>
  <sheetData>
    <row r="1" spans="1:83" x14ac:dyDescent="0.2">
      <c r="A1" s="731" t="str">
        <f>Sprache!$E$50</f>
        <v>Spielpaarungen</v>
      </c>
      <c r="C1" s="243" t="s">
        <v>206</v>
      </c>
      <c r="D1" s="252">
        <v>3</v>
      </c>
      <c r="E1" s="252">
        <v>2</v>
      </c>
      <c r="G1" s="243" t="s">
        <v>192</v>
      </c>
      <c r="H1" s="73">
        <v>1</v>
      </c>
      <c r="I1" s="73">
        <v>4</v>
      </c>
      <c r="K1" s="243" t="s">
        <v>193</v>
      </c>
      <c r="L1" s="73">
        <v>5</v>
      </c>
      <c r="M1" s="73">
        <v>2</v>
      </c>
      <c r="O1" s="243" t="s">
        <v>194</v>
      </c>
      <c r="P1" s="73">
        <v>1</v>
      </c>
      <c r="Q1" s="73">
        <v>6</v>
      </c>
      <c r="S1" s="243" t="s">
        <v>195</v>
      </c>
      <c r="T1" s="73">
        <v>7</v>
      </c>
      <c r="U1" s="73">
        <v>2</v>
      </c>
      <c r="W1" s="243" t="s">
        <v>196</v>
      </c>
      <c r="X1" s="73">
        <v>1</v>
      </c>
      <c r="Y1" s="73">
        <v>8</v>
      </c>
      <c r="AA1" s="243" t="s">
        <v>197</v>
      </c>
      <c r="AB1" s="73">
        <v>9</v>
      </c>
      <c r="AC1" s="73">
        <v>2</v>
      </c>
      <c r="AE1" s="243" t="s">
        <v>254</v>
      </c>
      <c r="AF1" s="73">
        <v>1</v>
      </c>
      <c r="AG1" s="73">
        <v>10</v>
      </c>
      <c r="AI1" s="243" t="s">
        <v>255</v>
      </c>
      <c r="AJ1" s="73">
        <v>11</v>
      </c>
      <c r="AK1" s="73">
        <v>2</v>
      </c>
      <c r="AM1" s="243" t="s">
        <v>256</v>
      </c>
      <c r="AN1" s="73">
        <v>1</v>
      </c>
      <c r="AO1" s="73">
        <v>12</v>
      </c>
      <c r="AS1" s="243" t="s">
        <v>206</v>
      </c>
      <c r="AT1" s="252">
        <v>2</v>
      </c>
      <c r="AU1" s="252">
        <v>3</v>
      </c>
      <c r="AW1" s="243" t="s">
        <v>192</v>
      </c>
      <c r="AX1" s="73">
        <v>1</v>
      </c>
      <c r="AY1" s="73">
        <v>4</v>
      </c>
      <c r="BA1" s="243" t="s">
        <v>193</v>
      </c>
      <c r="BB1" s="73">
        <v>5</v>
      </c>
      <c r="BC1" s="73">
        <v>2</v>
      </c>
      <c r="BE1" s="243" t="s">
        <v>194</v>
      </c>
      <c r="BF1" s="73">
        <v>1</v>
      </c>
      <c r="BG1" s="73">
        <v>6</v>
      </c>
      <c r="BI1" s="243" t="s">
        <v>195</v>
      </c>
      <c r="BJ1" s="73">
        <v>7</v>
      </c>
      <c r="BK1" s="73">
        <v>2</v>
      </c>
      <c r="BM1" s="243" t="s">
        <v>196</v>
      </c>
      <c r="BN1" s="73">
        <v>1</v>
      </c>
      <c r="BO1" s="73">
        <v>8</v>
      </c>
      <c r="BQ1" s="243" t="s">
        <v>197</v>
      </c>
      <c r="BR1" s="73">
        <v>9</v>
      </c>
      <c r="BS1" s="73">
        <v>2</v>
      </c>
      <c r="BU1" s="243" t="s">
        <v>254</v>
      </c>
      <c r="BV1" s="73">
        <v>1</v>
      </c>
      <c r="BW1" s="73">
        <v>10</v>
      </c>
      <c r="BY1" s="243" t="s">
        <v>255</v>
      </c>
      <c r="BZ1" s="73">
        <v>11</v>
      </c>
      <c r="CA1" s="73">
        <v>2</v>
      </c>
      <c r="CC1" s="243" t="s">
        <v>256</v>
      </c>
      <c r="CD1" s="73">
        <v>1</v>
      </c>
      <c r="CE1" s="73">
        <v>12</v>
      </c>
    </row>
    <row r="2" spans="1:83" ht="12.75" customHeight="1" x14ac:dyDescent="0.2">
      <c r="A2" s="731"/>
      <c r="C2" s="733" t="str">
        <f>Sprache!$E$18</f>
        <v>Hinspiele</v>
      </c>
      <c r="D2" s="252">
        <v>3</v>
      </c>
      <c r="E2" s="252">
        <v>1</v>
      </c>
      <c r="G2" s="730" t="str">
        <f>Sprache!$E$18</f>
        <v>Hinspiele</v>
      </c>
      <c r="H2" s="73">
        <v>3</v>
      </c>
      <c r="I2" s="73">
        <v>2</v>
      </c>
      <c r="K2" s="147"/>
      <c r="L2" s="73">
        <v>3</v>
      </c>
      <c r="M2" s="73">
        <v>4</v>
      </c>
      <c r="O2" s="147"/>
      <c r="P2" s="73">
        <v>5</v>
      </c>
      <c r="Q2" s="73">
        <v>2</v>
      </c>
      <c r="S2" s="147"/>
      <c r="T2" s="73">
        <v>3</v>
      </c>
      <c r="U2" s="73">
        <v>6</v>
      </c>
      <c r="W2" s="147"/>
      <c r="X2" s="73">
        <v>7</v>
      </c>
      <c r="Y2" s="73">
        <v>2</v>
      </c>
      <c r="AA2" s="147"/>
      <c r="AB2" s="73">
        <v>3</v>
      </c>
      <c r="AC2" s="73">
        <v>8</v>
      </c>
      <c r="AE2" s="73"/>
      <c r="AF2" s="73">
        <v>9</v>
      </c>
      <c r="AG2" s="73">
        <v>2</v>
      </c>
      <c r="AI2" s="73"/>
      <c r="AJ2" s="73">
        <v>3</v>
      </c>
      <c r="AK2" s="73">
        <v>10</v>
      </c>
      <c r="AM2" s="73"/>
      <c r="AN2" s="73">
        <v>11</v>
      </c>
      <c r="AO2" s="73">
        <v>2</v>
      </c>
      <c r="AQ2" t="s">
        <v>200</v>
      </c>
      <c r="AS2" s="733" t="str">
        <f>Sprache!$E$18</f>
        <v>Hinspiele</v>
      </c>
      <c r="AT2" s="252">
        <v>3</v>
      </c>
      <c r="AU2" s="252">
        <v>1</v>
      </c>
      <c r="AW2" s="730" t="str">
        <f>Sprache!$E$18</f>
        <v>Hinspiele</v>
      </c>
      <c r="AX2" s="73">
        <v>3</v>
      </c>
      <c r="AY2" s="73">
        <v>2</v>
      </c>
      <c r="BA2" s="147"/>
      <c r="BB2" s="73">
        <v>3</v>
      </c>
      <c r="BC2" s="73">
        <v>4</v>
      </c>
      <c r="BE2" s="147"/>
      <c r="BF2" s="73">
        <v>5</v>
      </c>
      <c r="BG2" s="73">
        <v>2</v>
      </c>
      <c r="BI2" s="147"/>
      <c r="BJ2" s="73">
        <v>3</v>
      </c>
      <c r="BK2" s="73">
        <v>6</v>
      </c>
      <c r="BM2" s="147"/>
      <c r="BN2" s="73">
        <v>7</v>
      </c>
      <c r="BO2" s="73">
        <v>2</v>
      </c>
      <c r="BQ2" s="147"/>
      <c r="BR2" s="73">
        <v>3</v>
      </c>
      <c r="BS2" s="73">
        <v>8</v>
      </c>
      <c r="BU2" s="73"/>
      <c r="BV2" s="73">
        <v>9</v>
      </c>
      <c r="BW2" s="73">
        <v>2</v>
      </c>
      <c r="BY2" s="73"/>
      <c r="BZ2" s="73">
        <v>3</v>
      </c>
      <c r="CA2" s="73">
        <v>10</v>
      </c>
      <c r="CC2" s="73"/>
      <c r="CD2" s="73">
        <v>11</v>
      </c>
      <c r="CE2" s="73">
        <v>2</v>
      </c>
    </row>
    <row r="3" spans="1:83" ht="13.5" thickBot="1" x14ac:dyDescent="0.25">
      <c r="A3" s="731"/>
      <c r="C3" s="734"/>
      <c r="D3" s="252">
        <v>1</v>
      </c>
      <c r="E3" s="252">
        <v>2</v>
      </c>
      <c r="G3" s="730"/>
      <c r="H3" s="73">
        <v>3</v>
      </c>
      <c r="I3" s="73">
        <v>1</v>
      </c>
      <c r="L3" s="73">
        <v>5</v>
      </c>
      <c r="M3" s="73">
        <v>1</v>
      </c>
      <c r="P3" s="73">
        <v>3</v>
      </c>
      <c r="Q3" s="73">
        <v>4</v>
      </c>
      <c r="T3" s="73">
        <v>5</v>
      </c>
      <c r="U3" s="73">
        <v>4</v>
      </c>
      <c r="X3" s="73">
        <v>3</v>
      </c>
      <c r="Y3" s="73">
        <v>6</v>
      </c>
      <c r="AB3" s="73">
        <v>7</v>
      </c>
      <c r="AC3" s="73">
        <v>4</v>
      </c>
      <c r="AE3" s="73"/>
      <c r="AF3" s="73">
        <v>3</v>
      </c>
      <c r="AG3" s="73">
        <v>8</v>
      </c>
      <c r="AI3" s="73"/>
      <c r="AJ3" s="73">
        <v>9</v>
      </c>
      <c r="AK3" s="73">
        <v>4</v>
      </c>
      <c r="AM3" s="73"/>
      <c r="AN3" s="73">
        <v>3</v>
      </c>
      <c r="AO3" s="73">
        <v>10</v>
      </c>
      <c r="AQ3" s="244" t="s">
        <v>201</v>
      </c>
      <c r="AS3" s="734"/>
      <c r="AT3" s="252">
        <v>1</v>
      </c>
      <c r="AU3" s="252">
        <v>2</v>
      </c>
      <c r="AW3" s="730"/>
      <c r="AX3" s="73">
        <v>3</v>
      </c>
      <c r="AY3" s="73">
        <v>1</v>
      </c>
      <c r="BB3" s="73">
        <v>5</v>
      </c>
      <c r="BC3" s="73">
        <v>1</v>
      </c>
      <c r="BF3" s="73">
        <v>3</v>
      </c>
      <c r="BG3" s="73">
        <v>4</v>
      </c>
      <c r="BJ3" s="73">
        <v>5</v>
      </c>
      <c r="BK3" s="73">
        <v>4</v>
      </c>
      <c r="BN3" s="73">
        <v>3</v>
      </c>
      <c r="BO3" s="73">
        <v>6</v>
      </c>
      <c r="BR3" s="73">
        <v>7</v>
      </c>
      <c r="BS3" s="73">
        <v>4</v>
      </c>
      <c r="BU3" s="73"/>
      <c r="BV3" s="73">
        <v>3</v>
      </c>
      <c r="BW3" s="73">
        <v>8</v>
      </c>
      <c r="BY3" s="73"/>
      <c r="BZ3" s="73">
        <v>9</v>
      </c>
      <c r="CA3" s="73">
        <v>4</v>
      </c>
      <c r="CC3" s="73"/>
      <c r="CD3" s="73">
        <v>3</v>
      </c>
      <c r="CE3" s="73">
        <v>10</v>
      </c>
    </row>
    <row r="4" spans="1:83" ht="12.75" customHeight="1" x14ac:dyDescent="0.2">
      <c r="A4" s="731"/>
      <c r="C4" s="735" t="str">
        <f>Sprache!$E$19</f>
        <v>Rückspiele</v>
      </c>
      <c r="D4" s="252">
        <v>2</v>
      </c>
      <c r="E4" s="252">
        <v>3</v>
      </c>
      <c r="G4" s="730"/>
      <c r="H4" s="73">
        <v>2</v>
      </c>
      <c r="I4" s="73">
        <v>4</v>
      </c>
      <c r="L4" s="73">
        <v>2</v>
      </c>
      <c r="M4" s="73">
        <v>3</v>
      </c>
      <c r="P4" s="73">
        <v>5</v>
      </c>
      <c r="Q4" s="73">
        <v>1</v>
      </c>
      <c r="T4" s="73">
        <v>7</v>
      </c>
      <c r="U4" s="73">
        <v>1</v>
      </c>
      <c r="X4" s="73">
        <v>5</v>
      </c>
      <c r="Y4" s="73">
        <v>4</v>
      </c>
      <c r="AB4" s="73">
        <v>5</v>
      </c>
      <c r="AC4" s="73">
        <v>6</v>
      </c>
      <c r="AE4" s="73"/>
      <c r="AF4" s="73">
        <v>7</v>
      </c>
      <c r="AG4" s="73">
        <v>4</v>
      </c>
      <c r="AI4" s="73"/>
      <c r="AJ4" s="73">
        <v>5</v>
      </c>
      <c r="AK4" s="73">
        <v>8</v>
      </c>
      <c r="AM4" s="73"/>
      <c r="AN4" s="73">
        <v>9</v>
      </c>
      <c r="AO4" s="73">
        <v>4</v>
      </c>
      <c r="AS4" s="735" t="str">
        <f>Sprache!$E$19</f>
        <v>Rückspiele</v>
      </c>
      <c r="AT4" s="252"/>
      <c r="AU4" s="252"/>
      <c r="AW4" s="730"/>
      <c r="AX4" s="73">
        <v>2</v>
      </c>
      <c r="AY4" s="73">
        <v>4</v>
      </c>
      <c r="BB4" s="73">
        <v>2</v>
      </c>
      <c r="BC4" s="73">
        <v>3</v>
      </c>
      <c r="BF4" s="73">
        <v>5</v>
      </c>
      <c r="BG4" s="73">
        <v>1</v>
      </c>
      <c r="BJ4" s="73">
        <v>7</v>
      </c>
      <c r="BK4" s="73">
        <v>1</v>
      </c>
      <c r="BN4" s="73">
        <v>5</v>
      </c>
      <c r="BO4" s="73">
        <v>4</v>
      </c>
      <c r="BR4" s="73">
        <v>5</v>
      </c>
      <c r="BS4" s="73">
        <v>6</v>
      </c>
      <c r="BU4" s="73"/>
      <c r="BV4" s="73">
        <v>7</v>
      </c>
      <c r="BW4" s="73">
        <v>4</v>
      </c>
      <c r="BY4" s="73"/>
      <c r="BZ4" s="73">
        <v>5</v>
      </c>
      <c r="CA4" s="73">
        <v>8</v>
      </c>
      <c r="CC4" s="73"/>
      <c r="CD4" s="73">
        <v>9</v>
      </c>
      <c r="CE4" s="73">
        <v>4</v>
      </c>
    </row>
    <row r="5" spans="1:83" x14ac:dyDescent="0.2">
      <c r="A5" s="731"/>
      <c r="C5" s="733"/>
      <c r="D5" s="252">
        <v>1</v>
      </c>
      <c r="E5" s="252">
        <v>3</v>
      </c>
      <c r="G5" s="730"/>
      <c r="H5" s="73">
        <v>1</v>
      </c>
      <c r="I5" s="73">
        <v>2</v>
      </c>
      <c r="L5" s="73">
        <v>1</v>
      </c>
      <c r="M5" s="73">
        <v>4</v>
      </c>
      <c r="P5" s="73">
        <v>4</v>
      </c>
      <c r="Q5" s="73">
        <v>6</v>
      </c>
      <c r="T5" s="73">
        <v>2</v>
      </c>
      <c r="U5" s="73">
        <v>5</v>
      </c>
      <c r="X5" s="73">
        <v>7</v>
      </c>
      <c r="Y5" s="73">
        <v>1</v>
      </c>
      <c r="AB5" s="73">
        <v>9</v>
      </c>
      <c r="AC5" s="73">
        <v>1</v>
      </c>
      <c r="AE5" s="73"/>
      <c r="AF5" s="73">
        <v>5</v>
      </c>
      <c r="AG5" s="73">
        <v>6</v>
      </c>
      <c r="AI5" s="73"/>
      <c r="AJ5" s="73">
        <v>7</v>
      </c>
      <c r="AK5" s="73">
        <v>6</v>
      </c>
      <c r="AM5" s="73"/>
      <c r="AN5" s="73">
        <v>5</v>
      </c>
      <c r="AO5" s="73">
        <v>8</v>
      </c>
      <c r="AS5" s="733"/>
      <c r="AT5" s="252"/>
      <c r="AU5" s="252"/>
      <c r="AW5" s="730"/>
      <c r="AX5" s="73">
        <v>1</v>
      </c>
      <c r="AY5" s="73">
        <v>2</v>
      </c>
      <c r="BB5" s="73">
        <v>1</v>
      </c>
      <c r="BC5" s="73">
        <v>4</v>
      </c>
      <c r="BF5" s="73">
        <v>4</v>
      </c>
      <c r="BG5" s="73">
        <v>6</v>
      </c>
      <c r="BJ5" s="73">
        <v>2</v>
      </c>
      <c r="BK5" s="73">
        <v>5</v>
      </c>
      <c r="BN5" s="73">
        <v>7</v>
      </c>
      <c r="BO5" s="73">
        <v>1</v>
      </c>
      <c r="BR5" s="73">
        <v>9</v>
      </c>
      <c r="BS5" s="73">
        <v>1</v>
      </c>
      <c r="BU5" s="73"/>
      <c r="BV5" s="73">
        <v>5</v>
      </c>
      <c r="BW5" s="73">
        <v>6</v>
      </c>
      <c r="BY5" s="73"/>
      <c r="BZ5" s="73">
        <v>7</v>
      </c>
      <c r="CA5" s="73">
        <v>6</v>
      </c>
      <c r="CC5" s="73"/>
      <c r="CD5" s="73">
        <v>5</v>
      </c>
      <c r="CE5" s="73">
        <v>8</v>
      </c>
    </row>
    <row r="6" spans="1:83" ht="13.5" customHeight="1" thickBot="1" x14ac:dyDescent="0.25">
      <c r="A6" s="731"/>
      <c r="C6" s="733"/>
      <c r="D6" s="252">
        <v>2</v>
      </c>
      <c r="E6" s="252">
        <v>1</v>
      </c>
      <c r="G6" s="732"/>
      <c r="H6" s="73">
        <v>4</v>
      </c>
      <c r="I6" s="73">
        <v>3</v>
      </c>
      <c r="K6" s="730" t="str">
        <f>Sprache!$E$18</f>
        <v>Hinspiele</v>
      </c>
      <c r="L6" s="73">
        <v>3</v>
      </c>
      <c r="M6" s="73">
        <v>5</v>
      </c>
      <c r="P6" s="73">
        <v>2</v>
      </c>
      <c r="Q6" s="73">
        <v>3</v>
      </c>
      <c r="T6" s="73">
        <v>4</v>
      </c>
      <c r="U6" s="73">
        <v>3</v>
      </c>
      <c r="X6" s="73">
        <v>6</v>
      </c>
      <c r="Y6" s="73">
        <v>8</v>
      </c>
      <c r="AB6" s="73">
        <v>2</v>
      </c>
      <c r="AC6" s="73">
        <v>7</v>
      </c>
      <c r="AE6" s="73"/>
      <c r="AF6" s="73">
        <v>9</v>
      </c>
      <c r="AG6" s="73">
        <v>1</v>
      </c>
      <c r="AI6" s="73"/>
      <c r="AJ6" s="73">
        <v>11</v>
      </c>
      <c r="AK6" s="73">
        <v>1</v>
      </c>
      <c r="AM6" s="73"/>
      <c r="AN6" s="73">
        <v>7</v>
      </c>
      <c r="AO6" s="73">
        <v>6</v>
      </c>
      <c r="AS6" s="733"/>
      <c r="AT6" s="252"/>
      <c r="AU6" s="252"/>
      <c r="AW6" s="732"/>
      <c r="AX6" s="73">
        <v>4</v>
      </c>
      <c r="AY6" s="73">
        <v>3</v>
      </c>
      <c r="BA6" s="730" t="str">
        <f>Sprache!$E$18</f>
        <v>Hinspiele</v>
      </c>
      <c r="BB6" s="73">
        <v>3</v>
      </c>
      <c r="BC6" s="73">
        <v>5</v>
      </c>
      <c r="BF6" s="73">
        <v>2</v>
      </c>
      <c r="BG6" s="73">
        <v>3</v>
      </c>
      <c r="BJ6" s="73">
        <v>4</v>
      </c>
      <c r="BK6" s="73">
        <v>3</v>
      </c>
      <c r="BN6" s="73">
        <v>6</v>
      </c>
      <c r="BO6" s="73">
        <v>8</v>
      </c>
      <c r="BR6" s="73">
        <v>2</v>
      </c>
      <c r="BS6" s="73">
        <v>7</v>
      </c>
      <c r="BU6" s="73"/>
      <c r="BV6" s="73">
        <v>9</v>
      </c>
      <c r="BW6" s="73">
        <v>1</v>
      </c>
      <c r="BY6" s="73"/>
      <c r="BZ6" s="73">
        <v>11</v>
      </c>
      <c r="CA6" s="73">
        <v>1</v>
      </c>
      <c r="CC6" s="73"/>
      <c r="CD6" s="73">
        <v>7</v>
      </c>
      <c r="CE6" s="73">
        <v>6</v>
      </c>
    </row>
    <row r="7" spans="1:83" ht="12.75" customHeight="1" x14ac:dyDescent="0.2">
      <c r="A7" s="731"/>
      <c r="D7" s="73"/>
      <c r="E7" s="73"/>
      <c r="G7" s="730" t="str">
        <f>Sprache!$E$19</f>
        <v>Rückspiele</v>
      </c>
      <c r="H7" s="73">
        <v>4</v>
      </c>
      <c r="I7" s="73">
        <v>1</v>
      </c>
      <c r="K7" s="730"/>
      <c r="L7" s="73">
        <v>2</v>
      </c>
      <c r="M7" s="73">
        <v>4</v>
      </c>
      <c r="P7" s="73">
        <v>1</v>
      </c>
      <c r="Q7" s="73">
        <v>4</v>
      </c>
      <c r="T7" s="73">
        <v>1</v>
      </c>
      <c r="U7" s="73">
        <v>6</v>
      </c>
      <c r="X7" s="73">
        <v>2</v>
      </c>
      <c r="Y7" s="73">
        <v>5</v>
      </c>
      <c r="AB7" s="73">
        <v>6</v>
      </c>
      <c r="AC7" s="73">
        <v>3</v>
      </c>
      <c r="AE7" s="73"/>
      <c r="AF7" s="73">
        <v>8</v>
      </c>
      <c r="AG7" s="73">
        <v>10</v>
      </c>
      <c r="AI7" s="73"/>
      <c r="AJ7" s="73">
        <v>2</v>
      </c>
      <c r="AK7" s="73">
        <v>9</v>
      </c>
      <c r="AM7" s="73"/>
      <c r="AN7" s="73">
        <v>11</v>
      </c>
      <c r="AO7" s="73">
        <v>1</v>
      </c>
      <c r="AT7" s="73"/>
      <c r="AU7" s="73"/>
      <c r="AW7" s="730" t="str">
        <f>Sprache!$E$19</f>
        <v>Rückspiele</v>
      </c>
      <c r="AX7" s="73"/>
      <c r="AY7" s="73"/>
      <c r="BA7" s="730"/>
      <c r="BB7" s="73">
        <v>2</v>
      </c>
      <c r="BC7" s="73">
        <v>4</v>
      </c>
      <c r="BF7" s="73">
        <v>1</v>
      </c>
      <c r="BG7" s="73">
        <v>4</v>
      </c>
      <c r="BJ7" s="73">
        <v>1</v>
      </c>
      <c r="BK7" s="73">
        <v>6</v>
      </c>
      <c r="BN7" s="73">
        <v>2</v>
      </c>
      <c r="BO7" s="73">
        <v>5</v>
      </c>
      <c r="BR7" s="73">
        <v>6</v>
      </c>
      <c r="BS7" s="73">
        <v>3</v>
      </c>
      <c r="BU7" s="73"/>
      <c r="BV7" s="73">
        <v>8</v>
      </c>
      <c r="BW7" s="73">
        <v>10</v>
      </c>
      <c r="BY7" s="73"/>
      <c r="BZ7" s="73">
        <v>2</v>
      </c>
      <c r="CA7" s="73">
        <v>9</v>
      </c>
      <c r="CC7" s="73"/>
      <c r="CD7" s="73">
        <v>11</v>
      </c>
      <c r="CE7" s="73">
        <v>1</v>
      </c>
    </row>
    <row r="8" spans="1:83" x14ac:dyDescent="0.2">
      <c r="A8" s="731"/>
      <c r="C8" s="253"/>
      <c r="D8" s="73"/>
      <c r="E8" s="73"/>
      <c r="G8" s="730"/>
      <c r="H8" s="73">
        <v>2</v>
      </c>
      <c r="I8" s="73">
        <v>3</v>
      </c>
      <c r="K8" s="730"/>
      <c r="L8" s="73">
        <v>3</v>
      </c>
      <c r="M8" s="73">
        <v>1</v>
      </c>
      <c r="P8" s="73">
        <v>3</v>
      </c>
      <c r="Q8" s="73">
        <v>5</v>
      </c>
      <c r="T8" s="73">
        <v>5</v>
      </c>
      <c r="U8" s="73">
        <v>7</v>
      </c>
      <c r="X8" s="73">
        <v>4</v>
      </c>
      <c r="Y8" s="73">
        <v>3</v>
      </c>
      <c r="AB8" s="73">
        <v>4</v>
      </c>
      <c r="AC8" s="73">
        <v>5</v>
      </c>
      <c r="AE8" s="73"/>
      <c r="AF8" s="73">
        <v>2</v>
      </c>
      <c r="AG8" s="73">
        <v>7</v>
      </c>
      <c r="AI8" s="73"/>
      <c r="AJ8" s="73">
        <v>8</v>
      </c>
      <c r="AK8" s="73">
        <v>3</v>
      </c>
      <c r="AM8" s="73"/>
      <c r="AN8" s="73">
        <v>10</v>
      </c>
      <c r="AO8" s="73">
        <v>12</v>
      </c>
      <c r="AS8" s="253"/>
      <c r="AT8" s="73"/>
      <c r="AU8" s="73"/>
      <c r="AW8" s="730"/>
      <c r="AX8" s="73"/>
      <c r="AY8" s="73"/>
      <c r="BA8" s="730"/>
      <c r="BB8" s="73">
        <v>3</v>
      </c>
      <c r="BC8" s="73">
        <v>1</v>
      </c>
      <c r="BF8" s="73">
        <v>3</v>
      </c>
      <c r="BG8" s="73">
        <v>5</v>
      </c>
      <c r="BJ8" s="73">
        <v>5</v>
      </c>
      <c r="BK8" s="73">
        <v>7</v>
      </c>
      <c r="BN8" s="73">
        <v>4</v>
      </c>
      <c r="BO8" s="73">
        <v>3</v>
      </c>
      <c r="BR8" s="73">
        <v>4</v>
      </c>
      <c r="BS8" s="73">
        <v>5</v>
      </c>
      <c r="BU8" s="73"/>
      <c r="BV8" s="73">
        <v>2</v>
      </c>
      <c r="BW8" s="73">
        <v>7</v>
      </c>
      <c r="BY8" s="73"/>
      <c r="BZ8" s="73">
        <v>8</v>
      </c>
      <c r="CA8" s="73">
        <v>3</v>
      </c>
      <c r="CC8" s="73"/>
      <c r="CD8" s="73">
        <v>10</v>
      </c>
      <c r="CE8" s="73">
        <v>12</v>
      </c>
    </row>
    <row r="9" spans="1:83" x14ac:dyDescent="0.2">
      <c r="A9" s="731"/>
      <c r="C9" s="253"/>
      <c r="D9" s="73"/>
      <c r="E9" s="73"/>
      <c r="G9" s="730"/>
      <c r="H9" s="73">
        <v>1</v>
      </c>
      <c r="I9" s="73">
        <v>3</v>
      </c>
      <c r="K9" s="730"/>
      <c r="L9" s="73">
        <v>4</v>
      </c>
      <c r="M9" s="73">
        <v>5</v>
      </c>
      <c r="P9" s="73">
        <v>6</v>
      </c>
      <c r="Q9" s="73">
        <v>2</v>
      </c>
      <c r="T9" s="73">
        <v>3</v>
      </c>
      <c r="U9" s="73">
        <v>2</v>
      </c>
      <c r="X9" s="73">
        <v>1</v>
      </c>
      <c r="Y9" s="73">
        <v>6</v>
      </c>
      <c r="AB9" s="73">
        <v>1</v>
      </c>
      <c r="AC9" s="73">
        <v>8</v>
      </c>
      <c r="AE9" s="73"/>
      <c r="AF9" s="73">
        <v>6</v>
      </c>
      <c r="AG9" s="73">
        <v>3</v>
      </c>
      <c r="AI9" s="73"/>
      <c r="AJ9" s="73">
        <v>4</v>
      </c>
      <c r="AK9" s="73">
        <v>7</v>
      </c>
      <c r="AM9" s="73"/>
      <c r="AN9" s="73">
        <v>2</v>
      </c>
      <c r="AO9" s="73">
        <v>9</v>
      </c>
      <c r="AS9" s="253"/>
      <c r="AT9" s="73"/>
      <c r="AU9" s="73"/>
      <c r="AW9" s="730"/>
      <c r="AX9" s="73"/>
      <c r="AY9" s="73"/>
      <c r="BA9" s="730"/>
      <c r="BB9" s="73">
        <v>4</v>
      </c>
      <c r="BC9" s="73">
        <v>5</v>
      </c>
      <c r="BF9" s="73">
        <v>6</v>
      </c>
      <c r="BG9" s="73">
        <v>2</v>
      </c>
      <c r="BJ9" s="73">
        <v>3</v>
      </c>
      <c r="BK9" s="73">
        <v>2</v>
      </c>
      <c r="BN9" s="73">
        <v>1</v>
      </c>
      <c r="BO9" s="73">
        <v>6</v>
      </c>
      <c r="BR9" s="73">
        <v>1</v>
      </c>
      <c r="BS9" s="73">
        <v>8</v>
      </c>
      <c r="BU9" s="73"/>
      <c r="BV9" s="73">
        <v>6</v>
      </c>
      <c r="BW9" s="73">
        <v>3</v>
      </c>
      <c r="BY9" s="73"/>
      <c r="BZ9" s="73">
        <v>4</v>
      </c>
      <c r="CA9" s="73">
        <v>7</v>
      </c>
      <c r="CC9" s="73"/>
      <c r="CD9" s="73">
        <v>2</v>
      </c>
      <c r="CE9" s="73">
        <v>9</v>
      </c>
    </row>
    <row r="10" spans="1:83" ht="13.5" thickBot="1" x14ac:dyDescent="0.25">
      <c r="A10" s="731"/>
      <c r="C10" s="253"/>
      <c r="D10" s="73"/>
      <c r="E10" s="73"/>
      <c r="G10" s="730"/>
      <c r="H10" s="73">
        <v>4</v>
      </c>
      <c r="I10" s="73">
        <v>2</v>
      </c>
      <c r="K10" s="732"/>
      <c r="L10" s="73">
        <v>1</v>
      </c>
      <c r="M10" s="73">
        <v>2</v>
      </c>
      <c r="P10" s="73">
        <v>3</v>
      </c>
      <c r="Q10" s="73">
        <v>1</v>
      </c>
      <c r="T10" s="73">
        <v>5</v>
      </c>
      <c r="U10" s="73">
        <v>1</v>
      </c>
      <c r="X10" s="73">
        <v>5</v>
      </c>
      <c r="Y10" s="73">
        <v>7</v>
      </c>
      <c r="AB10" s="73">
        <v>7</v>
      </c>
      <c r="AC10" s="73">
        <v>9</v>
      </c>
      <c r="AE10" s="73"/>
      <c r="AF10" s="73">
        <v>4</v>
      </c>
      <c r="AG10" s="73">
        <v>5</v>
      </c>
      <c r="AI10" s="73"/>
      <c r="AJ10" s="73">
        <v>6</v>
      </c>
      <c r="AK10" s="73">
        <v>5</v>
      </c>
      <c r="AM10" s="73"/>
      <c r="AN10" s="73">
        <v>8</v>
      </c>
      <c r="AO10" s="73">
        <v>3</v>
      </c>
      <c r="AS10" s="253"/>
      <c r="AT10" s="73"/>
      <c r="AU10" s="73"/>
      <c r="AW10" s="730"/>
      <c r="AX10" s="73"/>
      <c r="AY10" s="73"/>
      <c r="BA10" s="732"/>
      <c r="BB10" s="73">
        <v>1</v>
      </c>
      <c r="BC10" s="73">
        <v>2</v>
      </c>
      <c r="BF10" s="73">
        <v>3</v>
      </c>
      <c r="BG10" s="73">
        <v>1</v>
      </c>
      <c r="BJ10" s="73">
        <v>5</v>
      </c>
      <c r="BK10" s="73">
        <v>1</v>
      </c>
      <c r="BN10" s="73">
        <v>5</v>
      </c>
      <c r="BO10" s="73">
        <v>7</v>
      </c>
      <c r="BR10" s="73">
        <v>7</v>
      </c>
      <c r="BS10" s="73">
        <v>9</v>
      </c>
      <c r="BU10" s="73"/>
      <c r="BV10" s="73">
        <v>4</v>
      </c>
      <c r="BW10" s="73">
        <v>5</v>
      </c>
      <c r="BY10" s="73"/>
      <c r="BZ10" s="73">
        <v>6</v>
      </c>
      <c r="CA10" s="73">
        <v>5</v>
      </c>
      <c r="CC10" s="73"/>
      <c r="CD10" s="73">
        <v>8</v>
      </c>
      <c r="CE10" s="73">
        <v>3</v>
      </c>
    </row>
    <row r="11" spans="1:83" x14ac:dyDescent="0.2">
      <c r="A11" s="731"/>
      <c r="C11" s="253"/>
      <c r="D11" s="73"/>
      <c r="E11" s="73"/>
      <c r="G11" s="730"/>
      <c r="H11" s="73">
        <v>2</v>
      </c>
      <c r="I11" s="73">
        <v>1</v>
      </c>
      <c r="K11" s="730" t="str">
        <f>Sprache!$E$19</f>
        <v>Rückspiele</v>
      </c>
      <c r="L11" s="73">
        <v>2</v>
      </c>
      <c r="M11" s="73">
        <v>5</v>
      </c>
      <c r="O11" s="730" t="str">
        <f>Sprache!$E$18</f>
        <v>Hinspiele</v>
      </c>
      <c r="P11" s="73">
        <v>2</v>
      </c>
      <c r="Q11" s="73">
        <v>4</v>
      </c>
      <c r="T11" s="73">
        <v>4</v>
      </c>
      <c r="U11" s="73">
        <v>6</v>
      </c>
      <c r="X11" s="73">
        <v>8</v>
      </c>
      <c r="Y11" s="73">
        <v>4</v>
      </c>
      <c r="AB11" s="73">
        <v>5</v>
      </c>
      <c r="AC11" s="73">
        <v>2</v>
      </c>
      <c r="AE11" s="73"/>
      <c r="AF11" s="73">
        <v>1</v>
      </c>
      <c r="AG11" s="73">
        <v>8</v>
      </c>
      <c r="AI11" s="73"/>
      <c r="AJ11" s="73">
        <v>1</v>
      </c>
      <c r="AK11" s="73">
        <v>10</v>
      </c>
      <c r="AM11" s="73"/>
      <c r="AN11" s="73">
        <v>4</v>
      </c>
      <c r="AO11" s="73">
        <v>7</v>
      </c>
      <c r="AS11" s="253"/>
      <c r="AT11" s="73"/>
      <c r="AU11" s="73"/>
      <c r="AW11" s="730"/>
      <c r="AX11" s="73"/>
      <c r="AY11" s="73"/>
      <c r="BA11" s="730" t="str">
        <f>Sprache!$E$19</f>
        <v>Rückspiele</v>
      </c>
      <c r="BB11" s="73"/>
      <c r="BC11" s="73"/>
      <c r="BE11" s="730" t="str">
        <f>Sprache!$E$18</f>
        <v>Hinspiele</v>
      </c>
      <c r="BF11" s="73">
        <v>2</v>
      </c>
      <c r="BG11" s="73">
        <v>4</v>
      </c>
      <c r="BJ11" s="73">
        <v>4</v>
      </c>
      <c r="BK11" s="73">
        <v>6</v>
      </c>
      <c r="BN11" s="73">
        <v>8</v>
      </c>
      <c r="BO11" s="73">
        <v>4</v>
      </c>
      <c r="BR11" s="73">
        <v>5</v>
      </c>
      <c r="BS11" s="73">
        <v>2</v>
      </c>
      <c r="BU11" s="73"/>
      <c r="BV11" s="73">
        <v>1</v>
      </c>
      <c r="BW11" s="73">
        <v>8</v>
      </c>
      <c r="BY11" s="73"/>
      <c r="BZ11" s="73">
        <v>1</v>
      </c>
      <c r="CA11" s="73">
        <v>10</v>
      </c>
      <c r="CC11" s="73"/>
      <c r="CD11" s="73">
        <v>4</v>
      </c>
      <c r="CE11" s="73">
        <v>7</v>
      </c>
    </row>
    <row r="12" spans="1:83" x14ac:dyDescent="0.2">
      <c r="A12" s="731"/>
      <c r="D12" s="73"/>
      <c r="E12" s="73"/>
      <c r="H12" s="73">
        <v>3</v>
      </c>
      <c r="I12" s="73">
        <v>4</v>
      </c>
      <c r="K12" s="730"/>
      <c r="L12" s="73">
        <v>4</v>
      </c>
      <c r="M12" s="73">
        <v>3</v>
      </c>
      <c r="O12" s="730"/>
      <c r="P12" s="73">
        <v>5</v>
      </c>
      <c r="Q12" s="73">
        <v>6</v>
      </c>
      <c r="T12" s="73">
        <v>7</v>
      </c>
      <c r="U12" s="73">
        <v>3</v>
      </c>
      <c r="X12" s="73">
        <v>3</v>
      </c>
      <c r="Y12" s="73">
        <v>2</v>
      </c>
      <c r="AB12" s="73">
        <v>3</v>
      </c>
      <c r="AC12" s="73">
        <v>4</v>
      </c>
      <c r="AE12" s="73"/>
      <c r="AF12" s="73">
        <v>7</v>
      </c>
      <c r="AG12" s="73">
        <v>9</v>
      </c>
      <c r="AI12" s="73"/>
      <c r="AJ12" s="73">
        <v>9</v>
      </c>
      <c r="AK12" s="73">
        <v>11</v>
      </c>
      <c r="AM12" s="73"/>
      <c r="AN12" s="73">
        <v>6</v>
      </c>
      <c r="AO12" s="73">
        <v>5</v>
      </c>
      <c r="AT12" s="73"/>
      <c r="AU12" s="73"/>
      <c r="AX12" s="73"/>
      <c r="AY12" s="73"/>
      <c r="BA12" s="730"/>
      <c r="BB12" s="73"/>
      <c r="BC12" s="73"/>
      <c r="BE12" s="730"/>
      <c r="BF12" s="73">
        <v>5</v>
      </c>
      <c r="BG12" s="73">
        <v>6</v>
      </c>
      <c r="BJ12" s="73">
        <v>7</v>
      </c>
      <c r="BK12" s="73">
        <v>3</v>
      </c>
      <c r="BN12" s="73">
        <v>3</v>
      </c>
      <c r="BO12" s="73">
        <v>2</v>
      </c>
      <c r="BR12" s="73">
        <v>3</v>
      </c>
      <c r="BS12" s="73">
        <v>4</v>
      </c>
      <c r="BU12" s="73"/>
      <c r="BV12" s="73">
        <v>7</v>
      </c>
      <c r="BW12" s="73">
        <v>9</v>
      </c>
      <c r="BY12" s="73"/>
      <c r="BZ12" s="73">
        <v>9</v>
      </c>
      <c r="CA12" s="73">
        <v>11</v>
      </c>
      <c r="CC12" s="73"/>
      <c r="CD12" s="73">
        <v>6</v>
      </c>
      <c r="CE12" s="73">
        <v>5</v>
      </c>
    </row>
    <row r="13" spans="1:83" x14ac:dyDescent="0.2">
      <c r="A13" s="731"/>
      <c r="K13" s="730"/>
      <c r="L13" s="73">
        <v>1</v>
      </c>
      <c r="M13" s="73">
        <v>5</v>
      </c>
      <c r="O13" s="730"/>
      <c r="P13" s="73">
        <v>1</v>
      </c>
      <c r="Q13" s="73">
        <v>2</v>
      </c>
      <c r="T13" s="73">
        <v>1</v>
      </c>
      <c r="U13" s="73">
        <v>4</v>
      </c>
      <c r="X13" s="73">
        <v>5</v>
      </c>
      <c r="Y13" s="73">
        <v>1</v>
      </c>
      <c r="AB13" s="73">
        <v>7</v>
      </c>
      <c r="AC13" s="73">
        <v>1</v>
      </c>
      <c r="AE13" s="73"/>
      <c r="AF13" s="73">
        <v>10</v>
      </c>
      <c r="AG13" s="73">
        <v>6</v>
      </c>
      <c r="AI13" s="73"/>
      <c r="AJ13" s="73">
        <v>7</v>
      </c>
      <c r="AK13" s="73">
        <v>2</v>
      </c>
      <c r="AM13" s="73"/>
      <c r="AN13" s="73">
        <v>1</v>
      </c>
      <c r="AO13" s="73">
        <v>10</v>
      </c>
      <c r="BA13" s="730"/>
      <c r="BB13" s="73"/>
      <c r="BC13" s="73"/>
      <c r="BE13" s="730"/>
      <c r="BF13" s="73">
        <v>1</v>
      </c>
      <c r="BG13" s="73">
        <v>2</v>
      </c>
      <c r="BJ13" s="73">
        <v>1</v>
      </c>
      <c r="BK13" s="73">
        <v>4</v>
      </c>
      <c r="BN13" s="73">
        <v>5</v>
      </c>
      <c r="BO13" s="73">
        <v>1</v>
      </c>
      <c r="BR13" s="73">
        <v>7</v>
      </c>
      <c r="BS13" s="73">
        <v>1</v>
      </c>
      <c r="BU13" s="73"/>
      <c r="BV13" s="73">
        <v>10</v>
      </c>
      <c r="BW13" s="73">
        <v>6</v>
      </c>
      <c r="BY13" s="73"/>
      <c r="BZ13" s="73">
        <v>7</v>
      </c>
      <c r="CA13" s="73">
        <v>2</v>
      </c>
      <c r="CC13" s="73"/>
      <c r="CD13" s="73">
        <v>1</v>
      </c>
      <c r="CE13" s="73">
        <v>10</v>
      </c>
    </row>
    <row r="14" spans="1:83" x14ac:dyDescent="0.2">
      <c r="A14" s="731"/>
      <c r="K14" s="730"/>
      <c r="L14" s="73">
        <v>3</v>
      </c>
      <c r="M14" s="73">
        <v>2</v>
      </c>
      <c r="O14" s="730"/>
      <c r="P14" s="73">
        <v>6</v>
      </c>
      <c r="Q14" s="73">
        <v>3</v>
      </c>
      <c r="T14" s="73">
        <v>3</v>
      </c>
      <c r="U14" s="73">
        <v>5</v>
      </c>
      <c r="X14" s="73">
        <v>4</v>
      </c>
      <c r="Y14" s="73">
        <v>6</v>
      </c>
      <c r="AB14" s="73">
        <v>6</v>
      </c>
      <c r="AC14" s="73">
        <v>8</v>
      </c>
      <c r="AE14" s="73"/>
      <c r="AF14" s="73">
        <v>5</v>
      </c>
      <c r="AG14" s="73">
        <v>2</v>
      </c>
      <c r="AI14" s="73"/>
      <c r="AJ14" s="73">
        <v>3</v>
      </c>
      <c r="AK14" s="73">
        <v>6</v>
      </c>
      <c r="AM14" s="73"/>
      <c r="AN14" s="73">
        <v>9</v>
      </c>
      <c r="AO14" s="73">
        <v>11</v>
      </c>
      <c r="BA14" s="730"/>
      <c r="BB14" s="73"/>
      <c r="BC14" s="73"/>
      <c r="BE14" s="730"/>
      <c r="BF14" s="73">
        <v>6</v>
      </c>
      <c r="BG14" s="73">
        <v>3</v>
      </c>
      <c r="BJ14" s="73">
        <v>3</v>
      </c>
      <c r="BK14" s="73">
        <v>5</v>
      </c>
      <c r="BN14" s="73">
        <v>4</v>
      </c>
      <c r="BO14" s="73">
        <v>6</v>
      </c>
      <c r="BR14" s="73">
        <v>6</v>
      </c>
      <c r="BS14" s="73">
        <v>8</v>
      </c>
      <c r="BU14" s="73"/>
      <c r="BV14" s="73">
        <v>5</v>
      </c>
      <c r="BW14" s="73">
        <v>2</v>
      </c>
      <c r="BY14" s="73"/>
      <c r="BZ14" s="73">
        <v>3</v>
      </c>
      <c r="CA14" s="73">
        <v>6</v>
      </c>
      <c r="CC14" s="73"/>
      <c r="CD14" s="73">
        <v>9</v>
      </c>
      <c r="CE14" s="73">
        <v>11</v>
      </c>
    </row>
    <row r="15" spans="1:83" ht="13.5" thickBot="1" x14ac:dyDescent="0.25">
      <c r="A15" s="731"/>
      <c r="K15" s="730"/>
      <c r="L15" s="73">
        <v>4</v>
      </c>
      <c r="M15" s="73">
        <v>1</v>
      </c>
      <c r="O15" s="732"/>
      <c r="P15" s="73">
        <v>4</v>
      </c>
      <c r="Q15" s="73">
        <v>5</v>
      </c>
      <c r="T15" s="73">
        <v>6</v>
      </c>
      <c r="U15" s="73">
        <v>2</v>
      </c>
      <c r="X15" s="73">
        <v>7</v>
      </c>
      <c r="Y15" s="73">
        <v>3</v>
      </c>
      <c r="AB15" s="73">
        <v>9</v>
      </c>
      <c r="AC15" s="73">
        <v>5</v>
      </c>
      <c r="AE15" s="73"/>
      <c r="AF15" s="73">
        <v>3</v>
      </c>
      <c r="AG15" s="73">
        <v>4</v>
      </c>
      <c r="AI15" s="73"/>
      <c r="AJ15" s="73">
        <v>5</v>
      </c>
      <c r="AK15" s="73">
        <v>4</v>
      </c>
      <c r="AM15" s="73"/>
      <c r="AN15" s="73">
        <v>12</v>
      </c>
      <c r="AO15" s="73">
        <v>8</v>
      </c>
      <c r="BA15" s="730"/>
      <c r="BB15" s="73"/>
      <c r="BC15" s="73"/>
      <c r="BE15" s="732"/>
      <c r="BF15" s="73">
        <v>4</v>
      </c>
      <c r="BG15" s="73">
        <v>5</v>
      </c>
      <c r="BJ15" s="73">
        <v>6</v>
      </c>
      <c r="BK15" s="73">
        <v>2</v>
      </c>
      <c r="BN15" s="73">
        <v>7</v>
      </c>
      <c r="BO15" s="73">
        <v>3</v>
      </c>
      <c r="BR15" s="73">
        <v>9</v>
      </c>
      <c r="BS15" s="73">
        <v>5</v>
      </c>
      <c r="BU15" s="73"/>
      <c r="BV15" s="73">
        <v>3</v>
      </c>
      <c r="BW15" s="73">
        <v>4</v>
      </c>
      <c r="BY15" s="73"/>
      <c r="BZ15" s="73">
        <v>5</v>
      </c>
      <c r="CA15" s="73">
        <v>4</v>
      </c>
      <c r="CC15" s="73"/>
      <c r="CD15" s="73">
        <v>12</v>
      </c>
      <c r="CE15" s="73">
        <v>8</v>
      </c>
    </row>
    <row r="16" spans="1:83" x14ac:dyDescent="0.2">
      <c r="A16" s="731"/>
      <c r="L16" s="73">
        <v>5</v>
      </c>
      <c r="M16" s="73">
        <v>3</v>
      </c>
      <c r="O16" s="730" t="str">
        <f>Sprache!$E$19</f>
        <v>Rückspiele</v>
      </c>
      <c r="P16" s="73">
        <v>6</v>
      </c>
      <c r="Q16" s="73">
        <v>1</v>
      </c>
      <c r="T16" s="73">
        <v>3</v>
      </c>
      <c r="U16" s="73">
        <v>1</v>
      </c>
      <c r="X16" s="73">
        <v>2</v>
      </c>
      <c r="Y16" s="73">
        <v>8</v>
      </c>
      <c r="AB16" s="73">
        <v>2</v>
      </c>
      <c r="AC16" s="73">
        <v>3</v>
      </c>
      <c r="AE16" s="73"/>
      <c r="AF16" s="73">
        <v>7</v>
      </c>
      <c r="AG16" s="73">
        <v>1</v>
      </c>
      <c r="AI16" s="73"/>
      <c r="AJ16" s="73">
        <v>9</v>
      </c>
      <c r="AK16" s="73">
        <v>1</v>
      </c>
      <c r="AM16" s="73"/>
      <c r="AN16" s="73">
        <v>7</v>
      </c>
      <c r="AO16" s="73">
        <v>2</v>
      </c>
      <c r="BB16" s="73"/>
      <c r="BC16" s="73"/>
      <c r="BE16" s="730" t="str">
        <f>Sprache!$E$19</f>
        <v>Rückspiele</v>
      </c>
      <c r="BF16" s="73"/>
      <c r="BG16" s="73"/>
      <c r="BJ16" s="73">
        <v>3</v>
      </c>
      <c r="BK16" s="73">
        <v>1</v>
      </c>
      <c r="BN16" s="73">
        <v>2</v>
      </c>
      <c r="BO16" s="73">
        <v>8</v>
      </c>
      <c r="BR16" s="73">
        <v>2</v>
      </c>
      <c r="BS16" s="73">
        <v>3</v>
      </c>
      <c r="BU16" s="73"/>
      <c r="BV16" s="73">
        <v>7</v>
      </c>
      <c r="BW16" s="73">
        <v>1</v>
      </c>
      <c r="BY16" s="73"/>
      <c r="BZ16" s="73">
        <v>9</v>
      </c>
      <c r="CA16" s="73">
        <v>1</v>
      </c>
      <c r="CC16" s="73"/>
      <c r="CD16" s="73">
        <v>7</v>
      </c>
      <c r="CE16" s="73">
        <v>2</v>
      </c>
    </row>
    <row r="17" spans="1:83" x14ac:dyDescent="0.2">
      <c r="A17" s="731"/>
      <c r="L17" s="73">
        <v>4</v>
      </c>
      <c r="M17" s="73">
        <v>2</v>
      </c>
      <c r="O17" s="730"/>
      <c r="P17" s="73">
        <v>2</v>
      </c>
      <c r="Q17" s="73">
        <v>5</v>
      </c>
      <c r="S17" s="730" t="str">
        <f>Sprache!$E$18</f>
        <v>Hinspiele</v>
      </c>
      <c r="T17" s="73">
        <v>2</v>
      </c>
      <c r="U17" s="73">
        <v>4</v>
      </c>
      <c r="X17" s="73">
        <v>1</v>
      </c>
      <c r="Y17" s="73">
        <v>4</v>
      </c>
      <c r="AB17" s="73">
        <v>1</v>
      </c>
      <c r="AC17" s="73">
        <v>6</v>
      </c>
      <c r="AE17" s="73"/>
      <c r="AF17" s="73">
        <v>6</v>
      </c>
      <c r="AG17" s="73">
        <v>8</v>
      </c>
      <c r="AI17" s="73"/>
      <c r="AJ17" s="73">
        <v>8</v>
      </c>
      <c r="AK17" s="73">
        <v>10</v>
      </c>
      <c r="AM17" s="73"/>
      <c r="AN17" s="73">
        <v>3</v>
      </c>
      <c r="AO17" s="73">
        <v>6</v>
      </c>
      <c r="BB17" s="73"/>
      <c r="BC17" s="73"/>
      <c r="BE17" s="730"/>
      <c r="BF17" s="73"/>
      <c r="BG17" s="73"/>
      <c r="BI17" s="730" t="str">
        <f>Sprache!$E$18</f>
        <v>Hinspiele</v>
      </c>
      <c r="BJ17" s="73">
        <v>2</v>
      </c>
      <c r="BK17" s="73">
        <v>4</v>
      </c>
      <c r="BN17" s="73">
        <v>1</v>
      </c>
      <c r="BO17" s="73">
        <v>4</v>
      </c>
      <c r="BR17" s="73">
        <v>1</v>
      </c>
      <c r="BS17" s="73">
        <v>6</v>
      </c>
      <c r="BU17" s="73"/>
      <c r="BV17" s="73">
        <v>6</v>
      </c>
      <c r="BW17" s="73">
        <v>8</v>
      </c>
      <c r="BY17" s="73"/>
      <c r="BZ17" s="73">
        <v>8</v>
      </c>
      <c r="CA17" s="73">
        <v>10</v>
      </c>
      <c r="CC17" s="73"/>
      <c r="CD17" s="73">
        <v>3</v>
      </c>
      <c r="CE17" s="73">
        <v>6</v>
      </c>
    </row>
    <row r="18" spans="1:83" x14ac:dyDescent="0.2">
      <c r="A18" s="731"/>
      <c r="L18" s="73">
        <v>1</v>
      </c>
      <c r="M18" s="73">
        <v>3</v>
      </c>
      <c r="O18" s="730"/>
      <c r="P18" s="73">
        <v>4</v>
      </c>
      <c r="Q18" s="73">
        <v>3</v>
      </c>
      <c r="S18" s="730"/>
      <c r="T18" s="73">
        <v>7</v>
      </c>
      <c r="U18" s="73">
        <v>6</v>
      </c>
      <c r="X18" s="73">
        <v>3</v>
      </c>
      <c r="Y18" s="73">
        <v>5</v>
      </c>
      <c r="AB18" s="73">
        <v>5</v>
      </c>
      <c r="AC18" s="73">
        <v>7</v>
      </c>
      <c r="AE18" s="73"/>
      <c r="AF18" s="73">
        <v>9</v>
      </c>
      <c r="AG18" s="73">
        <v>5</v>
      </c>
      <c r="AI18" s="73"/>
      <c r="AJ18" s="73">
        <v>11</v>
      </c>
      <c r="AK18" s="73">
        <v>7</v>
      </c>
      <c r="AM18" s="73"/>
      <c r="AN18" s="73">
        <v>5</v>
      </c>
      <c r="AO18" s="73">
        <v>4</v>
      </c>
      <c r="BB18" s="73"/>
      <c r="BC18" s="73"/>
      <c r="BE18" s="730"/>
      <c r="BF18" s="73"/>
      <c r="BG18" s="73"/>
      <c r="BI18" s="730"/>
      <c r="BJ18" s="73">
        <v>7</v>
      </c>
      <c r="BK18" s="73">
        <v>6</v>
      </c>
      <c r="BN18" s="73">
        <v>3</v>
      </c>
      <c r="BO18" s="73">
        <v>5</v>
      </c>
      <c r="BR18" s="73">
        <v>5</v>
      </c>
      <c r="BS18" s="73">
        <v>7</v>
      </c>
      <c r="BU18" s="73"/>
      <c r="BV18" s="73">
        <v>9</v>
      </c>
      <c r="BW18" s="73">
        <v>5</v>
      </c>
      <c r="BY18" s="73"/>
      <c r="BZ18" s="73">
        <v>11</v>
      </c>
      <c r="CA18" s="73">
        <v>7</v>
      </c>
      <c r="CC18" s="73"/>
      <c r="CD18" s="73">
        <v>5</v>
      </c>
      <c r="CE18" s="73">
        <v>4</v>
      </c>
    </row>
    <row r="19" spans="1:83" x14ac:dyDescent="0.2">
      <c r="L19" s="73">
        <v>5</v>
      </c>
      <c r="M19" s="73">
        <v>4</v>
      </c>
      <c r="O19" s="730"/>
      <c r="P19" s="73">
        <v>1</v>
      </c>
      <c r="Q19" s="73">
        <v>5</v>
      </c>
      <c r="S19" s="730"/>
      <c r="T19" s="73">
        <v>1</v>
      </c>
      <c r="U19" s="73">
        <v>2</v>
      </c>
      <c r="X19" s="73">
        <v>6</v>
      </c>
      <c r="Y19" s="73">
        <v>2</v>
      </c>
      <c r="AB19" s="73">
        <v>8</v>
      </c>
      <c r="AC19" s="73">
        <v>4</v>
      </c>
      <c r="AE19" s="73"/>
      <c r="AF19" s="73">
        <v>4</v>
      </c>
      <c r="AG19" s="73">
        <v>10</v>
      </c>
      <c r="AI19" s="73"/>
      <c r="AJ19" s="73">
        <v>2</v>
      </c>
      <c r="AK19" s="73">
        <v>5</v>
      </c>
      <c r="AM19" s="73"/>
      <c r="AN19" s="73">
        <v>9</v>
      </c>
      <c r="AO19" s="73">
        <v>1</v>
      </c>
      <c r="BB19" s="73"/>
      <c r="BC19" s="73"/>
      <c r="BE19" s="730"/>
      <c r="BF19" s="73"/>
      <c r="BG19" s="73"/>
      <c r="BI19" s="730"/>
      <c r="BJ19" s="73">
        <v>1</v>
      </c>
      <c r="BK19" s="73">
        <v>2</v>
      </c>
      <c r="BN19" s="73">
        <v>6</v>
      </c>
      <c r="BO19" s="73">
        <v>2</v>
      </c>
      <c r="BR19" s="73">
        <v>8</v>
      </c>
      <c r="BS19" s="73">
        <v>4</v>
      </c>
      <c r="BU19" s="73"/>
      <c r="BV19" s="73">
        <v>4</v>
      </c>
      <c r="BW19" s="73">
        <v>10</v>
      </c>
      <c r="BY19" s="73"/>
      <c r="BZ19" s="73">
        <v>2</v>
      </c>
      <c r="CA19" s="73">
        <v>5</v>
      </c>
      <c r="CC19" s="73"/>
      <c r="CD19" s="73">
        <v>9</v>
      </c>
      <c r="CE19" s="73">
        <v>1</v>
      </c>
    </row>
    <row r="20" spans="1:83" x14ac:dyDescent="0.2">
      <c r="L20" s="73">
        <v>2</v>
      </c>
      <c r="M20" s="73">
        <v>1</v>
      </c>
      <c r="O20" s="730"/>
      <c r="P20" s="73">
        <v>6</v>
      </c>
      <c r="Q20" s="73">
        <v>4</v>
      </c>
      <c r="S20" s="730"/>
      <c r="T20" s="73">
        <v>4</v>
      </c>
      <c r="U20" s="73">
        <v>7</v>
      </c>
      <c r="X20" s="73">
        <v>8</v>
      </c>
      <c r="Y20" s="73">
        <v>7</v>
      </c>
      <c r="AB20" s="73">
        <v>3</v>
      </c>
      <c r="AC20" s="73">
        <v>9</v>
      </c>
      <c r="AE20" s="73"/>
      <c r="AF20" s="73">
        <v>2</v>
      </c>
      <c r="AG20" s="73">
        <v>3</v>
      </c>
      <c r="AI20" s="73"/>
      <c r="AJ20" s="73">
        <v>4</v>
      </c>
      <c r="AK20" s="73">
        <v>3</v>
      </c>
      <c r="AM20" s="73"/>
      <c r="AN20" s="73">
        <v>8</v>
      </c>
      <c r="AO20" s="73">
        <v>10</v>
      </c>
      <c r="BB20" s="73"/>
      <c r="BC20" s="73"/>
      <c r="BE20" s="730"/>
      <c r="BF20" s="73"/>
      <c r="BG20" s="73"/>
      <c r="BI20" s="730"/>
      <c r="BJ20" s="73">
        <v>4</v>
      </c>
      <c r="BK20" s="73">
        <v>7</v>
      </c>
      <c r="BN20" s="73">
        <v>8</v>
      </c>
      <c r="BO20" s="73">
        <v>7</v>
      </c>
      <c r="BR20" s="73">
        <v>3</v>
      </c>
      <c r="BS20" s="73">
        <v>9</v>
      </c>
      <c r="BU20" s="73"/>
      <c r="BV20" s="73">
        <v>2</v>
      </c>
      <c r="BW20" s="73">
        <v>3</v>
      </c>
      <c r="BY20" s="73"/>
      <c r="BZ20" s="73">
        <v>4</v>
      </c>
      <c r="CA20" s="73">
        <v>3</v>
      </c>
      <c r="CC20" s="73"/>
      <c r="CD20" s="73">
        <v>8</v>
      </c>
      <c r="CE20" s="73">
        <v>10</v>
      </c>
    </row>
    <row r="21" spans="1:83" ht="13.5" thickBot="1" x14ac:dyDescent="0.25">
      <c r="P21" s="73">
        <v>3</v>
      </c>
      <c r="Q21" s="73">
        <v>2</v>
      </c>
      <c r="S21" s="732"/>
      <c r="T21" s="73">
        <v>6</v>
      </c>
      <c r="U21" s="73">
        <v>5</v>
      </c>
      <c r="X21" s="73">
        <v>3</v>
      </c>
      <c r="Y21" s="73">
        <v>1</v>
      </c>
      <c r="AB21" s="73">
        <v>5</v>
      </c>
      <c r="AC21" s="73">
        <v>1</v>
      </c>
      <c r="AE21" s="73"/>
      <c r="AF21" s="73">
        <v>1</v>
      </c>
      <c r="AG21" s="73">
        <v>6</v>
      </c>
      <c r="AI21" s="73"/>
      <c r="AJ21" s="73">
        <v>1</v>
      </c>
      <c r="AK21" s="73">
        <v>8</v>
      </c>
      <c r="AM21" s="73"/>
      <c r="AN21" s="73">
        <v>11</v>
      </c>
      <c r="AO21" s="73">
        <v>7</v>
      </c>
      <c r="BF21" s="73"/>
      <c r="BG21" s="73"/>
      <c r="BI21" s="732"/>
      <c r="BJ21" s="73">
        <v>6</v>
      </c>
      <c r="BK21" s="73">
        <v>5</v>
      </c>
      <c r="BN21" s="73">
        <v>3</v>
      </c>
      <c r="BO21" s="73">
        <v>1</v>
      </c>
      <c r="BR21" s="73">
        <v>5</v>
      </c>
      <c r="BS21" s="73">
        <v>1</v>
      </c>
      <c r="BU21" s="73"/>
      <c r="BV21" s="73">
        <v>1</v>
      </c>
      <c r="BW21" s="73">
        <v>6</v>
      </c>
      <c r="BY21" s="73"/>
      <c r="BZ21" s="73">
        <v>1</v>
      </c>
      <c r="CA21" s="73">
        <v>8</v>
      </c>
      <c r="CC21" s="73"/>
      <c r="CD21" s="73">
        <v>11</v>
      </c>
      <c r="CE21" s="73">
        <v>7</v>
      </c>
    </row>
    <row r="22" spans="1:83" x14ac:dyDescent="0.2">
      <c r="P22" s="73">
        <v>4</v>
      </c>
      <c r="Q22" s="73">
        <v>1</v>
      </c>
      <c r="S22" s="730" t="str">
        <f>Sprache!$E$19</f>
        <v>Rückspiele</v>
      </c>
      <c r="T22" s="73">
        <v>2</v>
      </c>
      <c r="U22" s="73">
        <v>7</v>
      </c>
      <c r="X22" s="73">
        <v>2</v>
      </c>
      <c r="Y22" s="73">
        <v>4</v>
      </c>
      <c r="AB22" s="73">
        <v>4</v>
      </c>
      <c r="AC22" s="73">
        <v>6</v>
      </c>
      <c r="AE22" s="73"/>
      <c r="AF22" s="73">
        <v>5</v>
      </c>
      <c r="AG22" s="73">
        <v>7</v>
      </c>
      <c r="AI22" s="73"/>
      <c r="AJ22" s="73">
        <v>7</v>
      </c>
      <c r="AK22" s="73">
        <v>9</v>
      </c>
      <c r="AM22" s="73"/>
      <c r="AN22" s="73">
        <v>6</v>
      </c>
      <c r="AO22" s="73">
        <v>12</v>
      </c>
      <c r="BF22" s="73"/>
      <c r="BG22" s="73"/>
      <c r="BI22" s="730" t="str">
        <f>Sprache!$E$19</f>
        <v>Rückspiele</v>
      </c>
      <c r="BJ22" s="73"/>
      <c r="BK22" s="73"/>
      <c r="BN22" s="73">
        <v>2</v>
      </c>
      <c r="BO22" s="73">
        <v>4</v>
      </c>
      <c r="BR22" s="73">
        <v>4</v>
      </c>
      <c r="BS22" s="73">
        <v>6</v>
      </c>
      <c r="BU22" s="73"/>
      <c r="BV22" s="73">
        <v>5</v>
      </c>
      <c r="BW22" s="73">
        <v>7</v>
      </c>
      <c r="BY22" s="73"/>
      <c r="BZ22" s="73">
        <v>7</v>
      </c>
      <c r="CA22" s="73">
        <v>9</v>
      </c>
      <c r="CC22" s="73"/>
      <c r="CD22" s="73">
        <v>6</v>
      </c>
      <c r="CE22" s="73">
        <v>12</v>
      </c>
    </row>
    <row r="23" spans="1:83" x14ac:dyDescent="0.2">
      <c r="P23" s="73">
        <v>5</v>
      </c>
      <c r="Q23" s="73">
        <v>3</v>
      </c>
      <c r="S23" s="730"/>
      <c r="T23" s="73">
        <v>6</v>
      </c>
      <c r="U23" s="73">
        <v>3</v>
      </c>
      <c r="X23" s="73">
        <v>5</v>
      </c>
      <c r="Y23" s="73">
        <v>8</v>
      </c>
      <c r="AB23" s="73">
        <v>7</v>
      </c>
      <c r="AC23" s="73">
        <v>3</v>
      </c>
      <c r="AE23" s="73"/>
      <c r="AF23" s="73">
        <v>8</v>
      </c>
      <c r="AG23" s="73">
        <v>4</v>
      </c>
      <c r="AI23" s="73"/>
      <c r="AJ23" s="73">
        <v>10</v>
      </c>
      <c r="AK23" s="73">
        <v>6</v>
      </c>
      <c r="AM23" s="73"/>
      <c r="AN23" s="73">
        <v>2</v>
      </c>
      <c r="AO23" s="73">
        <v>5</v>
      </c>
      <c r="BF23" s="73"/>
      <c r="BG23" s="73"/>
      <c r="BI23" s="730"/>
      <c r="BJ23" s="73"/>
      <c r="BK23" s="73"/>
      <c r="BN23" s="73">
        <v>5</v>
      </c>
      <c r="BO23" s="73">
        <v>8</v>
      </c>
      <c r="BR23" s="73">
        <v>7</v>
      </c>
      <c r="BS23" s="73">
        <v>3</v>
      </c>
      <c r="BU23" s="73"/>
      <c r="BV23" s="73">
        <v>8</v>
      </c>
      <c r="BW23" s="73">
        <v>4</v>
      </c>
      <c r="BY23" s="73"/>
      <c r="BZ23" s="73">
        <v>10</v>
      </c>
      <c r="CA23" s="73">
        <v>6</v>
      </c>
      <c r="CC23" s="73"/>
      <c r="CD23" s="73">
        <v>2</v>
      </c>
      <c r="CE23" s="73">
        <v>5</v>
      </c>
    </row>
    <row r="24" spans="1:83" x14ac:dyDescent="0.2">
      <c r="P24" s="73">
        <v>2</v>
      </c>
      <c r="Q24" s="73">
        <v>6</v>
      </c>
      <c r="S24" s="730"/>
      <c r="T24" s="73">
        <v>4</v>
      </c>
      <c r="U24" s="73">
        <v>5</v>
      </c>
      <c r="W24" s="730" t="str">
        <f>Sprache!$E$18</f>
        <v>Hinspiele</v>
      </c>
      <c r="X24" s="73">
        <v>7</v>
      </c>
      <c r="Y24" s="73">
        <v>6</v>
      </c>
      <c r="AB24" s="73">
        <v>2</v>
      </c>
      <c r="AC24" s="73">
        <v>8</v>
      </c>
      <c r="AE24" s="73"/>
      <c r="AF24" s="73">
        <v>3</v>
      </c>
      <c r="AG24" s="73">
        <v>9</v>
      </c>
      <c r="AI24" s="73"/>
      <c r="AJ24" s="73">
        <v>5</v>
      </c>
      <c r="AK24" s="73">
        <v>11</v>
      </c>
      <c r="AM24" s="73"/>
      <c r="AN24" s="73">
        <v>4</v>
      </c>
      <c r="AO24" s="73">
        <v>3</v>
      </c>
      <c r="BF24" s="73"/>
      <c r="BG24" s="73"/>
      <c r="BI24" s="730"/>
      <c r="BJ24" s="73"/>
      <c r="BK24" s="73"/>
      <c r="BM24" s="730" t="str">
        <f>Sprache!$E$18</f>
        <v>Hinspiele</v>
      </c>
      <c r="BN24" s="73">
        <v>7</v>
      </c>
      <c r="BO24" s="73">
        <v>6</v>
      </c>
      <c r="BR24" s="73">
        <v>2</v>
      </c>
      <c r="BS24" s="73">
        <v>8</v>
      </c>
      <c r="BU24" s="73"/>
      <c r="BV24" s="73">
        <v>3</v>
      </c>
      <c r="BW24" s="73">
        <v>9</v>
      </c>
      <c r="BY24" s="73"/>
      <c r="BZ24" s="73">
        <v>5</v>
      </c>
      <c r="CA24" s="73">
        <v>11</v>
      </c>
      <c r="CC24" s="73"/>
      <c r="CD24" s="73">
        <v>4</v>
      </c>
      <c r="CE24" s="73">
        <v>3</v>
      </c>
    </row>
    <row r="25" spans="1:83" x14ac:dyDescent="0.2">
      <c r="P25" s="73">
        <v>1</v>
      </c>
      <c r="Q25" s="73">
        <v>3</v>
      </c>
      <c r="S25" s="730"/>
      <c r="T25" s="73">
        <v>1</v>
      </c>
      <c r="U25" s="73">
        <v>7</v>
      </c>
      <c r="W25" s="730"/>
      <c r="X25" s="73">
        <v>1</v>
      </c>
      <c r="Y25" s="73">
        <v>2</v>
      </c>
      <c r="AB25" s="73">
        <v>1</v>
      </c>
      <c r="AC25" s="73">
        <v>4</v>
      </c>
      <c r="AE25" s="73"/>
      <c r="AF25" s="73">
        <v>10</v>
      </c>
      <c r="AG25" s="73">
        <v>2</v>
      </c>
      <c r="AI25" s="73"/>
      <c r="AJ25" s="73">
        <v>3</v>
      </c>
      <c r="AK25" s="73">
        <v>2</v>
      </c>
      <c r="AM25" s="73"/>
      <c r="AN25" s="73">
        <v>1</v>
      </c>
      <c r="AO25" s="73">
        <v>8</v>
      </c>
      <c r="BF25" s="73"/>
      <c r="BG25" s="73"/>
      <c r="BI25" s="730"/>
      <c r="BJ25" s="73"/>
      <c r="BK25" s="73"/>
      <c r="BM25" s="730"/>
      <c r="BN25" s="73">
        <v>1</v>
      </c>
      <c r="BO25" s="73">
        <v>2</v>
      </c>
      <c r="BR25" s="73">
        <v>1</v>
      </c>
      <c r="BS25" s="73">
        <v>4</v>
      </c>
      <c r="BU25" s="73"/>
      <c r="BV25" s="73">
        <v>10</v>
      </c>
      <c r="BW25" s="73">
        <v>2</v>
      </c>
      <c r="BY25" s="73"/>
      <c r="BZ25" s="73">
        <v>3</v>
      </c>
      <c r="CA25" s="73">
        <v>2</v>
      </c>
      <c r="CC25" s="73"/>
      <c r="CD25" s="73">
        <v>1</v>
      </c>
      <c r="CE25" s="73">
        <v>8</v>
      </c>
    </row>
    <row r="26" spans="1:83" x14ac:dyDescent="0.2">
      <c r="P26" s="73">
        <v>4</v>
      </c>
      <c r="Q26" s="73">
        <v>2</v>
      </c>
      <c r="S26" s="730"/>
      <c r="T26" s="73">
        <v>5</v>
      </c>
      <c r="U26" s="73">
        <v>2</v>
      </c>
      <c r="W26" s="730"/>
      <c r="X26" s="73">
        <v>8</v>
      </c>
      <c r="Y26" s="73">
        <v>3</v>
      </c>
      <c r="AB26" s="73">
        <v>3</v>
      </c>
      <c r="AC26" s="73">
        <v>5</v>
      </c>
      <c r="AE26" s="73"/>
      <c r="AF26" s="73">
        <v>5</v>
      </c>
      <c r="AG26" s="73">
        <v>1</v>
      </c>
      <c r="AI26" s="73"/>
      <c r="AJ26" s="73">
        <v>7</v>
      </c>
      <c r="AK26" s="73">
        <v>1</v>
      </c>
      <c r="AM26" s="73"/>
      <c r="AN26" s="73">
        <v>7</v>
      </c>
      <c r="AO26" s="73">
        <v>9</v>
      </c>
      <c r="BF26" s="73"/>
      <c r="BG26" s="73"/>
      <c r="BI26" s="730"/>
      <c r="BJ26" s="73"/>
      <c r="BK26" s="73"/>
      <c r="BM26" s="730"/>
      <c r="BN26" s="73">
        <v>8</v>
      </c>
      <c r="BO26" s="73">
        <v>3</v>
      </c>
      <c r="BR26" s="73">
        <v>3</v>
      </c>
      <c r="BS26" s="73">
        <v>5</v>
      </c>
      <c r="BU26" s="73"/>
      <c r="BV26" s="73">
        <v>5</v>
      </c>
      <c r="BW26" s="73">
        <v>1</v>
      </c>
      <c r="BY26" s="73"/>
      <c r="BZ26" s="73">
        <v>7</v>
      </c>
      <c r="CA26" s="73">
        <v>1</v>
      </c>
      <c r="CC26" s="73"/>
      <c r="CD26" s="73">
        <v>7</v>
      </c>
      <c r="CE26" s="73">
        <v>9</v>
      </c>
    </row>
    <row r="27" spans="1:83" x14ac:dyDescent="0.2">
      <c r="P27" s="73">
        <v>6</v>
      </c>
      <c r="Q27" s="73">
        <v>5</v>
      </c>
      <c r="T27" s="73">
        <v>3</v>
      </c>
      <c r="U27" s="73">
        <v>4</v>
      </c>
      <c r="W27" s="730"/>
      <c r="X27" s="73">
        <v>4</v>
      </c>
      <c r="Y27" s="73">
        <v>7</v>
      </c>
      <c r="AB27" s="73">
        <v>6</v>
      </c>
      <c r="AC27" s="73">
        <v>2</v>
      </c>
      <c r="AE27" s="73"/>
      <c r="AF27" s="73">
        <v>4</v>
      </c>
      <c r="AG27" s="73">
        <v>6</v>
      </c>
      <c r="AI27" s="73"/>
      <c r="AJ27" s="73">
        <v>6</v>
      </c>
      <c r="AK27" s="73">
        <v>8</v>
      </c>
      <c r="AM27" s="73"/>
      <c r="AN27" s="73">
        <v>10</v>
      </c>
      <c r="AO27" s="73">
        <v>6</v>
      </c>
      <c r="BF27" s="73"/>
      <c r="BG27" s="73"/>
      <c r="BJ27" s="73"/>
      <c r="BK27" s="73"/>
      <c r="BM27" s="730"/>
      <c r="BN27" s="73">
        <v>4</v>
      </c>
      <c r="BO27" s="73">
        <v>7</v>
      </c>
      <c r="BR27" s="73">
        <v>6</v>
      </c>
      <c r="BS27" s="73">
        <v>2</v>
      </c>
      <c r="BU27" s="73"/>
      <c r="BV27" s="73">
        <v>4</v>
      </c>
      <c r="BW27" s="73">
        <v>6</v>
      </c>
      <c r="BY27" s="73"/>
      <c r="BZ27" s="73">
        <v>6</v>
      </c>
      <c r="CA27" s="73">
        <v>8</v>
      </c>
      <c r="CC27" s="73"/>
      <c r="CD27" s="73">
        <v>10</v>
      </c>
      <c r="CE27" s="73">
        <v>6</v>
      </c>
    </row>
    <row r="28" spans="1:83" ht="13.5" thickBot="1" x14ac:dyDescent="0.25">
      <c r="P28" s="73">
        <v>2</v>
      </c>
      <c r="Q28" s="73">
        <v>1</v>
      </c>
      <c r="T28" s="73">
        <v>6</v>
      </c>
      <c r="U28" s="73">
        <v>1</v>
      </c>
      <c r="W28" s="732"/>
      <c r="X28" s="73">
        <v>6</v>
      </c>
      <c r="Y28" s="73">
        <v>5</v>
      </c>
      <c r="AB28" s="73">
        <v>8</v>
      </c>
      <c r="AC28" s="73">
        <v>9</v>
      </c>
      <c r="AE28" s="73"/>
      <c r="AF28" s="73">
        <v>7</v>
      </c>
      <c r="AG28" s="73">
        <v>3</v>
      </c>
      <c r="AI28" s="73"/>
      <c r="AJ28" s="73">
        <v>9</v>
      </c>
      <c r="AK28" s="73">
        <v>5</v>
      </c>
      <c r="AM28" s="73"/>
      <c r="AN28" s="73">
        <v>5</v>
      </c>
      <c r="AO28" s="73">
        <v>11</v>
      </c>
      <c r="BF28" s="73"/>
      <c r="BG28" s="73"/>
      <c r="BJ28" s="73"/>
      <c r="BK28" s="73"/>
      <c r="BM28" s="732"/>
      <c r="BN28" s="73">
        <v>6</v>
      </c>
      <c r="BO28" s="73">
        <v>5</v>
      </c>
      <c r="BR28" s="73">
        <v>8</v>
      </c>
      <c r="BS28" s="73">
        <v>9</v>
      </c>
      <c r="BU28" s="73"/>
      <c r="BV28" s="73">
        <v>7</v>
      </c>
      <c r="BW28" s="73">
        <v>3</v>
      </c>
      <c r="BY28" s="73"/>
      <c r="BZ28" s="73">
        <v>9</v>
      </c>
      <c r="CA28" s="73">
        <v>5</v>
      </c>
      <c r="CC28" s="73"/>
      <c r="CD28" s="73">
        <v>5</v>
      </c>
      <c r="CE28" s="73">
        <v>11</v>
      </c>
    </row>
    <row r="29" spans="1:83" x14ac:dyDescent="0.2">
      <c r="P29" s="73">
        <v>3</v>
      </c>
      <c r="Q29" s="73">
        <v>6</v>
      </c>
      <c r="T29" s="73">
        <v>7</v>
      </c>
      <c r="U29" s="73">
        <v>5</v>
      </c>
      <c r="W29" s="730" t="str">
        <f>Sprache!$E$19</f>
        <v>Rückspiele</v>
      </c>
      <c r="X29" s="73">
        <v>8</v>
      </c>
      <c r="Y29" s="73">
        <v>1</v>
      </c>
      <c r="AB29" s="73">
        <v>3</v>
      </c>
      <c r="AC29" s="73">
        <v>1</v>
      </c>
      <c r="AE29" s="73"/>
      <c r="AF29" s="73">
        <v>2</v>
      </c>
      <c r="AG29" s="73">
        <v>8</v>
      </c>
      <c r="AI29" s="73"/>
      <c r="AJ29" s="73">
        <v>4</v>
      </c>
      <c r="AK29" s="73">
        <v>10</v>
      </c>
      <c r="AM29" s="73"/>
      <c r="AN29" s="73">
        <v>12</v>
      </c>
      <c r="AO29" s="73">
        <v>4</v>
      </c>
      <c r="BF29" s="73"/>
      <c r="BG29" s="73"/>
      <c r="BJ29" s="73"/>
      <c r="BK29" s="73"/>
      <c r="BM29" s="730" t="str">
        <f>Sprache!$E$19</f>
        <v>Rückspiele</v>
      </c>
      <c r="BN29" s="73"/>
      <c r="BO29" s="73"/>
      <c r="BR29" s="73">
        <v>3</v>
      </c>
      <c r="BS29" s="73">
        <v>1</v>
      </c>
      <c r="BU29" s="73"/>
      <c r="BV29" s="73">
        <v>2</v>
      </c>
      <c r="BW29" s="73">
        <v>8</v>
      </c>
      <c r="BY29" s="73"/>
      <c r="BZ29" s="73">
        <v>4</v>
      </c>
      <c r="CA29" s="73">
        <v>10</v>
      </c>
      <c r="CC29" s="73"/>
      <c r="CD29" s="73">
        <v>12</v>
      </c>
      <c r="CE29" s="73">
        <v>4</v>
      </c>
    </row>
    <row r="30" spans="1:83" x14ac:dyDescent="0.2">
      <c r="P30" s="73">
        <v>5</v>
      </c>
      <c r="Q30" s="73">
        <v>4</v>
      </c>
      <c r="T30" s="73">
        <v>2</v>
      </c>
      <c r="U30" s="73">
        <v>3</v>
      </c>
      <c r="W30" s="730"/>
      <c r="X30" s="73">
        <v>2</v>
      </c>
      <c r="Y30" s="73">
        <v>7</v>
      </c>
      <c r="AB30" s="73">
        <v>2</v>
      </c>
      <c r="AC30" s="73">
        <v>4</v>
      </c>
      <c r="AE30" s="73"/>
      <c r="AF30" s="73">
        <v>9</v>
      </c>
      <c r="AG30" s="73">
        <v>10</v>
      </c>
      <c r="AI30" s="73"/>
      <c r="AJ30" s="73">
        <v>11</v>
      </c>
      <c r="AK30" s="73">
        <v>3</v>
      </c>
      <c r="AM30" s="73"/>
      <c r="AN30" s="73">
        <v>3</v>
      </c>
      <c r="AO30" s="73">
        <v>2</v>
      </c>
      <c r="BF30" s="73"/>
      <c r="BG30" s="73"/>
      <c r="BJ30" s="73"/>
      <c r="BK30" s="73"/>
      <c r="BM30" s="730"/>
      <c r="BN30" s="73"/>
      <c r="BO30" s="73"/>
      <c r="BR30" s="73">
        <v>2</v>
      </c>
      <c r="BS30" s="73">
        <v>4</v>
      </c>
      <c r="BU30" s="73"/>
      <c r="BV30" s="73">
        <v>9</v>
      </c>
      <c r="BW30" s="73">
        <v>10</v>
      </c>
      <c r="BY30" s="73"/>
      <c r="BZ30" s="73">
        <v>11</v>
      </c>
      <c r="CA30" s="73">
        <v>3</v>
      </c>
      <c r="CC30" s="73"/>
      <c r="CD30" s="73">
        <v>3</v>
      </c>
      <c r="CE30" s="73">
        <v>2</v>
      </c>
    </row>
    <row r="31" spans="1:83" x14ac:dyDescent="0.2">
      <c r="T31" s="73">
        <v>1</v>
      </c>
      <c r="U31" s="73">
        <v>5</v>
      </c>
      <c r="W31" s="730"/>
      <c r="X31" s="73">
        <v>6</v>
      </c>
      <c r="Y31" s="73">
        <v>3</v>
      </c>
      <c r="AB31" s="73">
        <v>9</v>
      </c>
      <c r="AC31" s="73">
        <v>6</v>
      </c>
      <c r="AE31" s="73"/>
      <c r="AF31" s="73">
        <v>1</v>
      </c>
      <c r="AG31" s="73">
        <v>4</v>
      </c>
      <c r="AI31" s="73"/>
      <c r="AJ31" s="73">
        <v>1</v>
      </c>
      <c r="AK31" s="73">
        <v>6</v>
      </c>
      <c r="AM31" s="73"/>
      <c r="AN31" s="73">
        <v>7</v>
      </c>
      <c r="AO31" s="73">
        <v>1</v>
      </c>
      <c r="BJ31" s="73"/>
      <c r="BK31" s="73"/>
      <c r="BM31" s="730"/>
      <c r="BN31" s="73"/>
      <c r="BO31" s="73"/>
      <c r="BR31" s="73">
        <v>9</v>
      </c>
      <c r="BS31" s="73">
        <v>6</v>
      </c>
      <c r="BU31" s="73"/>
      <c r="BV31" s="73">
        <v>1</v>
      </c>
      <c r="BW31" s="73">
        <v>4</v>
      </c>
      <c r="BY31" s="73"/>
      <c r="BZ31" s="73">
        <v>1</v>
      </c>
      <c r="CA31" s="73">
        <v>6</v>
      </c>
      <c r="CC31" s="73"/>
      <c r="CD31" s="73">
        <v>7</v>
      </c>
      <c r="CE31" s="73">
        <v>1</v>
      </c>
    </row>
    <row r="32" spans="1:83" x14ac:dyDescent="0.2">
      <c r="T32" s="73">
        <v>6</v>
      </c>
      <c r="U32" s="73">
        <v>4</v>
      </c>
      <c r="W32" s="730"/>
      <c r="X32" s="73">
        <v>4</v>
      </c>
      <c r="Y32" s="73">
        <v>5</v>
      </c>
      <c r="AA32" s="730" t="str">
        <f>Sprache!$E$18</f>
        <v>Hinspiele</v>
      </c>
      <c r="AB32" s="73">
        <v>7</v>
      </c>
      <c r="AC32" s="73">
        <v>8</v>
      </c>
      <c r="AE32" s="73"/>
      <c r="AF32" s="73">
        <v>3</v>
      </c>
      <c r="AG32" s="73">
        <v>5</v>
      </c>
      <c r="AI32" s="73"/>
      <c r="AJ32" s="73">
        <v>5</v>
      </c>
      <c r="AK32" s="73">
        <v>7</v>
      </c>
      <c r="AM32" s="73"/>
      <c r="AN32" s="73">
        <v>6</v>
      </c>
      <c r="AO32" s="73">
        <v>8</v>
      </c>
      <c r="BJ32" s="73"/>
      <c r="BK32" s="73"/>
      <c r="BM32" s="730"/>
      <c r="BN32" s="73"/>
      <c r="BO32" s="73"/>
      <c r="BQ32" s="730" t="str">
        <f>Sprache!$E$18</f>
        <v>Hinspiele</v>
      </c>
      <c r="BR32" s="73">
        <v>7</v>
      </c>
      <c r="BS32" s="73">
        <v>8</v>
      </c>
      <c r="BU32" s="73"/>
      <c r="BV32" s="73">
        <v>3</v>
      </c>
      <c r="BW32" s="73">
        <v>5</v>
      </c>
      <c r="BY32" s="73"/>
      <c r="BZ32" s="73">
        <v>5</v>
      </c>
      <c r="CA32" s="73">
        <v>7</v>
      </c>
      <c r="CC32" s="73"/>
      <c r="CD32" s="73">
        <v>6</v>
      </c>
      <c r="CE32" s="73">
        <v>8</v>
      </c>
    </row>
    <row r="33" spans="20:83" x14ac:dyDescent="0.2">
      <c r="T33" s="73">
        <v>3</v>
      </c>
      <c r="U33" s="73">
        <v>7</v>
      </c>
      <c r="W33" s="730"/>
      <c r="X33" s="73">
        <v>1</v>
      </c>
      <c r="Y33" s="73">
        <v>7</v>
      </c>
      <c r="AA33" s="730"/>
      <c r="AB33" s="73">
        <v>1</v>
      </c>
      <c r="AC33" s="73">
        <v>2</v>
      </c>
      <c r="AE33" s="73"/>
      <c r="AF33" s="73">
        <v>6</v>
      </c>
      <c r="AG33" s="73">
        <v>2</v>
      </c>
      <c r="AI33" s="73"/>
      <c r="AJ33" s="73">
        <v>8</v>
      </c>
      <c r="AK33" s="73">
        <v>4</v>
      </c>
      <c r="AM33" s="73"/>
      <c r="AN33" s="73">
        <v>9</v>
      </c>
      <c r="AO33" s="73">
        <v>5</v>
      </c>
      <c r="BJ33" s="73"/>
      <c r="BK33" s="73"/>
      <c r="BM33" s="730"/>
      <c r="BN33" s="73"/>
      <c r="BO33" s="73"/>
      <c r="BQ33" s="730"/>
      <c r="BR33" s="73">
        <v>1</v>
      </c>
      <c r="BS33" s="73">
        <v>2</v>
      </c>
      <c r="BU33" s="73"/>
      <c r="BV33" s="73">
        <v>6</v>
      </c>
      <c r="BW33" s="73">
        <v>2</v>
      </c>
      <c r="BY33" s="73"/>
      <c r="BZ33" s="73">
        <v>8</v>
      </c>
      <c r="CA33" s="73">
        <v>4</v>
      </c>
      <c r="CC33" s="73"/>
      <c r="CD33" s="73">
        <v>9</v>
      </c>
      <c r="CE33" s="73">
        <v>5</v>
      </c>
    </row>
    <row r="34" spans="20:83" x14ac:dyDescent="0.2">
      <c r="T34" s="73">
        <v>4</v>
      </c>
      <c r="U34" s="73">
        <v>1</v>
      </c>
      <c r="X34" s="73">
        <v>8</v>
      </c>
      <c r="Y34" s="73">
        <v>6</v>
      </c>
      <c r="AA34" s="730"/>
      <c r="AB34" s="73">
        <v>4</v>
      </c>
      <c r="AC34" s="73">
        <v>9</v>
      </c>
      <c r="AE34" s="73"/>
      <c r="AF34" s="73">
        <v>10</v>
      </c>
      <c r="AG34" s="73">
        <v>7</v>
      </c>
      <c r="AI34" s="73"/>
      <c r="AJ34" s="73">
        <v>3</v>
      </c>
      <c r="AK34" s="73">
        <v>9</v>
      </c>
      <c r="AM34" s="73"/>
      <c r="AN34" s="73">
        <v>4</v>
      </c>
      <c r="AO34" s="73">
        <v>10</v>
      </c>
      <c r="BJ34" s="73"/>
      <c r="BK34" s="73"/>
      <c r="BN34" s="73"/>
      <c r="BO34" s="73"/>
      <c r="BQ34" s="730"/>
      <c r="BR34" s="73">
        <v>4</v>
      </c>
      <c r="BS34" s="73">
        <v>9</v>
      </c>
      <c r="BU34" s="73"/>
      <c r="BV34" s="73">
        <v>10</v>
      </c>
      <c r="BW34" s="73">
        <v>7</v>
      </c>
      <c r="BY34" s="73"/>
      <c r="BZ34" s="73">
        <v>3</v>
      </c>
      <c r="CA34" s="73">
        <v>9</v>
      </c>
      <c r="CC34" s="73"/>
      <c r="CD34" s="73">
        <v>4</v>
      </c>
      <c r="CE34" s="73">
        <v>10</v>
      </c>
    </row>
    <row r="35" spans="20:83" x14ac:dyDescent="0.2">
      <c r="T35" s="73">
        <v>5</v>
      </c>
      <c r="U35" s="73">
        <v>3</v>
      </c>
      <c r="X35" s="73">
        <v>5</v>
      </c>
      <c r="Y35" s="73">
        <v>2</v>
      </c>
      <c r="AA35" s="730"/>
      <c r="AB35" s="73">
        <v>8</v>
      </c>
      <c r="AC35" s="73">
        <v>5</v>
      </c>
      <c r="AE35" s="73"/>
      <c r="AF35" s="73">
        <v>8</v>
      </c>
      <c r="AG35" s="73">
        <v>9</v>
      </c>
      <c r="AI35" s="73"/>
      <c r="AJ35" s="73">
        <v>10</v>
      </c>
      <c r="AK35" s="73">
        <v>2</v>
      </c>
      <c r="AM35" s="73"/>
      <c r="AN35" s="73">
        <v>11</v>
      </c>
      <c r="AO35" s="73">
        <v>3</v>
      </c>
      <c r="BJ35" s="73"/>
      <c r="BK35" s="73"/>
      <c r="BN35" s="73"/>
      <c r="BO35" s="73"/>
      <c r="BQ35" s="730"/>
      <c r="BR35" s="73">
        <v>8</v>
      </c>
      <c r="BS35" s="73">
        <v>5</v>
      </c>
      <c r="BU35" s="73"/>
      <c r="BV35" s="73">
        <v>8</v>
      </c>
      <c r="BW35" s="73">
        <v>9</v>
      </c>
      <c r="BY35" s="73"/>
      <c r="BZ35" s="73">
        <v>10</v>
      </c>
      <c r="CA35" s="73">
        <v>2</v>
      </c>
      <c r="CC35" s="73"/>
      <c r="CD35" s="73">
        <v>11</v>
      </c>
      <c r="CE35" s="73">
        <v>3</v>
      </c>
    </row>
    <row r="36" spans="20:83" ht="13.5" thickBot="1" x14ac:dyDescent="0.25">
      <c r="T36" s="73">
        <v>2</v>
      </c>
      <c r="U36" s="73">
        <v>6</v>
      </c>
      <c r="X36" s="73">
        <v>3</v>
      </c>
      <c r="Y36" s="73">
        <v>4</v>
      </c>
      <c r="AA36" s="732"/>
      <c r="AB36" s="73">
        <v>6</v>
      </c>
      <c r="AC36" s="73">
        <v>7</v>
      </c>
      <c r="AE36" s="73"/>
      <c r="AF36" s="73">
        <v>3</v>
      </c>
      <c r="AG36" s="73">
        <v>1</v>
      </c>
      <c r="AI36" s="73"/>
      <c r="AJ36" s="73">
        <v>5</v>
      </c>
      <c r="AK36" s="73">
        <v>1</v>
      </c>
      <c r="AM36" s="73"/>
      <c r="AN36" s="73">
        <v>2</v>
      </c>
      <c r="AO36" s="73">
        <v>12</v>
      </c>
      <c r="BJ36" s="73"/>
      <c r="BK36" s="73"/>
      <c r="BN36" s="73"/>
      <c r="BO36" s="73"/>
      <c r="BQ36" s="732"/>
      <c r="BR36" s="73">
        <v>6</v>
      </c>
      <c r="BS36" s="73">
        <v>7</v>
      </c>
      <c r="BU36" s="73"/>
      <c r="BV36" s="73">
        <v>3</v>
      </c>
      <c r="BW36" s="73">
        <v>1</v>
      </c>
      <c r="BY36" s="73"/>
      <c r="BZ36" s="73">
        <v>5</v>
      </c>
      <c r="CA36" s="73">
        <v>1</v>
      </c>
      <c r="CC36" s="73"/>
      <c r="CD36" s="73">
        <v>2</v>
      </c>
      <c r="CE36" s="73">
        <v>12</v>
      </c>
    </row>
    <row r="37" spans="20:83" x14ac:dyDescent="0.2">
      <c r="T37" s="73">
        <v>1</v>
      </c>
      <c r="U37" s="73">
        <v>3</v>
      </c>
      <c r="X37" s="73">
        <v>6</v>
      </c>
      <c r="Y37" s="73">
        <v>1</v>
      </c>
      <c r="AA37" s="730" t="str">
        <f>Sprache!$E$19</f>
        <v>Rückspiele</v>
      </c>
      <c r="AB37" s="73">
        <v>2</v>
      </c>
      <c r="AC37" s="73">
        <v>9</v>
      </c>
      <c r="AE37" s="73"/>
      <c r="AF37" s="73">
        <v>2</v>
      </c>
      <c r="AG37" s="73">
        <v>4</v>
      </c>
      <c r="AI37" s="73"/>
      <c r="AJ37" s="73">
        <v>4</v>
      </c>
      <c r="AK37" s="73">
        <v>6</v>
      </c>
      <c r="AM37" s="73"/>
      <c r="AN37" s="73">
        <v>1</v>
      </c>
      <c r="AO37" s="73">
        <v>6</v>
      </c>
      <c r="BJ37" s="73"/>
      <c r="BK37" s="73"/>
      <c r="BN37" s="73"/>
      <c r="BO37" s="73"/>
      <c r="BQ37" s="730" t="str">
        <f>Sprache!$E$19</f>
        <v>Rückspiele</v>
      </c>
      <c r="BR37" s="73"/>
      <c r="BS37" s="73"/>
      <c r="BU37" s="73"/>
      <c r="BV37" s="73">
        <v>2</v>
      </c>
      <c r="BW37" s="73">
        <v>4</v>
      </c>
      <c r="BY37" s="73"/>
      <c r="BZ37" s="73">
        <v>4</v>
      </c>
      <c r="CA37" s="73">
        <v>6</v>
      </c>
      <c r="CC37" s="73"/>
      <c r="CD37" s="73">
        <v>1</v>
      </c>
      <c r="CE37" s="73">
        <v>6</v>
      </c>
    </row>
    <row r="38" spans="20:83" x14ac:dyDescent="0.2">
      <c r="T38" s="73">
        <v>4</v>
      </c>
      <c r="U38" s="73">
        <v>2</v>
      </c>
      <c r="X38" s="73">
        <v>7</v>
      </c>
      <c r="Y38" s="73">
        <v>5</v>
      </c>
      <c r="AA38" s="730"/>
      <c r="AB38" s="73">
        <v>8</v>
      </c>
      <c r="AC38" s="73">
        <v>3</v>
      </c>
      <c r="AE38" s="73"/>
      <c r="AF38" s="73">
        <v>5</v>
      </c>
      <c r="AG38" s="73">
        <v>10</v>
      </c>
      <c r="AI38" s="73"/>
      <c r="AJ38" s="73">
        <v>7</v>
      </c>
      <c r="AK38" s="73">
        <v>3</v>
      </c>
      <c r="AM38" s="73"/>
      <c r="AN38" s="73">
        <v>5</v>
      </c>
      <c r="AO38" s="73">
        <v>7</v>
      </c>
      <c r="BJ38" s="73"/>
      <c r="BK38" s="73"/>
      <c r="BN38" s="73"/>
      <c r="BO38" s="73"/>
      <c r="BQ38" s="730"/>
      <c r="BR38" s="73"/>
      <c r="BS38" s="73"/>
      <c r="BU38" s="73"/>
      <c r="BV38" s="73">
        <v>5</v>
      </c>
      <c r="BW38" s="73">
        <v>10</v>
      </c>
      <c r="BY38" s="73"/>
      <c r="BZ38" s="73">
        <v>7</v>
      </c>
      <c r="CA38" s="73">
        <v>3</v>
      </c>
      <c r="CC38" s="73"/>
      <c r="CD38" s="73">
        <v>5</v>
      </c>
      <c r="CE38" s="73">
        <v>7</v>
      </c>
    </row>
    <row r="39" spans="20:83" x14ac:dyDescent="0.2">
      <c r="T39" s="73">
        <v>6</v>
      </c>
      <c r="U39" s="73">
        <v>7</v>
      </c>
      <c r="X39" s="73">
        <v>4</v>
      </c>
      <c r="Y39" s="73">
        <v>8</v>
      </c>
      <c r="AA39" s="730"/>
      <c r="AB39" s="73">
        <v>4</v>
      </c>
      <c r="AC39" s="73">
        <v>7</v>
      </c>
      <c r="AE39" s="73"/>
      <c r="AF39" s="73">
        <v>9</v>
      </c>
      <c r="AG39" s="73">
        <v>6</v>
      </c>
      <c r="AI39" s="73"/>
      <c r="AJ39" s="73">
        <v>2</v>
      </c>
      <c r="AK39" s="73">
        <v>8</v>
      </c>
      <c r="AM39" s="73"/>
      <c r="AN39" s="73">
        <v>8</v>
      </c>
      <c r="AO39" s="73">
        <v>4</v>
      </c>
      <c r="BJ39" s="73"/>
      <c r="BK39" s="73"/>
      <c r="BN39" s="73"/>
      <c r="BO39" s="73"/>
      <c r="BQ39" s="730"/>
      <c r="BR39" s="73"/>
      <c r="BS39" s="73"/>
      <c r="BU39" s="73"/>
      <c r="BV39" s="73">
        <v>9</v>
      </c>
      <c r="BW39" s="73">
        <v>6</v>
      </c>
      <c r="BY39" s="73"/>
      <c r="BZ39" s="73">
        <v>2</v>
      </c>
      <c r="CA39" s="73">
        <v>8</v>
      </c>
      <c r="CC39" s="73"/>
      <c r="CD39" s="73">
        <v>8</v>
      </c>
      <c r="CE39" s="73">
        <v>4</v>
      </c>
    </row>
    <row r="40" spans="20:83" x14ac:dyDescent="0.2">
      <c r="T40" s="73">
        <v>2</v>
      </c>
      <c r="U40" s="73">
        <v>1</v>
      </c>
      <c r="X40" s="73">
        <v>2</v>
      </c>
      <c r="Y40" s="73">
        <v>3</v>
      </c>
      <c r="AA40" s="730"/>
      <c r="AB40" s="73">
        <v>6</v>
      </c>
      <c r="AC40" s="73">
        <v>5</v>
      </c>
      <c r="AE40" s="73"/>
      <c r="AF40" s="73">
        <v>7</v>
      </c>
      <c r="AG40" s="73">
        <v>8</v>
      </c>
      <c r="AI40" s="73"/>
      <c r="AJ40" s="73">
        <v>11</v>
      </c>
      <c r="AK40" s="73">
        <v>10</v>
      </c>
      <c r="AM40" s="73"/>
      <c r="AN40" s="73">
        <v>3</v>
      </c>
      <c r="AO40" s="73">
        <v>9</v>
      </c>
      <c r="BJ40" s="73"/>
      <c r="BK40" s="73"/>
      <c r="BN40" s="73"/>
      <c r="BO40" s="73"/>
      <c r="BQ40" s="730"/>
      <c r="BR40" s="73"/>
      <c r="BS40" s="73"/>
      <c r="BU40" s="73"/>
      <c r="BV40" s="73">
        <v>7</v>
      </c>
      <c r="BW40" s="73">
        <v>8</v>
      </c>
      <c r="BY40" s="73"/>
      <c r="BZ40" s="73">
        <v>11</v>
      </c>
      <c r="CA40" s="73">
        <v>10</v>
      </c>
      <c r="CC40" s="73"/>
      <c r="CD40" s="73">
        <v>3</v>
      </c>
      <c r="CE40" s="73">
        <v>9</v>
      </c>
    </row>
    <row r="41" spans="20:83" x14ac:dyDescent="0.2">
      <c r="T41" s="73">
        <v>7</v>
      </c>
      <c r="U41" s="73">
        <v>4</v>
      </c>
      <c r="X41" s="73">
        <v>1</v>
      </c>
      <c r="Y41" s="73">
        <v>5</v>
      </c>
      <c r="AA41" s="730"/>
      <c r="AB41" s="73">
        <v>1</v>
      </c>
      <c r="AC41" s="73">
        <v>9</v>
      </c>
      <c r="AE41" s="730" t="str">
        <f>Sprache!$E$18</f>
        <v>Hinspiele</v>
      </c>
      <c r="AF41" s="73">
        <v>1</v>
      </c>
      <c r="AG41" s="73">
        <v>2</v>
      </c>
      <c r="AI41" s="73"/>
      <c r="AJ41" s="73">
        <v>1</v>
      </c>
      <c r="AK41" s="73">
        <v>4</v>
      </c>
      <c r="AM41" s="73"/>
      <c r="AN41" s="73">
        <v>10</v>
      </c>
      <c r="AO41" s="73">
        <v>2</v>
      </c>
      <c r="BJ41" s="73"/>
      <c r="BK41" s="73"/>
      <c r="BN41" s="73"/>
      <c r="BO41" s="73"/>
      <c r="BQ41" s="730"/>
      <c r="BR41" s="73"/>
      <c r="BS41" s="73"/>
      <c r="BU41" s="730" t="str">
        <f>Sprache!$E$18</f>
        <v>Hinspiele</v>
      </c>
      <c r="BV41" s="73">
        <v>1</v>
      </c>
      <c r="BW41" s="73">
        <v>2</v>
      </c>
      <c r="BY41" s="73"/>
      <c r="BZ41" s="73">
        <v>1</v>
      </c>
      <c r="CA41" s="73">
        <v>4</v>
      </c>
      <c r="CC41" s="73"/>
      <c r="CD41" s="73">
        <v>10</v>
      </c>
      <c r="CE41" s="73">
        <v>2</v>
      </c>
    </row>
    <row r="42" spans="20:83" x14ac:dyDescent="0.2">
      <c r="T42" s="73">
        <v>5</v>
      </c>
      <c r="U42" s="73">
        <v>6</v>
      </c>
      <c r="X42" s="73">
        <v>6</v>
      </c>
      <c r="Y42" s="73">
        <v>4</v>
      </c>
      <c r="AB42" s="73">
        <v>7</v>
      </c>
      <c r="AC42" s="73">
        <v>2</v>
      </c>
      <c r="AE42" s="730"/>
      <c r="AF42" s="73">
        <v>10</v>
      </c>
      <c r="AG42" s="73">
        <v>3</v>
      </c>
      <c r="AI42" s="73"/>
      <c r="AJ42" s="73">
        <v>3</v>
      </c>
      <c r="AK42" s="73">
        <v>5</v>
      </c>
      <c r="AM42" s="73"/>
      <c r="AN42" s="73">
        <v>12</v>
      </c>
      <c r="AO42" s="73">
        <v>11</v>
      </c>
      <c r="BJ42" s="73"/>
      <c r="BK42" s="73"/>
      <c r="BN42" s="73"/>
      <c r="BO42" s="73"/>
      <c r="BR42" s="73"/>
      <c r="BS42" s="73"/>
      <c r="BU42" s="730"/>
      <c r="BV42" s="73">
        <v>10</v>
      </c>
      <c r="BW42" s="73">
        <v>3</v>
      </c>
      <c r="BY42" s="73"/>
      <c r="BZ42" s="73">
        <v>3</v>
      </c>
      <c r="CA42" s="73">
        <v>5</v>
      </c>
      <c r="CC42" s="73"/>
      <c r="CD42" s="73">
        <v>12</v>
      </c>
      <c r="CE42" s="73">
        <v>11</v>
      </c>
    </row>
    <row r="43" spans="20:83" x14ac:dyDescent="0.2">
      <c r="X43" s="73">
        <v>3</v>
      </c>
      <c r="Y43" s="73">
        <v>7</v>
      </c>
      <c r="AB43" s="73">
        <v>3</v>
      </c>
      <c r="AC43" s="73">
        <v>6</v>
      </c>
      <c r="AE43" s="730"/>
      <c r="AF43" s="73">
        <v>4</v>
      </c>
      <c r="AG43" s="73">
        <v>9</v>
      </c>
      <c r="AI43" s="73"/>
      <c r="AJ43" s="73">
        <v>6</v>
      </c>
      <c r="AK43" s="73">
        <v>2</v>
      </c>
      <c r="AM43" s="73"/>
      <c r="AN43" s="73">
        <v>5</v>
      </c>
      <c r="AO43" s="73">
        <v>1</v>
      </c>
      <c r="BN43" s="73"/>
      <c r="BO43" s="73"/>
      <c r="BR43" s="73"/>
      <c r="BS43" s="73"/>
      <c r="BU43" s="730"/>
      <c r="BV43" s="73">
        <v>4</v>
      </c>
      <c r="BW43" s="73">
        <v>9</v>
      </c>
      <c r="BY43" s="73"/>
      <c r="BZ43" s="73">
        <v>6</v>
      </c>
      <c r="CA43" s="73">
        <v>2</v>
      </c>
      <c r="CC43" s="73"/>
      <c r="CD43" s="73">
        <v>5</v>
      </c>
      <c r="CE43" s="73">
        <v>1</v>
      </c>
    </row>
    <row r="44" spans="20:83" x14ac:dyDescent="0.2">
      <c r="X44" s="73">
        <v>8</v>
      </c>
      <c r="Y44" s="73">
        <v>2</v>
      </c>
      <c r="AB44" s="73">
        <v>5</v>
      </c>
      <c r="AC44" s="73">
        <v>4</v>
      </c>
      <c r="AE44" s="730"/>
      <c r="AF44" s="73">
        <v>8</v>
      </c>
      <c r="AG44" s="73">
        <v>5</v>
      </c>
      <c r="AI44" s="73"/>
      <c r="AJ44" s="73">
        <v>8</v>
      </c>
      <c r="AK44" s="73">
        <v>11</v>
      </c>
      <c r="AM44" s="73"/>
      <c r="AN44" s="73">
        <v>4</v>
      </c>
      <c r="AO44" s="73">
        <v>6</v>
      </c>
      <c r="BN44" s="73"/>
      <c r="BO44" s="73"/>
      <c r="BR44" s="73"/>
      <c r="BS44" s="73"/>
      <c r="BU44" s="730"/>
      <c r="BV44" s="73">
        <v>8</v>
      </c>
      <c r="BW44" s="73">
        <v>5</v>
      </c>
      <c r="BY44" s="73"/>
      <c r="BZ44" s="73">
        <v>8</v>
      </c>
      <c r="CA44" s="73">
        <v>11</v>
      </c>
      <c r="CC44" s="73"/>
      <c r="CD44" s="73">
        <v>4</v>
      </c>
      <c r="CE44" s="73">
        <v>6</v>
      </c>
    </row>
    <row r="45" spans="20:83" ht="13.5" thickBot="1" x14ac:dyDescent="0.25">
      <c r="X45" s="73">
        <v>4</v>
      </c>
      <c r="Y45" s="73">
        <v>1</v>
      </c>
      <c r="AB45" s="73">
        <v>8</v>
      </c>
      <c r="AC45" s="73">
        <v>1</v>
      </c>
      <c r="AE45" s="732"/>
      <c r="AF45" s="73">
        <v>6</v>
      </c>
      <c r="AG45" s="73">
        <v>7</v>
      </c>
      <c r="AI45" s="73"/>
      <c r="AJ45" s="73">
        <v>10</v>
      </c>
      <c r="AK45" s="73">
        <v>9</v>
      </c>
      <c r="AM45" s="73"/>
      <c r="AN45" s="73">
        <v>7</v>
      </c>
      <c r="AO45" s="73">
        <v>3</v>
      </c>
      <c r="BN45" s="73"/>
      <c r="BO45" s="73"/>
      <c r="BR45" s="73"/>
      <c r="BS45" s="73"/>
      <c r="BU45" s="732"/>
      <c r="BV45" s="73">
        <v>6</v>
      </c>
      <c r="BW45" s="73">
        <v>7</v>
      </c>
      <c r="BY45" s="73"/>
      <c r="BZ45" s="73">
        <v>10</v>
      </c>
      <c r="CA45" s="73">
        <v>9</v>
      </c>
      <c r="CC45" s="73"/>
      <c r="CD45" s="73">
        <v>7</v>
      </c>
      <c r="CE45" s="73">
        <v>3</v>
      </c>
    </row>
    <row r="46" spans="20:83" x14ac:dyDescent="0.2">
      <c r="X46" s="73">
        <v>5</v>
      </c>
      <c r="Y46" s="73">
        <v>3</v>
      </c>
      <c r="AB46" s="73">
        <v>9</v>
      </c>
      <c r="AC46" s="73">
        <v>7</v>
      </c>
      <c r="AE46" s="730" t="str">
        <f>Sprache!$E$19</f>
        <v>Rückspiele</v>
      </c>
      <c r="AF46" s="73">
        <v>10</v>
      </c>
      <c r="AG46" s="73">
        <v>1</v>
      </c>
      <c r="AI46" s="73"/>
      <c r="AJ46" s="73">
        <v>3</v>
      </c>
      <c r="AK46" s="73">
        <v>1</v>
      </c>
      <c r="AM46" s="73"/>
      <c r="AN46" s="73">
        <v>2</v>
      </c>
      <c r="AO46" s="73">
        <v>8</v>
      </c>
      <c r="BN46" s="73"/>
      <c r="BO46" s="73"/>
      <c r="BR46" s="73"/>
      <c r="BS46" s="73"/>
      <c r="BU46" s="730" t="str">
        <f>Sprache!$E$19</f>
        <v>Rückspiele</v>
      </c>
      <c r="BV46" s="73"/>
      <c r="BW46" s="73"/>
      <c r="BY46" s="73"/>
      <c r="BZ46" s="73">
        <v>3</v>
      </c>
      <c r="CA46" s="73">
        <v>1</v>
      </c>
      <c r="CC46" s="73"/>
      <c r="CD46" s="73">
        <v>2</v>
      </c>
      <c r="CE46" s="73">
        <v>8</v>
      </c>
    </row>
    <row r="47" spans="20:83" x14ac:dyDescent="0.2">
      <c r="X47" s="73">
        <v>2</v>
      </c>
      <c r="Y47" s="73">
        <v>6</v>
      </c>
      <c r="AB47" s="73">
        <v>2</v>
      </c>
      <c r="AC47" s="73">
        <v>5</v>
      </c>
      <c r="AE47" s="730"/>
      <c r="AF47" s="73">
        <v>2</v>
      </c>
      <c r="AG47" s="73">
        <v>9</v>
      </c>
      <c r="AI47" s="73"/>
      <c r="AJ47" s="73">
        <v>2</v>
      </c>
      <c r="AK47" s="73">
        <v>4</v>
      </c>
      <c r="AM47" s="73"/>
      <c r="AN47" s="73">
        <v>9</v>
      </c>
      <c r="AO47" s="73">
        <v>12</v>
      </c>
      <c r="BN47" s="73"/>
      <c r="BO47" s="73"/>
      <c r="BR47" s="73"/>
      <c r="BS47" s="73"/>
      <c r="BU47" s="730"/>
      <c r="BV47" s="73"/>
      <c r="BW47" s="73"/>
      <c r="BY47" s="73"/>
      <c r="BZ47" s="73">
        <v>2</v>
      </c>
      <c r="CA47" s="73">
        <v>4</v>
      </c>
      <c r="CC47" s="73"/>
      <c r="CD47" s="73">
        <v>9</v>
      </c>
      <c r="CE47" s="73">
        <v>12</v>
      </c>
    </row>
    <row r="48" spans="20:83" x14ac:dyDescent="0.2">
      <c r="X48" s="73">
        <v>7</v>
      </c>
      <c r="Y48" s="73">
        <v>8</v>
      </c>
      <c r="AB48" s="73">
        <v>4</v>
      </c>
      <c r="AC48" s="73">
        <v>3</v>
      </c>
      <c r="AE48" s="730"/>
      <c r="AF48" s="73">
        <v>8</v>
      </c>
      <c r="AG48" s="73">
        <v>3</v>
      </c>
      <c r="AI48" s="73"/>
      <c r="AJ48" s="73">
        <v>11</v>
      </c>
      <c r="AK48" s="73">
        <v>6</v>
      </c>
      <c r="AM48" s="73"/>
      <c r="AN48" s="73">
        <v>11</v>
      </c>
      <c r="AO48" s="73">
        <v>10</v>
      </c>
      <c r="BN48" s="73"/>
      <c r="BO48" s="73"/>
      <c r="BR48" s="73"/>
      <c r="BS48" s="73"/>
      <c r="BU48" s="730"/>
      <c r="BV48" s="73"/>
      <c r="BW48" s="73"/>
      <c r="BY48" s="73"/>
      <c r="BZ48" s="73">
        <v>11</v>
      </c>
      <c r="CA48" s="73">
        <v>6</v>
      </c>
      <c r="CC48" s="73"/>
      <c r="CD48" s="73">
        <v>11</v>
      </c>
      <c r="CE48" s="73">
        <v>10</v>
      </c>
    </row>
    <row r="49" spans="24:83" x14ac:dyDescent="0.2">
      <c r="X49" s="73">
        <v>1</v>
      </c>
      <c r="Y49" s="73">
        <v>3</v>
      </c>
      <c r="AB49" s="73">
        <v>1</v>
      </c>
      <c r="AC49" s="73">
        <v>7</v>
      </c>
      <c r="AE49" s="730"/>
      <c r="AF49" s="73">
        <v>4</v>
      </c>
      <c r="AG49" s="73">
        <v>7</v>
      </c>
      <c r="AI49" s="73"/>
      <c r="AJ49" s="73">
        <v>7</v>
      </c>
      <c r="AK49" s="73">
        <v>10</v>
      </c>
      <c r="AM49" s="73"/>
      <c r="AN49" s="73">
        <v>1</v>
      </c>
      <c r="AO49" s="73">
        <v>4</v>
      </c>
      <c r="BN49" s="73"/>
      <c r="BO49" s="73"/>
      <c r="BR49" s="73"/>
      <c r="BS49" s="73"/>
      <c r="BU49" s="730"/>
      <c r="BV49" s="73"/>
      <c r="BW49" s="73"/>
      <c r="BY49" s="73"/>
      <c r="BZ49" s="73">
        <v>7</v>
      </c>
      <c r="CA49" s="73">
        <v>10</v>
      </c>
      <c r="CC49" s="73"/>
      <c r="CD49" s="73">
        <v>1</v>
      </c>
      <c r="CE49" s="73">
        <v>4</v>
      </c>
    </row>
    <row r="50" spans="24:83" x14ac:dyDescent="0.2">
      <c r="X50" s="73">
        <v>4</v>
      </c>
      <c r="Y50" s="73">
        <v>2</v>
      </c>
      <c r="AB50" s="73">
        <v>8</v>
      </c>
      <c r="AC50" s="73">
        <v>6</v>
      </c>
      <c r="AE50" s="730"/>
      <c r="AF50" s="73">
        <v>6</v>
      </c>
      <c r="AG50" s="73">
        <v>5</v>
      </c>
      <c r="AI50" s="73"/>
      <c r="AJ50" s="73">
        <v>9</v>
      </c>
      <c r="AK50" s="73">
        <v>8</v>
      </c>
      <c r="AM50" s="73"/>
      <c r="AN50" s="73">
        <v>3</v>
      </c>
      <c r="AO50" s="73">
        <v>5</v>
      </c>
      <c r="BN50" s="73"/>
      <c r="BO50" s="73"/>
      <c r="BR50" s="73"/>
      <c r="BS50" s="73"/>
      <c r="BU50" s="730"/>
      <c r="BV50" s="73"/>
      <c r="BW50" s="73"/>
      <c r="BY50" s="73"/>
      <c r="BZ50" s="73">
        <v>9</v>
      </c>
      <c r="CA50" s="73">
        <v>8</v>
      </c>
      <c r="CC50" s="73"/>
      <c r="CD50" s="73">
        <v>3</v>
      </c>
      <c r="CE50" s="73">
        <v>5</v>
      </c>
    </row>
    <row r="51" spans="24:83" x14ac:dyDescent="0.2">
      <c r="X51" s="73">
        <v>8</v>
      </c>
      <c r="Y51" s="73">
        <v>5</v>
      </c>
      <c r="AB51" s="73">
        <v>5</v>
      </c>
      <c r="AC51" s="73">
        <v>9</v>
      </c>
      <c r="AE51" s="73"/>
      <c r="AF51" s="73">
        <v>1</v>
      </c>
      <c r="AG51" s="73">
        <v>9</v>
      </c>
      <c r="AI51" s="730" t="str">
        <f>Sprache!$E$18</f>
        <v>Hinspiele</v>
      </c>
      <c r="AJ51" s="73">
        <v>1</v>
      </c>
      <c r="AK51" s="73">
        <v>2</v>
      </c>
      <c r="AM51" s="73"/>
      <c r="AN51" s="73">
        <v>6</v>
      </c>
      <c r="AO51" s="73">
        <v>2</v>
      </c>
      <c r="BN51" s="73"/>
      <c r="BO51" s="73"/>
      <c r="BR51" s="73"/>
      <c r="BS51" s="73"/>
      <c r="BU51" s="73"/>
      <c r="BV51" s="73"/>
      <c r="BW51" s="73"/>
      <c r="BY51" s="730" t="str">
        <f>Sprache!$E$18</f>
        <v>Hinspiele</v>
      </c>
      <c r="BZ51" s="73">
        <v>1</v>
      </c>
      <c r="CA51" s="73">
        <v>2</v>
      </c>
      <c r="CC51" s="73"/>
      <c r="CD51" s="73">
        <v>6</v>
      </c>
      <c r="CE51" s="73">
        <v>2</v>
      </c>
    </row>
    <row r="52" spans="24:83" x14ac:dyDescent="0.2">
      <c r="X52" s="73">
        <v>6</v>
      </c>
      <c r="Y52" s="73">
        <v>7</v>
      </c>
      <c r="AB52" s="73">
        <v>3</v>
      </c>
      <c r="AC52" s="73">
        <v>2</v>
      </c>
      <c r="AE52" s="73"/>
      <c r="AF52" s="73">
        <v>10</v>
      </c>
      <c r="AG52" s="73">
        <v>8</v>
      </c>
      <c r="AI52" s="730"/>
      <c r="AJ52" s="73">
        <v>4</v>
      </c>
      <c r="AK52" s="73">
        <v>11</v>
      </c>
      <c r="AM52" s="73"/>
      <c r="AN52" s="73">
        <v>12</v>
      </c>
      <c r="AO52" s="73">
        <v>7</v>
      </c>
      <c r="BN52" s="73"/>
      <c r="BO52" s="73"/>
      <c r="BR52" s="73"/>
      <c r="BS52" s="73"/>
      <c r="BU52" s="73"/>
      <c r="BV52" s="73"/>
      <c r="BW52" s="73"/>
      <c r="BY52" s="730"/>
      <c r="BZ52" s="73">
        <v>4</v>
      </c>
      <c r="CA52" s="73">
        <v>11</v>
      </c>
      <c r="CC52" s="73"/>
      <c r="CD52" s="73">
        <v>12</v>
      </c>
      <c r="CE52" s="73">
        <v>7</v>
      </c>
    </row>
    <row r="53" spans="24:83" x14ac:dyDescent="0.2">
      <c r="X53" s="73">
        <v>2</v>
      </c>
      <c r="Y53" s="73">
        <v>1</v>
      </c>
      <c r="AB53" s="73">
        <v>6</v>
      </c>
      <c r="AC53" s="73">
        <v>1</v>
      </c>
      <c r="AE53" s="73"/>
      <c r="AF53" s="73">
        <v>7</v>
      </c>
      <c r="AG53" s="73">
        <v>2</v>
      </c>
      <c r="AI53" s="730"/>
      <c r="AJ53" s="73">
        <v>10</v>
      </c>
      <c r="AK53" s="73">
        <v>5</v>
      </c>
      <c r="AM53" s="73"/>
      <c r="AN53" s="73">
        <v>8</v>
      </c>
      <c r="AO53" s="73">
        <v>11</v>
      </c>
      <c r="BN53" s="73"/>
      <c r="BO53" s="73"/>
      <c r="BR53" s="73"/>
      <c r="BS53" s="73"/>
      <c r="BU53" s="73"/>
      <c r="BV53" s="73"/>
      <c r="BW53" s="73"/>
      <c r="BY53" s="730"/>
      <c r="BZ53" s="73">
        <v>10</v>
      </c>
      <c r="CA53" s="73">
        <v>5</v>
      </c>
      <c r="CC53" s="73"/>
      <c r="CD53" s="73">
        <v>8</v>
      </c>
      <c r="CE53" s="73">
        <v>11</v>
      </c>
    </row>
    <row r="54" spans="24:83" x14ac:dyDescent="0.2">
      <c r="X54" s="73">
        <v>3</v>
      </c>
      <c r="Y54" s="73">
        <v>8</v>
      </c>
      <c r="AB54" s="73">
        <v>7</v>
      </c>
      <c r="AC54" s="73">
        <v>5</v>
      </c>
      <c r="AE54" s="73"/>
      <c r="AF54" s="73">
        <v>3</v>
      </c>
      <c r="AG54" s="73">
        <v>6</v>
      </c>
      <c r="AI54" s="730"/>
      <c r="AJ54" s="73">
        <v>6</v>
      </c>
      <c r="AK54" s="73">
        <v>9</v>
      </c>
      <c r="AM54" s="73"/>
      <c r="AN54" s="73">
        <v>10</v>
      </c>
      <c r="AO54" s="73">
        <v>9</v>
      </c>
      <c r="BN54" s="73"/>
      <c r="BO54" s="73"/>
      <c r="BR54" s="73"/>
      <c r="BS54" s="73"/>
      <c r="BU54" s="73"/>
      <c r="BV54" s="73"/>
      <c r="BW54" s="73"/>
      <c r="BY54" s="730"/>
      <c r="BZ54" s="73">
        <v>6</v>
      </c>
      <c r="CA54" s="73">
        <v>9</v>
      </c>
      <c r="CC54" s="73"/>
      <c r="CD54" s="73">
        <v>10</v>
      </c>
      <c r="CE54" s="73">
        <v>9</v>
      </c>
    </row>
    <row r="55" spans="24:83" ht="13.5" thickBot="1" x14ac:dyDescent="0.25">
      <c r="X55" s="73">
        <v>7</v>
      </c>
      <c r="Y55" s="73">
        <v>4</v>
      </c>
      <c r="AB55" s="73">
        <v>4</v>
      </c>
      <c r="AC55" s="73">
        <v>8</v>
      </c>
      <c r="AE55" s="73"/>
      <c r="AF55" s="73">
        <v>5</v>
      </c>
      <c r="AG55" s="73">
        <v>4</v>
      </c>
      <c r="AI55" s="732"/>
      <c r="AJ55" s="73">
        <v>8</v>
      </c>
      <c r="AK55" s="73">
        <v>7</v>
      </c>
      <c r="AM55" s="73"/>
      <c r="AN55" s="73">
        <v>3</v>
      </c>
      <c r="AO55" s="73">
        <v>1</v>
      </c>
      <c r="BN55" s="73"/>
      <c r="BO55" s="73"/>
      <c r="BR55" s="73"/>
      <c r="BS55" s="73"/>
      <c r="BU55" s="73"/>
      <c r="BV55" s="73"/>
      <c r="BW55" s="73"/>
      <c r="BY55" s="732"/>
      <c r="BZ55" s="73">
        <v>8</v>
      </c>
      <c r="CA55" s="73">
        <v>7</v>
      </c>
      <c r="CC55" s="73"/>
      <c r="CD55" s="73">
        <v>3</v>
      </c>
      <c r="CE55" s="73">
        <v>1</v>
      </c>
    </row>
    <row r="56" spans="24:83" x14ac:dyDescent="0.2">
      <c r="X56" s="73">
        <v>5</v>
      </c>
      <c r="Y56" s="73">
        <v>6</v>
      </c>
      <c r="AB56" s="73">
        <v>9</v>
      </c>
      <c r="AC56" s="73">
        <v>3</v>
      </c>
      <c r="AE56" s="73"/>
      <c r="AF56" s="73">
        <v>8</v>
      </c>
      <c r="AG56" s="73">
        <v>1</v>
      </c>
      <c r="AI56" s="730" t="str">
        <f>Sprache!$E$19</f>
        <v>Rückspiele</v>
      </c>
      <c r="AJ56" s="73">
        <v>2</v>
      </c>
      <c r="AK56" s="73">
        <v>11</v>
      </c>
      <c r="AM56" s="73"/>
      <c r="AN56" s="73">
        <v>2</v>
      </c>
      <c r="AO56" s="73">
        <v>4</v>
      </c>
      <c r="BN56" s="73"/>
      <c r="BO56" s="73"/>
      <c r="BR56" s="73"/>
      <c r="BS56" s="73"/>
      <c r="BU56" s="73"/>
      <c r="BV56" s="73"/>
      <c r="BW56" s="73"/>
      <c r="BY56" s="730" t="str">
        <f>Sprache!$E$19</f>
        <v>Rückspiele</v>
      </c>
      <c r="BZ56" s="73"/>
      <c r="CA56" s="73"/>
      <c r="CC56" s="73"/>
      <c r="CD56" s="73">
        <v>2</v>
      </c>
      <c r="CE56" s="73">
        <v>4</v>
      </c>
    </row>
    <row r="57" spans="24:83" x14ac:dyDescent="0.2">
      <c r="AB57" s="73">
        <v>1</v>
      </c>
      <c r="AC57" s="73">
        <v>5</v>
      </c>
      <c r="AE57" s="73"/>
      <c r="AF57" s="73">
        <v>9</v>
      </c>
      <c r="AG57" s="73">
        <v>7</v>
      </c>
      <c r="AI57" s="730"/>
      <c r="AJ57" s="73">
        <v>10</v>
      </c>
      <c r="AK57" s="73">
        <v>3</v>
      </c>
      <c r="AM57" s="73"/>
      <c r="AN57" s="73">
        <v>5</v>
      </c>
      <c r="AO57" s="73">
        <v>12</v>
      </c>
      <c r="BR57" s="73"/>
      <c r="BS57" s="73"/>
      <c r="BU57" s="73"/>
      <c r="BV57" s="73"/>
      <c r="BW57" s="73"/>
      <c r="BY57" s="730"/>
      <c r="BZ57" s="73"/>
      <c r="CA57" s="73"/>
      <c r="CC57" s="73"/>
      <c r="CD57" s="73">
        <v>5</v>
      </c>
      <c r="CE57" s="73">
        <v>12</v>
      </c>
    </row>
    <row r="58" spans="24:83" x14ac:dyDescent="0.2">
      <c r="AB58" s="73">
        <v>6</v>
      </c>
      <c r="AC58" s="73">
        <v>4</v>
      </c>
      <c r="AE58" s="73"/>
      <c r="AF58" s="73">
        <v>6</v>
      </c>
      <c r="AG58" s="73">
        <v>10</v>
      </c>
      <c r="AI58" s="730"/>
      <c r="AJ58" s="73">
        <v>4</v>
      </c>
      <c r="AK58" s="73">
        <v>9</v>
      </c>
      <c r="AM58" s="73"/>
      <c r="AN58" s="73">
        <v>11</v>
      </c>
      <c r="AO58" s="73">
        <v>6</v>
      </c>
      <c r="BR58" s="73"/>
      <c r="BS58" s="73"/>
      <c r="BU58" s="73"/>
      <c r="BV58" s="73"/>
      <c r="BW58" s="73"/>
      <c r="BY58" s="730"/>
      <c r="BZ58" s="73"/>
      <c r="CA58" s="73"/>
      <c r="CC58" s="73"/>
      <c r="CD58" s="73">
        <v>11</v>
      </c>
      <c r="CE58" s="73">
        <v>6</v>
      </c>
    </row>
    <row r="59" spans="24:83" x14ac:dyDescent="0.2">
      <c r="AB59" s="73">
        <v>3</v>
      </c>
      <c r="AC59" s="73">
        <v>7</v>
      </c>
      <c r="AE59" s="73"/>
      <c r="AF59" s="73">
        <v>2</v>
      </c>
      <c r="AG59" s="73">
        <v>5</v>
      </c>
      <c r="AI59" s="730"/>
      <c r="AJ59" s="73">
        <v>8</v>
      </c>
      <c r="AK59" s="73">
        <v>5</v>
      </c>
      <c r="AM59" s="73"/>
      <c r="AN59" s="73">
        <v>7</v>
      </c>
      <c r="AO59" s="73">
        <v>10</v>
      </c>
      <c r="BR59" s="73"/>
      <c r="BS59" s="73"/>
      <c r="BU59" s="73"/>
      <c r="BV59" s="73"/>
      <c r="BW59" s="73"/>
      <c r="BY59" s="730"/>
      <c r="BZ59" s="73"/>
      <c r="CA59" s="73"/>
      <c r="CC59" s="73"/>
      <c r="CD59" s="73">
        <v>7</v>
      </c>
      <c r="CE59" s="73">
        <v>10</v>
      </c>
    </row>
    <row r="60" spans="24:83" x14ac:dyDescent="0.2">
      <c r="AB60" s="73">
        <v>8</v>
      </c>
      <c r="AC60" s="73">
        <v>2</v>
      </c>
      <c r="AE60" s="73"/>
      <c r="AF60" s="73">
        <v>4</v>
      </c>
      <c r="AG60" s="73">
        <v>3</v>
      </c>
      <c r="AI60" s="730"/>
      <c r="AJ60" s="73">
        <v>6</v>
      </c>
      <c r="AK60" s="73">
        <v>7</v>
      </c>
      <c r="AM60" s="73"/>
      <c r="AN60" s="73">
        <v>9</v>
      </c>
      <c r="AO60" s="73">
        <v>8</v>
      </c>
      <c r="BR60" s="73"/>
      <c r="BS60" s="73"/>
      <c r="BU60" s="73"/>
      <c r="BV60" s="73"/>
      <c r="BW60" s="73"/>
      <c r="BY60" s="730"/>
      <c r="BZ60" s="73"/>
      <c r="CA60" s="73"/>
      <c r="CC60" s="73"/>
      <c r="CD60" s="73">
        <v>9</v>
      </c>
      <c r="CE60" s="73">
        <v>8</v>
      </c>
    </row>
    <row r="61" spans="24:83" x14ac:dyDescent="0.2">
      <c r="AB61" s="73">
        <v>4</v>
      </c>
      <c r="AC61" s="73">
        <v>1</v>
      </c>
      <c r="AE61" s="73"/>
      <c r="AF61" s="73">
        <v>1</v>
      </c>
      <c r="AG61" s="73">
        <v>7</v>
      </c>
      <c r="AI61" s="73"/>
      <c r="AJ61" s="73">
        <v>1</v>
      </c>
      <c r="AK61" s="73">
        <v>11</v>
      </c>
      <c r="AM61" s="73"/>
      <c r="AN61" s="73">
        <v>1</v>
      </c>
      <c r="AO61" s="73">
        <v>2</v>
      </c>
      <c r="BR61" s="73"/>
      <c r="BS61" s="73"/>
      <c r="BU61" s="73"/>
      <c r="BV61" s="73"/>
      <c r="BW61" s="73"/>
      <c r="BY61" s="73"/>
      <c r="BZ61" s="73"/>
      <c r="CA61" s="73"/>
      <c r="CC61" s="73"/>
      <c r="CD61" s="73">
        <v>1</v>
      </c>
      <c r="CE61" s="73">
        <v>2</v>
      </c>
    </row>
    <row r="62" spans="24:83" x14ac:dyDescent="0.2">
      <c r="AB62" s="73">
        <v>5</v>
      </c>
      <c r="AC62" s="73">
        <v>3</v>
      </c>
      <c r="AE62" s="73"/>
      <c r="AF62" s="73">
        <v>8</v>
      </c>
      <c r="AG62" s="73">
        <v>6</v>
      </c>
      <c r="AI62" s="73"/>
      <c r="AJ62" s="73">
        <v>9</v>
      </c>
      <c r="AK62" s="73">
        <v>2</v>
      </c>
      <c r="AM62" s="730" t="str">
        <f>Sprache!$E$18</f>
        <v>Hinspiele</v>
      </c>
      <c r="AN62" s="73">
        <v>12</v>
      </c>
      <c r="AO62" s="73">
        <v>3</v>
      </c>
      <c r="BR62" s="73"/>
      <c r="BS62" s="73"/>
      <c r="BU62" s="73"/>
      <c r="BV62" s="73"/>
      <c r="BW62" s="73"/>
      <c r="BY62" s="73"/>
      <c r="BZ62" s="73"/>
      <c r="CA62" s="73"/>
      <c r="CC62" s="730" t="str">
        <f>Sprache!$E$18</f>
        <v>Hinspiele</v>
      </c>
      <c r="CD62" s="73">
        <v>12</v>
      </c>
      <c r="CE62" s="73">
        <v>3</v>
      </c>
    </row>
    <row r="63" spans="24:83" x14ac:dyDescent="0.2">
      <c r="AB63" s="73">
        <v>2</v>
      </c>
      <c r="AC63" s="73">
        <v>6</v>
      </c>
      <c r="AE63" s="73"/>
      <c r="AF63" s="73">
        <v>5</v>
      </c>
      <c r="AG63" s="73">
        <v>9</v>
      </c>
      <c r="AI63" s="73"/>
      <c r="AJ63" s="73">
        <v>3</v>
      </c>
      <c r="AK63" s="73">
        <v>8</v>
      </c>
      <c r="AM63" s="730"/>
      <c r="AN63" s="73">
        <v>4</v>
      </c>
      <c r="AO63" s="73">
        <v>11</v>
      </c>
      <c r="BR63" s="73"/>
      <c r="BS63" s="73"/>
      <c r="BU63" s="73"/>
      <c r="BV63" s="73"/>
      <c r="BW63" s="73"/>
      <c r="BY63" s="73"/>
      <c r="BZ63" s="73"/>
      <c r="CA63" s="73"/>
      <c r="CC63" s="730"/>
      <c r="CD63" s="73">
        <v>4</v>
      </c>
      <c r="CE63" s="73">
        <v>11</v>
      </c>
    </row>
    <row r="64" spans="24:83" x14ac:dyDescent="0.2">
      <c r="AB64" s="73">
        <v>9</v>
      </c>
      <c r="AC64" s="73">
        <v>8</v>
      </c>
      <c r="AE64" s="73"/>
      <c r="AF64" s="73">
        <v>10</v>
      </c>
      <c r="AG64" s="73">
        <v>4</v>
      </c>
      <c r="AI64" s="73"/>
      <c r="AJ64" s="73">
        <v>7</v>
      </c>
      <c r="AK64" s="73">
        <v>4</v>
      </c>
      <c r="AM64" s="730"/>
      <c r="AN64" s="73">
        <v>10</v>
      </c>
      <c r="AO64" s="73">
        <v>5</v>
      </c>
      <c r="BR64" s="73"/>
      <c r="BS64" s="73"/>
      <c r="BU64" s="73"/>
      <c r="BV64" s="73"/>
      <c r="BW64" s="73"/>
      <c r="BY64" s="73"/>
      <c r="BZ64" s="73"/>
      <c r="CA64" s="73"/>
      <c r="CC64" s="730"/>
      <c r="CD64" s="73">
        <v>10</v>
      </c>
      <c r="CE64" s="73">
        <v>5</v>
      </c>
    </row>
    <row r="65" spans="28:83" x14ac:dyDescent="0.2">
      <c r="AB65" s="73">
        <v>1</v>
      </c>
      <c r="AC65" s="73">
        <v>3</v>
      </c>
      <c r="AE65" s="73"/>
      <c r="AF65" s="73">
        <v>3</v>
      </c>
      <c r="AG65" s="73">
        <v>2</v>
      </c>
      <c r="AI65" s="73"/>
      <c r="AJ65" s="73">
        <v>5</v>
      </c>
      <c r="AK65" s="73">
        <v>6</v>
      </c>
      <c r="AM65" s="730"/>
      <c r="AN65" s="73">
        <v>6</v>
      </c>
      <c r="AO65" s="73">
        <v>9</v>
      </c>
      <c r="BR65" s="73"/>
      <c r="BS65" s="73"/>
      <c r="BU65" s="73"/>
      <c r="BV65" s="73"/>
      <c r="BW65" s="73"/>
      <c r="BY65" s="73"/>
      <c r="BZ65" s="73"/>
      <c r="CA65" s="73"/>
      <c r="CC65" s="730"/>
      <c r="CD65" s="73">
        <v>6</v>
      </c>
      <c r="CE65" s="73">
        <v>9</v>
      </c>
    </row>
    <row r="66" spans="28:83" ht="13.5" thickBot="1" x14ac:dyDescent="0.25">
      <c r="AB66" s="73">
        <v>4</v>
      </c>
      <c r="AC66" s="73">
        <v>2</v>
      </c>
      <c r="AE66" s="73"/>
      <c r="AF66" s="73">
        <v>6</v>
      </c>
      <c r="AG66" s="73">
        <v>1</v>
      </c>
      <c r="AI66" s="73"/>
      <c r="AJ66" s="73">
        <v>10</v>
      </c>
      <c r="AK66" s="73">
        <v>1</v>
      </c>
      <c r="AM66" s="732"/>
      <c r="AN66" s="73">
        <v>8</v>
      </c>
      <c r="AO66" s="73">
        <v>7</v>
      </c>
      <c r="BR66" s="73"/>
      <c r="BS66" s="73"/>
      <c r="BU66" s="73"/>
      <c r="BV66" s="73"/>
      <c r="BW66" s="73"/>
      <c r="BY66" s="73"/>
      <c r="BZ66" s="73"/>
      <c r="CA66" s="73"/>
      <c r="CC66" s="732"/>
      <c r="CD66" s="73">
        <v>8</v>
      </c>
      <c r="CE66" s="73">
        <v>7</v>
      </c>
    </row>
    <row r="67" spans="28:83" x14ac:dyDescent="0.2">
      <c r="AB67" s="73">
        <v>6</v>
      </c>
      <c r="AC67" s="73">
        <v>9</v>
      </c>
      <c r="AE67" s="73"/>
      <c r="AF67" s="73">
        <v>7</v>
      </c>
      <c r="AG67" s="73">
        <v>5</v>
      </c>
      <c r="AI67" s="73"/>
      <c r="AJ67" s="73">
        <v>11</v>
      </c>
      <c r="AK67" s="73">
        <v>9</v>
      </c>
      <c r="AM67" s="730" t="str">
        <f>Sprache!$E$19</f>
        <v>Rückspiele</v>
      </c>
      <c r="AN67" s="73">
        <v>12</v>
      </c>
      <c r="AO67" s="73">
        <v>1</v>
      </c>
      <c r="BR67" s="73"/>
      <c r="BS67" s="73"/>
      <c r="BU67" s="73"/>
      <c r="BV67" s="73"/>
      <c r="BW67" s="73"/>
      <c r="BY67" s="73"/>
      <c r="BZ67" s="73"/>
      <c r="CA67" s="73"/>
      <c r="CC67" s="730" t="str">
        <f>Sprache!$E$19</f>
        <v>Rückspiele</v>
      </c>
      <c r="CD67" s="73"/>
      <c r="CE67" s="73"/>
    </row>
    <row r="68" spans="28:83" x14ac:dyDescent="0.2">
      <c r="AB68" s="73">
        <v>8</v>
      </c>
      <c r="AC68" s="73">
        <v>7</v>
      </c>
      <c r="AE68" s="73"/>
      <c r="AF68" s="73">
        <v>4</v>
      </c>
      <c r="AG68" s="73">
        <v>8</v>
      </c>
      <c r="AI68" s="73"/>
      <c r="AJ68" s="73">
        <v>2</v>
      </c>
      <c r="AK68" s="73">
        <v>7</v>
      </c>
      <c r="AM68" s="730"/>
      <c r="AN68" s="73">
        <v>2</v>
      </c>
      <c r="AO68" s="73">
        <v>11</v>
      </c>
      <c r="BR68" s="73"/>
      <c r="BS68" s="73"/>
      <c r="BU68" s="73"/>
      <c r="BV68" s="73"/>
      <c r="BW68" s="73"/>
      <c r="BY68" s="73"/>
      <c r="BZ68" s="73"/>
      <c r="CA68" s="73"/>
      <c r="CC68" s="730"/>
      <c r="CD68" s="73"/>
      <c r="CE68" s="73"/>
    </row>
    <row r="69" spans="28:83" x14ac:dyDescent="0.2">
      <c r="AB69" s="73">
        <v>2</v>
      </c>
      <c r="AC69" s="73">
        <v>1</v>
      </c>
      <c r="AE69" s="73"/>
      <c r="AF69" s="73">
        <v>9</v>
      </c>
      <c r="AG69" s="73">
        <v>3</v>
      </c>
      <c r="AI69" s="73"/>
      <c r="AJ69" s="73">
        <v>6</v>
      </c>
      <c r="AK69" s="73">
        <v>3</v>
      </c>
      <c r="AM69" s="730"/>
      <c r="AN69" s="73">
        <v>10</v>
      </c>
      <c r="AO69" s="73">
        <v>3</v>
      </c>
      <c r="BR69" s="73"/>
      <c r="BS69" s="73"/>
      <c r="BU69" s="73"/>
      <c r="BV69" s="73"/>
      <c r="BW69" s="73"/>
      <c r="BY69" s="73"/>
      <c r="BZ69" s="73"/>
      <c r="CA69" s="73"/>
      <c r="CC69" s="730"/>
      <c r="CD69" s="73"/>
      <c r="CE69" s="73"/>
    </row>
    <row r="70" spans="28:83" x14ac:dyDescent="0.2">
      <c r="AB70" s="73">
        <v>9</v>
      </c>
      <c r="AC70" s="73">
        <v>4</v>
      </c>
      <c r="AE70" s="73"/>
      <c r="AF70" s="73">
        <v>2</v>
      </c>
      <c r="AG70" s="73">
        <v>10</v>
      </c>
      <c r="AI70" s="73"/>
      <c r="AJ70" s="73">
        <v>4</v>
      </c>
      <c r="AK70" s="73">
        <v>5</v>
      </c>
      <c r="AM70" s="730"/>
      <c r="AN70" s="73">
        <v>4</v>
      </c>
      <c r="AO70" s="73">
        <v>9</v>
      </c>
      <c r="BR70" s="73"/>
      <c r="BS70" s="73"/>
      <c r="BU70" s="73"/>
      <c r="BV70" s="73"/>
      <c r="BW70" s="73"/>
      <c r="BY70" s="73"/>
      <c r="BZ70" s="73"/>
      <c r="CA70" s="73"/>
      <c r="CC70" s="730"/>
      <c r="CD70" s="73"/>
      <c r="CE70" s="73"/>
    </row>
    <row r="71" spans="28:83" x14ac:dyDescent="0.2">
      <c r="AB71" s="73">
        <v>5</v>
      </c>
      <c r="AC71" s="73">
        <v>8</v>
      </c>
      <c r="AE71" s="73"/>
      <c r="AF71" s="73">
        <v>1</v>
      </c>
      <c r="AG71" s="73">
        <v>5</v>
      </c>
      <c r="AI71" s="73"/>
      <c r="AJ71" s="73">
        <v>1</v>
      </c>
      <c r="AK71" s="73">
        <v>9</v>
      </c>
      <c r="AM71" s="730"/>
      <c r="AN71" s="73">
        <v>8</v>
      </c>
      <c r="AO71" s="73">
        <v>5</v>
      </c>
      <c r="BR71" s="73"/>
      <c r="BS71" s="73"/>
      <c r="BU71" s="73"/>
      <c r="BV71" s="73"/>
      <c r="BW71" s="73"/>
      <c r="BY71" s="73"/>
      <c r="BZ71" s="73"/>
      <c r="CA71" s="73"/>
      <c r="CC71" s="730"/>
      <c r="CD71" s="73"/>
      <c r="CE71" s="73"/>
    </row>
    <row r="72" spans="28:83" x14ac:dyDescent="0.2">
      <c r="AB72" s="73">
        <v>7</v>
      </c>
      <c r="AC72" s="73">
        <v>6</v>
      </c>
      <c r="AE72" s="73"/>
      <c r="AF72" s="73">
        <v>6</v>
      </c>
      <c r="AG72" s="73">
        <v>4</v>
      </c>
      <c r="AI72" s="73"/>
      <c r="AJ72" s="73">
        <v>10</v>
      </c>
      <c r="AK72" s="73">
        <v>8</v>
      </c>
      <c r="AM72" s="73"/>
      <c r="AN72" s="73">
        <v>6</v>
      </c>
      <c r="AO72" s="73">
        <v>7</v>
      </c>
      <c r="BR72" s="73"/>
      <c r="BS72" s="73"/>
      <c r="BU72" s="73"/>
      <c r="BV72" s="73"/>
      <c r="BW72" s="73"/>
      <c r="BY72" s="73"/>
      <c r="BZ72" s="73"/>
      <c r="CA72" s="73"/>
      <c r="CC72" s="73"/>
      <c r="CD72" s="73"/>
      <c r="CE72" s="73"/>
    </row>
    <row r="73" spans="28:83" x14ac:dyDescent="0.2">
      <c r="AF73" s="147">
        <v>3</v>
      </c>
      <c r="AG73" s="147">
        <v>7</v>
      </c>
      <c r="AJ73" s="147">
        <v>7</v>
      </c>
      <c r="AK73" s="147">
        <v>11</v>
      </c>
      <c r="AN73" s="147">
        <v>1</v>
      </c>
      <c r="AO73" s="147">
        <v>11</v>
      </c>
    </row>
    <row r="74" spans="28:83" x14ac:dyDescent="0.2">
      <c r="AF74" s="147">
        <v>8</v>
      </c>
      <c r="AG74" s="147">
        <v>2</v>
      </c>
      <c r="AJ74" s="147">
        <v>5</v>
      </c>
      <c r="AK74" s="147">
        <v>2</v>
      </c>
      <c r="AN74" s="147">
        <v>12</v>
      </c>
      <c r="AO74" s="147">
        <v>10</v>
      </c>
    </row>
    <row r="75" spans="28:83" x14ac:dyDescent="0.2">
      <c r="AF75" s="147">
        <v>10</v>
      </c>
      <c r="AG75" s="147">
        <v>9</v>
      </c>
      <c r="AJ75" s="147">
        <v>3</v>
      </c>
      <c r="AK75" s="147">
        <v>4</v>
      </c>
      <c r="AN75" s="147">
        <v>9</v>
      </c>
      <c r="AO75" s="147">
        <v>2</v>
      </c>
    </row>
    <row r="76" spans="28:83" x14ac:dyDescent="0.2">
      <c r="AF76" s="147">
        <v>4</v>
      </c>
      <c r="AG76" s="147">
        <v>1</v>
      </c>
      <c r="AJ76" s="147">
        <v>8</v>
      </c>
      <c r="AK76" s="147">
        <v>1</v>
      </c>
      <c r="AN76" s="147">
        <v>3</v>
      </c>
      <c r="AO76" s="147">
        <v>8</v>
      </c>
    </row>
    <row r="77" spans="28:83" x14ac:dyDescent="0.2">
      <c r="AF77" s="147">
        <v>5</v>
      </c>
      <c r="AG77" s="147">
        <v>3</v>
      </c>
      <c r="AJ77" s="147">
        <v>9</v>
      </c>
      <c r="AK77" s="147">
        <v>7</v>
      </c>
      <c r="AN77" s="147">
        <v>7</v>
      </c>
      <c r="AO77" s="147">
        <v>4</v>
      </c>
    </row>
    <row r="78" spans="28:83" x14ac:dyDescent="0.2">
      <c r="AF78" s="147">
        <v>2</v>
      </c>
      <c r="AG78" s="147">
        <v>6</v>
      </c>
      <c r="AJ78" s="147">
        <v>6</v>
      </c>
      <c r="AK78" s="147">
        <v>10</v>
      </c>
      <c r="AN78" s="147">
        <v>5</v>
      </c>
      <c r="AO78" s="147">
        <v>6</v>
      </c>
    </row>
    <row r="79" spans="28:83" x14ac:dyDescent="0.2">
      <c r="AF79" s="147">
        <v>7</v>
      </c>
      <c r="AG79" s="147">
        <v>10</v>
      </c>
      <c r="AJ79" s="147">
        <v>11</v>
      </c>
      <c r="AK79" s="147">
        <v>5</v>
      </c>
      <c r="AN79" s="147">
        <v>10</v>
      </c>
      <c r="AO79" s="147">
        <v>1</v>
      </c>
    </row>
    <row r="80" spans="28:83" x14ac:dyDescent="0.2">
      <c r="AF80" s="147">
        <v>9</v>
      </c>
      <c r="AG80" s="147">
        <v>8</v>
      </c>
      <c r="AJ80" s="147">
        <v>2</v>
      </c>
      <c r="AK80" s="147">
        <v>3</v>
      </c>
      <c r="AN80" s="147">
        <v>11</v>
      </c>
      <c r="AO80" s="147">
        <v>9</v>
      </c>
    </row>
    <row r="81" spans="32:41" x14ac:dyDescent="0.2">
      <c r="AF81" s="147">
        <v>1</v>
      </c>
      <c r="AG81" s="147">
        <v>3</v>
      </c>
      <c r="AJ81" s="147">
        <v>1</v>
      </c>
      <c r="AK81" s="147">
        <v>7</v>
      </c>
      <c r="AN81" s="147">
        <v>8</v>
      </c>
      <c r="AO81" s="147">
        <v>12</v>
      </c>
    </row>
    <row r="82" spans="32:41" x14ac:dyDescent="0.2">
      <c r="AF82" s="147">
        <v>4</v>
      </c>
      <c r="AG82" s="147">
        <v>2</v>
      </c>
      <c r="AJ82" s="147">
        <v>8</v>
      </c>
      <c r="AK82" s="147">
        <v>6</v>
      </c>
      <c r="AN82" s="147">
        <v>2</v>
      </c>
      <c r="AO82" s="147">
        <v>7</v>
      </c>
    </row>
    <row r="83" spans="32:41" x14ac:dyDescent="0.2">
      <c r="AF83" s="147">
        <v>10</v>
      </c>
      <c r="AG83" s="147">
        <v>5</v>
      </c>
      <c r="AJ83" s="147">
        <v>5</v>
      </c>
      <c r="AK83" s="147">
        <v>9</v>
      </c>
      <c r="AN83" s="147">
        <v>6</v>
      </c>
      <c r="AO83" s="147">
        <v>3</v>
      </c>
    </row>
    <row r="84" spans="32:41" x14ac:dyDescent="0.2">
      <c r="AF84" s="147">
        <v>6</v>
      </c>
      <c r="AG84" s="147">
        <v>9</v>
      </c>
      <c r="AJ84" s="147">
        <v>10</v>
      </c>
      <c r="AK84" s="147">
        <v>4</v>
      </c>
      <c r="AN84" s="147">
        <v>4</v>
      </c>
      <c r="AO84" s="147">
        <v>5</v>
      </c>
    </row>
    <row r="85" spans="32:41" x14ac:dyDescent="0.2">
      <c r="AF85" s="147">
        <v>8</v>
      </c>
      <c r="AG85" s="147">
        <v>7</v>
      </c>
      <c r="AJ85" s="147">
        <v>3</v>
      </c>
      <c r="AK85" s="147">
        <v>11</v>
      </c>
      <c r="AN85" s="147">
        <v>1</v>
      </c>
      <c r="AO85" s="147">
        <v>9</v>
      </c>
    </row>
    <row r="86" spans="32:41" x14ac:dyDescent="0.2">
      <c r="AF86" s="147">
        <v>2</v>
      </c>
      <c r="AG86" s="147">
        <v>1</v>
      </c>
      <c r="AJ86" s="147">
        <v>6</v>
      </c>
      <c r="AK86" s="147">
        <v>1</v>
      </c>
      <c r="AN86" s="147">
        <v>10</v>
      </c>
      <c r="AO86" s="147">
        <v>8</v>
      </c>
    </row>
    <row r="87" spans="32:41" x14ac:dyDescent="0.2">
      <c r="AF87" s="147">
        <v>3</v>
      </c>
      <c r="AG87" s="147">
        <v>10</v>
      </c>
      <c r="AJ87" s="147">
        <v>7</v>
      </c>
      <c r="AK87" s="147">
        <v>5</v>
      </c>
      <c r="AN87" s="147">
        <v>7</v>
      </c>
      <c r="AO87" s="147">
        <v>11</v>
      </c>
    </row>
    <row r="88" spans="32:41" x14ac:dyDescent="0.2">
      <c r="AF88" s="147">
        <v>9</v>
      </c>
      <c r="AG88" s="147">
        <v>4</v>
      </c>
      <c r="AJ88" s="147">
        <v>4</v>
      </c>
      <c r="AK88" s="147">
        <v>8</v>
      </c>
      <c r="AN88" s="147">
        <v>12</v>
      </c>
      <c r="AO88" s="147">
        <v>6</v>
      </c>
    </row>
    <row r="89" spans="32:41" x14ac:dyDescent="0.2">
      <c r="AF89" s="147">
        <v>5</v>
      </c>
      <c r="AG89" s="147">
        <v>8</v>
      </c>
      <c r="AJ89" s="147">
        <v>9</v>
      </c>
      <c r="AK89" s="147">
        <v>3</v>
      </c>
      <c r="AN89" s="147">
        <v>5</v>
      </c>
      <c r="AO89" s="147">
        <v>2</v>
      </c>
    </row>
    <row r="90" spans="32:41" x14ac:dyDescent="0.2">
      <c r="AF90" s="147">
        <v>7</v>
      </c>
      <c r="AG90" s="147">
        <v>6</v>
      </c>
      <c r="AJ90" s="147">
        <v>2</v>
      </c>
      <c r="AK90" s="147">
        <v>10</v>
      </c>
      <c r="AN90" s="147">
        <v>3</v>
      </c>
      <c r="AO90" s="147">
        <v>4</v>
      </c>
    </row>
    <row r="91" spans="32:41" x14ac:dyDescent="0.2">
      <c r="AJ91" s="147">
        <v>1</v>
      </c>
      <c r="AK91" s="147">
        <v>5</v>
      </c>
      <c r="AN91" s="147">
        <v>8</v>
      </c>
      <c r="AO91" s="147">
        <v>1</v>
      </c>
    </row>
    <row r="92" spans="32:41" x14ac:dyDescent="0.2">
      <c r="AJ92" s="147">
        <v>6</v>
      </c>
      <c r="AK92" s="147">
        <v>4</v>
      </c>
      <c r="AN92" s="147">
        <v>9</v>
      </c>
      <c r="AO92" s="147">
        <v>7</v>
      </c>
    </row>
    <row r="93" spans="32:41" x14ac:dyDescent="0.2">
      <c r="AJ93" s="147">
        <v>3</v>
      </c>
      <c r="AK93" s="147">
        <v>7</v>
      </c>
      <c r="AN93" s="147">
        <v>6</v>
      </c>
      <c r="AO93" s="147">
        <v>10</v>
      </c>
    </row>
    <row r="94" spans="32:41" x14ac:dyDescent="0.2">
      <c r="AJ94" s="147">
        <v>8</v>
      </c>
      <c r="AK94" s="147">
        <v>2</v>
      </c>
      <c r="AN94" s="147">
        <v>11</v>
      </c>
      <c r="AO94" s="147">
        <v>5</v>
      </c>
    </row>
    <row r="95" spans="32:41" x14ac:dyDescent="0.2">
      <c r="AJ95" s="147">
        <v>10</v>
      </c>
      <c r="AK95" s="147">
        <v>11</v>
      </c>
      <c r="AN95" s="147">
        <v>4</v>
      </c>
      <c r="AO95" s="147">
        <v>12</v>
      </c>
    </row>
    <row r="96" spans="32:41" x14ac:dyDescent="0.2">
      <c r="AJ96" s="147">
        <v>4</v>
      </c>
      <c r="AK96" s="147">
        <v>1</v>
      </c>
      <c r="AN96" s="147">
        <v>2</v>
      </c>
      <c r="AO96" s="147">
        <v>3</v>
      </c>
    </row>
    <row r="97" spans="36:41" x14ac:dyDescent="0.2">
      <c r="AJ97" s="147">
        <v>5</v>
      </c>
      <c r="AK97" s="147">
        <v>3</v>
      </c>
      <c r="AN97" s="147">
        <v>1</v>
      </c>
      <c r="AO97" s="147">
        <v>7</v>
      </c>
    </row>
    <row r="98" spans="36:41" x14ac:dyDescent="0.2">
      <c r="AJ98" s="147">
        <v>2</v>
      </c>
      <c r="AK98" s="147">
        <v>6</v>
      </c>
      <c r="AN98" s="147">
        <v>8</v>
      </c>
      <c r="AO98" s="147">
        <v>6</v>
      </c>
    </row>
    <row r="99" spans="36:41" x14ac:dyDescent="0.2">
      <c r="AJ99" s="147">
        <v>11</v>
      </c>
      <c r="AK99" s="147">
        <v>8</v>
      </c>
      <c r="AN99" s="147">
        <v>5</v>
      </c>
      <c r="AO99" s="147">
        <v>9</v>
      </c>
    </row>
    <row r="100" spans="36:41" x14ac:dyDescent="0.2">
      <c r="AJ100" s="147">
        <v>9</v>
      </c>
      <c r="AK100" s="147">
        <v>10</v>
      </c>
      <c r="AN100" s="147">
        <v>10</v>
      </c>
      <c r="AO100" s="147">
        <v>4</v>
      </c>
    </row>
    <row r="101" spans="36:41" x14ac:dyDescent="0.2">
      <c r="AJ101" s="147">
        <v>1</v>
      </c>
      <c r="AK101" s="147">
        <v>3</v>
      </c>
      <c r="AN101" s="147">
        <v>3</v>
      </c>
      <c r="AO101" s="147">
        <v>11</v>
      </c>
    </row>
    <row r="102" spans="36:41" x14ac:dyDescent="0.2">
      <c r="AJ102" s="147">
        <v>4</v>
      </c>
      <c r="AK102" s="147">
        <v>2</v>
      </c>
      <c r="AN102" s="147">
        <v>12</v>
      </c>
      <c r="AO102" s="147">
        <v>2</v>
      </c>
    </row>
    <row r="103" spans="36:41" x14ac:dyDescent="0.2">
      <c r="AJ103" s="147">
        <v>6</v>
      </c>
      <c r="AK103" s="147">
        <v>11</v>
      </c>
      <c r="AN103" s="147">
        <v>6</v>
      </c>
      <c r="AO103" s="147">
        <v>1</v>
      </c>
    </row>
    <row r="104" spans="36:41" x14ac:dyDescent="0.2">
      <c r="AJ104" s="147">
        <v>10</v>
      </c>
      <c r="AK104" s="147">
        <v>7</v>
      </c>
      <c r="AN104" s="147">
        <v>7</v>
      </c>
      <c r="AO104" s="147">
        <v>5</v>
      </c>
    </row>
    <row r="105" spans="36:41" x14ac:dyDescent="0.2">
      <c r="AJ105" s="147">
        <v>8</v>
      </c>
      <c r="AK105" s="147">
        <v>9</v>
      </c>
      <c r="AN105" s="147">
        <v>4</v>
      </c>
      <c r="AO105" s="147">
        <v>8</v>
      </c>
    </row>
    <row r="106" spans="36:41" x14ac:dyDescent="0.2">
      <c r="AJ106" s="147">
        <v>2</v>
      </c>
      <c r="AK106" s="147">
        <v>1</v>
      </c>
      <c r="AN106" s="147">
        <v>9</v>
      </c>
      <c r="AO106" s="147">
        <v>3</v>
      </c>
    </row>
    <row r="107" spans="36:41" x14ac:dyDescent="0.2">
      <c r="AJ107" s="147">
        <v>11</v>
      </c>
      <c r="AK107" s="147">
        <v>4</v>
      </c>
      <c r="AN107" s="147">
        <v>2</v>
      </c>
      <c r="AO107" s="147">
        <v>10</v>
      </c>
    </row>
    <row r="108" spans="36:41" x14ac:dyDescent="0.2">
      <c r="AJ108" s="147">
        <v>5</v>
      </c>
      <c r="AK108" s="147">
        <v>10</v>
      </c>
      <c r="AN108" s="147">
        <v>11</v>
      </c>
      <c r="AO108" s="147">
        <v>12</v>
      </c>
    </row>
    <row r="109" spans="36:41" x14ac:dyDescent="0.2">
      <c r="AJ109" s="147">
        <v>9</v>
      </c>
      <c r="AK109" s="147">
        <v>6</v>
      </c>
      <c r="AN109" s="147">
        <v>1</v>
      </c>
      <c r="AO109" s="147">
        <v>5</v>
      </c>
    </row>
    <row r="110" spans="36:41" x14ac:dyDescent="0.2">
      <c r="AJ110" s="147">
        <v>7</v>
      </c>
      <c r="AK110" s="147">
        <v>8</v>
      </c>
      <c r="AN110" s="147">
        <v>6</v>
      </c>
      <c r="AO110" s="147">
        <v>4</v>
      </c>
    </row>
    <row r="111" spans="36:41" x14ac:dyDescent="0.2">
      <c r="AN111" s="147">
        <v>3</v>
      </c>
      <c r="AO111" s="147">
        <v>7</v>
      </c>
    </row>
    <row r="112" spans="36:41" x14ac:dyDescent="0.2">
      <c r="AN112" s="147">
        <v>8</v>
      </c>
      <c r="AO112" s="147">
        <v>2</v>
      </c>
    </row>
    <row r="113" spans="40:41" x14ac:dyDescent="0.2">
      <c r="AN113" s="147">
        <v>12</v>
      </c>
      <c r="AO113" s="147">
        <v>9</v>
      </c>
    </row>
    <row r="114" spans="40:41" x14ac:dyDescent="0.2">
      <c r="AN114" s="147">
        <v>10</v>
      </c>
      <c r="AO114" s="147">
        <v>11</v>
      </c>
    </row>
    <row r="115" spans="40:41" x14ac:dyDescent="0.2">
      <c r="AN115" s="147">
        <v>4</v>
      </c>
      <c r="AO115" s="147">
        <v>1</v>
      </c>
    </row>
    <row r="116" spans="40:41" x14ac:dyDescent="0.2">
      <c r="AN116" s="147">
        <v>5</v>
      </c>
      <c r="AO116" s="147">
        <v>3</v>
      </c>
    </row>
    <row r="117" spans="40:41" x14ac:dyDescent="0.2">
      <c r="AN117" s="147">
        <v>2</v>
      </c>
      <c r="AO117" s="147">
        <v>6</v>
      </c>
    </row>
    <row r="118" spans="40:41" x14ac:dyDescent="0.2">
      <c r="AN118" s="147">
        <v>7</v>
      </c>
      <c r="AO118" s="147">
        <v>12</v>
      </c>
    </row>
    <row r="119" spans="40:41" x14ac:dyDescent="0.2">
      <c r="AN119" s="147">
        <v>11</v>
      </c>
      <c r="AO119" s="147">
        <v>8</v>
      </c>
    </row>
    <row r="120" spans="40:41" x14ac:dyDescent="0.2">
      <c r="AN120" s="147">
        <v>9</v>
      </c>
      <c r="AO120" s="147">
        <v>10</v>
      </c>
    </row>
    <row r="121" spans="40:41" x14ac:dyDescent="0.2">
      <c r="AN121" s="147">
        <v>1</v>
      </c>
      <c r="AO121" s="147">
        <v>3</v>
      </c>
    </row>
    <row r="122" spans="40:41" x14ac:dyDescent="0.2">
      <c r="AN122" s="147">
        <v>4</v>
      </c>
      <c r="AO122" s="147">
        <v>2</v>
      </c>
    </row>
    <row r="123" spans="40:41" x14ac:dyDescent="0.2">
      <c r="AN123" s="147">
        <v>12</v>
      </c>
      <c r="AO123" s="147">
        <v>5</v>
      </c>
    </row>
    <row r="124" spans="40:41" x14ac:dyDescent="0.2">
      <c r="AN124" s="147">
        <v>6</v>
      </c>
      <c r="AO124" s="147">
        <v>11</v>
      </c>
    </row>
    <row r="125" spans="40:41" x14ac:dyDescent="0.2">
      <c r="AN125" s="147">
        <v>10</v>
      </c>
      <c r="AO125" s="147">
        <v>7</v>
      </c>
    </row>
    <row r="126" spans="40:41" x14ac:dyDescent="0.2">
      <c r="AN126" s="147">
        <v>8</v>
      </c>
      <c r="AO126" s="147">
        <v>9</v>
      </c>
    </row>
    <row r="127" spans="40:41" x14ac:dyDescent="0.2">
      <c r="AN127" s="147">
        <v>2</v>
      </c>
      <c r="AO127" s="147">
        <v>1</v>
      </c>
    </row>
    <row r="128" spans="40:41" x14ac:dyDescent="0.2">
      <c r="AN128" s="147">
        <v>3</v>
      </c>
      <c r="AO128" s="147">
        <v>12</v>
      </c>
    </row>
    <row r="129" spans="40:41" x14ac:dyDescent="0.2">
      <c r="AN129" s="147">
        <v>11</v>
      </c>
      <c r="AO129" s="147">
        <v>4</v>
      </c>
    </row>
    <row r="130" spans="40:41" x14ac:dyDescent="0.2">
      <c r="AN130" s="147">
        <v>5</v>
      </c>
      <c r="AO130" s="147">
        <v>10</v>
      </c>
    </row>
    <row r="131" spans="40:41" x14ac:dyDescent="0.2">
      <c r="AN131" s="147">
        <v>9</v>
      </c>
      <c r="AO131" s="147">
        <v>6</v>
      </c>
    </row>
    <row r="132" spans="40:41" x14ac:dyDescent="0.2">
      <c r="AN132" s="147">
        <v>7</v>
      </c>
      <c r="AO132" s="147">
        <v>8</v>
      </c>
    </row>
  </sheetData>
  <mergeCells count="41">
    <mergeCell ref="CC62:CC66"/>
    <mergeCell ref="CC67:CC71"/>
    <mergeCell ref="AM67:AM71"/>
    <mergeCell ref="BU41:BU45"/>
    <mergeCell ref="BU46:BU50"/>
    <mergeCell ref="BY51:BY55"/>
    <mergeCell ref="BY56:BY60"/>
    <mergeCell ref="AE41:AE45"/>
    <mergeCell ref="AE46:AE50"/>
    <mergeCell ref="AI51:AI55"/>
    <mergeCell ref="AI56:AI60"/>
    <mergeCell ref="AM62:AM66"/>
    <mergeCell ref="BM29:BM33"/>
    <mergeCell ref="BQ32:BQ36"/>
    <mergeCell ref="BQ37:BQ41"/>
    <mergeCell ref="BE11:BE15"/>
    <mergeCell ref="BE16:BE20"/>
    <mergeCell ref="BI17:BI21"/>
    <mergeCell ref="BI22:BI26"/>
    <mergeCell ref="BM24:BM28"/>
    <mergeCell ref="AS2:AS3"/>
    <mergeCell ref="AW2:AW6"/>
    <mergeCell ref="AS4:AS6"/>
    <mergeCell ref="BA6:BA10"/>
    <mergeCell ref="AW7:AW11"/>
    <mergeCell ref="BA11:BA15"/>
    <mergeCell ref="AA37:AA41"/>
    <mergeCell ref="A1:A18"/>
    <mergeCell ref="G2:G6"/>
    <mergeCell ref="K6:K10"/>
    <mergeCell ref="G7:G11"/>
    <mergeCell ref="K11:K15"/>
    <mergeCell ref="O11:O15"/>
    <mergeCell ref="O16:O20"/>
    <mergeCell ref="S17:S21"/>
    <mergeCell ref="S22:S26"/>
    <mergeCell ref="W24:W28"/>
    <mergeCell ref="W29:W33"/>
    <mergeCell ref="AA32:AA36"/>
    <mergeCell ref="C2:C3"/>
    <mergeCell ref="C4:C6"/>
  </mergeCells>
  <hyperlinks>
    <hyperlink ref="AQ3" r:id="rId1" location="generateMatchups" xr:uid="{453BE069-96C8-4EDD-B408-3B5B1A5142FC}"/>
  </hyperlink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E0B19-EB83-4EAA-8383-1F93759AD121}">
  <dimension ref="A1:Q93"/>
  <sheetViews>
    <sheetView showGridLines="0" showRowColHeaders="0" workbookViewId="0"/>
  </sheetViews>
  <sheetFormatPr baseColWidth="10" defaultColWidth="0" defaultRowHeight="12.75" zeroHeight="1" x14ac:dyDescent="0.2"/>
  <cols>
    <col min="1" max="1" width="8.5703125" customWidth="1"/>
    <col min="2" max="8" width="11.42578125" customWidth="1"/>
    <col min="9" max="9" width="4.140625" customWidth="1"/>
    <col min="10" max="17" width="11.42578125" customWidth="1"/>
    <col min="18" max="16384" width="11.42578125" hidden="1"/>
  </cols>
  <sheetData>
    <row r="1" spans="1:17" x14ac:dyDescent="0.2">
      <c r="A1" s="72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7" x14ac:dyDescent="0.2">
      <c r="A2" s="69"/>
      <c r="B2" s="517"/>
      <c r="C2" s="69"/>
      <c r="D2" s="69"/>
      <c r="E2" s="69"/>
      <c r="F2" s="69"/>
      <c r="G2" s="69"/>
      <c r="H2" s="69"/>
      <c r="I2" s="69"/>
      <c r="J2" s="517"/>
      <c r="K2" s="69"/>
      <c r="L2" s="69"/>
      <c r="M2" s="69"/>
      <c r="N2" s="69"/>
      <c r="O2" s="69"/>
      <c r="P2" s="69"/>
      <c r="Q2" s="69"/>
    </row>
    <row r="3" spans="1:17" x14ac:dyDescent="0.2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17" x14ac:dyDescent="0.2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spans="1:17" x14ac:dyDescent="0.2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spans="1:17" x14ac:dyDescent="0.2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spans="1:17" x14ac:dyDescent="0.2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spans="1:17" x14ac:dyDescent="0.2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spans="1:17" x14ac:dyDescent="0.2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spans="1:17" x14ac:dyDescent="0.2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spans="1:17" x14ac:dyDescent="0.2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17" x14ac:dyDescent="0.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spans="1:17" x14ac:dyDescent="0.2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spans="1:17" x14ac:dyDescent="0.2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spans="1:17" x14ac:dyDescent="0.2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spans="1:17" x14ac:dyDescent="0.2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spans="1:17" x14ac:dyDescent="0.2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spans="1:17" x14ac:dyDescent="0.2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spans="1:17" x14ac:dyDescent="0.2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spans="1:17" x14ac:dyDescent="0.2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spans="1:17" x14ac:dyDescent="0.2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spans="1:17" x14ac:dyDescent="0.2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spans="1:17" x14ac:dyDescent="0.2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spans="1:17" x14ac:dyDescent="0.2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spans="1:17" x14ac:dyDescent="0.2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spans="1:17" x14ac:dyDescent="0.2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spans="1:17" x14ac:dyDescent="0.2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spans="1:17" x14ac:dyDescent="0.2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spans="1:17" x14ac:dyDescent="0.2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spans="1:17" x14ac:dyDescent="0.2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spans="1:17" x14ac:dyDescent="0.2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  <row r="32" spans="1:17" x14ac:dyDescent="0.2">
      <c r="A32" s="69"/>
      <c r="B32" s="69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</row>
    <row r="33" spans="1:17" x14ac:dyDescent="0.2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</row>
    <row r="34" spans="1:17" x14ac:dyDescent="0.2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</row>
    <row r="35" spans="1:17" x14ac:dyDescent="0.2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</row>
    <row r="36" spans="1:17" x14ac:dyDescent="0.2">
      <c r="A36" s="69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</row>
    <row r="37" spans="1:17" x14ac:dyDescent="0.2">
      <c r="A37" s="69"/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</row>
    <row r="38" spans="1:17" x14ac:dyDescent="0.2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</row>
    <row r="39" spans="1:17" x14ac:dyDescent="0.2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</row>
    <row r="40" spans="1:17" x14ac:dyDescent="0.2">
      <c r="A40" s="69"/>
      <c r="B40" s="69"/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</row>
    <row r="41" spans="1:17" x14ac:dyDescent="0.2">
      <c r="A41" s="69"/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  <c r="P41" s="69"/>
      <c r="Q41" s="69"/>
    </row>
    <row r="42" spans="1:17" x14ac:dyDescent="0.2">
      <c r="A42" s="69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</row>
    <row r="43" spans="1:17" x14ac:dyDescent="0.2">
      <c r="A43" s="69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</row>
    <row r="44" spans="1:17" x14ac:dyDescent="0.2">
      <c r="A44" s="69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</row>
    <row r="45" spans="1:17" x14ac:dyDescent="0.2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</row>
    <row r="46" spans="1:17" x14ac:dyDescent="0.2">
      <c r="A46" s="69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</row>
    <row r="47" spans="1:17" x14ac:dyDescent="0.2">
      <c r="A47" s="69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</row>
    <row r="48" spans="1:17" x14ac:dyDescent="0.2">
      <c r="A48" s="69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</row>
    <row r="49" spans="1:17" x14ac:dyDescent="0.2">
      <c r="A49" s="69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</row>
    <row r="50" spans="1:17" x14ac:dyDescent="0.2">
      <c r="A50" s="69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</row>
    <row r="51" spans="1:17" x14ac:dyDescent="0.2">
      <c r="A51" s="69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</row>
    <row r="52" spans="1:17" x14ac:dyDescent="0.2">
      <c r="A52" s="69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</row>
    <row r="53" spans="1:17" x14ac:dyDescent="0.2">
      <c r="A53" s="69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</row>
    <row r="54" spans="1:17" x14ac:dyDescent="0.2">
      <c r="A54" s="69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</row>
    <row r="55" spans="1:17" x14ac:dyDescent="0.2">
      <c r="A55" s="69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</row>
    <row r="56" spans="1:17" x14ac:dyDescent="0.2">
      <c r="A56" s="69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</row>
    <row r="57" spans="1:17" x14ac:dyDescent="0.2">
      <c r="A57" s="69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</row>
    <row r="58" spans="1:17" x14ac:dyDescent="0.2">
      <c r="A58" s="69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</row>
    <row r="59" spans="1:17" x14ac:dyDescent="0.2">
      <c r="A59" s="69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</row>
    <row r="60" spans="1:17" x14ac:dyDescent="0.2">
      <c r="A60" s="69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</row>
    <row r="61" spans="1:17" x14ac:dyDescent="0.2">
      <c r="A61" s="69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</row>
    <row r="62" spans="1:17" x14ac:dyDescent="0.2">
      <c r="A62" s="69"/>
      <c r="B62" s="69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</row>
    <row r="63" spans="1:17" x14ac:dyDescent="0.2">
      <c r="A63" s="69"/>
      <c r="B63" s="69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</row>
    <row r="64" spans="1:17" x14ac:dyDescent="0.2">
      <c r="A64" s="69"/>
      <c r="B64" s="69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</row>
    <row r="65" spans="1:17" x14ac:dyDescent="0.2">
      <c r="A65" s="69"/>
      <c r="B65" s="69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</row>
    <row r="66" spans="1:17" x14ac:dyDescent="0.2">
      <c r="A66" s="69"/>
      <c r="B66" s="6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</row>
    <row r="67" spans="1:17" x14ac:dyDescent="0.2">
      <c r="A67" s="69"/>
      <c r="B67" s="69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</row>
    <row r="68" spans="1:17" x14ac:dyDescent="0.2">
      <c r="A68" s="69"/>
      <c r="B68" s="69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</row>
    <row r="69" spans="1:17" x14ac:dyDescent="0.2">
      <c r="A69" s="69"/>
      <c r="B69" s="69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</row>
    <row r="70" spans="1:17" x14ac:dyDescent="0.2">
      <c r="A70" s="69"/>
      <c r="B70" s="69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</row>
    <row r="71" spans="1:17" x14ac:dyDescent="0.2">
      <c r="A71" s="69"/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</row>
    <row r="72" spans="1:17" x14ac:dyDescent="0.2">
      <c r="A72" s="69"/>
      <c r="B72" s="69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  <c r="N72" s="69"/>
      <c r="O72" s="69"/>
      <c r="P72" s="69"/>
      <c r="Q72" s="69"/>
    </row>
    <row r="73" spans="1:17" x14ac:dyDescent="0.2">
      <c r="A73" s="69"/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</row>
    <row r="74" spans="1:17" x14ac:dyDescent="0.2">
      <c r="A74" s="69"/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</row>
    <row r="75" spans="1:17" x14ac:dyDescent="0.2">
      <c r="A75" s="69"/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</row>
    <row r="76" spans="1:17" x14ac:dyDescent="0.2">
      <c r="A76" s="69"/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</row>
    <row r="77" spans="1:17" x14ac:dyDescent="0.2">
      <c r="A77" s="69"/>
      <c r="B77" s="69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  <c r="N77" s="69"/>
      <c r="O77" s="69"/>
      <c r="P77" s="69"/>
      <c r="Q77" s="69"/>
    </row>
    <row r="78" spans="1:17" x14ac:dyDescent="0.2">
      <c r="A78" s="69"/>
      <c r="B78" s="69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  <c r="N78" s="69"/>
      <c r="O78" s="69"/>
      <c r="P78" s="69"/>
      <c r="Q78" s="69"/>
    </row>
    <row r="79" spans="1:17" x14ac:dyDescent="0.2">
      <c r="A79" s="69"/>
      <c r="Q79" s="69"/>
    </row>
    <row r="80" spans="1:17" x14ac:dyDescent="0.2">
      <c r="A80" s="69"/>
      <c r="Q80" s="69"/>
    </row>
    <row r="81" spans="1:17" x14ac:dyDescent="0.2">
      <c r="A81" s="69"/>
      <c r="Q81" s="69"/>
    </row>
    <row r="82" spans="1:17" x14ac:dyDescent="0.2">
      <c r="A82" s="69"/>
      <c r="Q82" s="69"/>
    </row>
    <row r="83" spans="1:17" x14ac:dyDescent="0.2">
      <c r="A83" s="69"/>
      <c r="Q83" s="69"/>
    </row>
    <row r="84" spans="1:17" x14ac:dyDescent="0.2">
      <c r="A84" s="69"/>
      <c r="Q84" s="69"/>
    </row>
    <row r="85" spans="1:17" x14ac:dyDescent="0.2"/>
    <row r="86" spans="1:17" x14ac:dyDescent="0.2"/>
    <row r="87" spans="1:17" x14ac:dyDescent="0.2"/>
    <row r="88" spans="1:17" x14ac:dyDescent="0.2">
      <c r="B88" s="148"/>
      <c r="C88" s="149"/>
      <c r="D88" s="149"/>
      <c r="E88" s="149"/>
      <c r="F88" s="149"/>
      <c r="G88" s="149"/>
      <c r="H88" s="149"/>
      <c r="I88" s="150"/>
      <c r="J88" s="148"/>
      <c r="K88" s="149"/>
      <c r="L88" s="149"/>
      <c r="M88" s="149"/>
      <c r="N88" s="149"/>
      <c r="O88" s="149"/>
      <c r="P88" s="208"/>
    </row>
    <row r="89" spans="1:17" x14ac:dyDescent="0.2">
      <c r="B89" s="736" t="s">
        <v>144</v>
      </c>
      <c r="C89" s="737"/>
      <c r="D89" s="737"/>
      <c r="E89" s="737"/>
      <c r="F89" s="737"/>
      <c r="G89" s="737"/>
      <c r="H89" s="737"/>
      <c r="I89" s="151"/>
      <c r="J89" s="736" t="s">
        <v>57</v>
      </c>
      <c r="K89" s="737"/>
      <c r="L89" s="737"/>
      <c r="M89" s="737"/>
      <c r="N89" s="737"/>
      <c r="O89" s="737"/>
      <c r="P89" s="738"/>
    </row>
    <row r="90" spans="1:17" x14ac:dyDescent="0.2">
      <c r="B90" s="739" t="s">
        <v>56</v>
      </c>
      <c r="C90" s="740"/>
      <c r="D90" s="740"/>
      <c r="E90" s="740"/>
      <c r="F90" s="740"/>
      <c r="G90" s="740"/>
      <c r="H90" s="740"/>
      <c r="I90" s="152"/>
      <c r="J90" s="739" t="s">
        <v>56</v>
      </c>
      <c r="K90" s="740"/>
      <c r="L90" s="740"/>
      <c r="M90" s="740"/>
      <c r="N90" s="740"/>
      <c r="O90" s="740"/>
      <c r="P90" s="741"/>
    </row>
    <row r="91" spans="1:17" x14ac:dyDescent="0.2">
      <c r="B91" s="153"/>
      <c r="C91" s="154"/>
      <c r="D91" s="154"/>
      <c r="E91" s="154"/>
      <c r="F91" s="154"/>
      <c r="G91" s="154"/>
      <c r="H91" s="154"/>
      <c r="I91" s="150"/>
      <c r="J91" s="153"/>
      <c r="K91" s="154"/>
      <c r="L91" s="154"/>
      <c r="M91" s="154"/>
      <c r="N91" s="154"/>
      <c r="O91" s="154"/>
      <c r="P91" s="209"/>
    </row>
    <row r="92" spans="1:17" x14ac:dyDescent="0.2"/>
    <row r="93" spans="1:17" x14ac:dyDescent="0.2"/>
  </sheetData>
  <sheetProtection sheet="1" selectLockedCells="1"/>
  <mergeCells count="4">
    <mergeCell ref="B89:H89"/>
    <mergeCell ref="J89:P89"/>
    <mergeCell ref="B90:H90"/>
    <mergeCell ref="J90:P90"/>
  </mergeCells>
  <hyperlinks>
    <hyperlink ref="B90:H90" r:id="rId1" display="mail@hermann-baum.de" xr:uid="{ACC5A697-AEE2-417D-8369-809642C19381}"/>
    <hyperlink ref="J90:P90" r:id="rId2" display="mail@hermann-baum.de" xr:uid="{403CDEBE-F9C7-471A-B8C4-15EF15AF431B}"/>
  </hyperlinks>
  <pageMargins left="0.7" right="0.7" top="0.78740157499999996" bottom="0.78740157499999996" header="0.3" footer="0.3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31"/>
  <dimension ref="A1:DU358"/>
  <sheetViews>
    <sheetView zoomScaleNormal="100" workbookViewId="0"/>
  </sheetViews>
  <sheetFormatPr baseColWidth="10" defaultColWidth="2.7109375" defaultRowHeight="12" x14ac:dyDescent="0.2"/>
  <cols>
    <col min="1" max="2" width="4.7109375" style="10" customWidth="1"/>
    <col min="3" max="3" width="8.140625" style="10" customWidth="1"/>
    <col min="4" max="4" width="6.85546875" style="10" customWidth="1"/>
    <col min="5" max="5" width="7.140625" style="10" customWidth="1"/>
    <col min="6" max="6" width="11.28515625" style="10" customWidth="1"/>
    <col min="7" max="7" width="9.5703125" style="10" customWidth="1"/>
    <col min="8" max="8" width="6.42578125" style="10" customWidth="1"/>
    <col min="9" max="9" width="6.85546875" style="10" customWidth="1"/>
    <col min="10" max="10" width="8.28515625" style="10" customWidth="1"/>
    <col min="11" max="11" width="11.28515625" style="10" customWidth="1"/>
    <col min="12" max="12" width="16.28515625" style="10" customWidth="1"/>
    <col min="13" max="13" width="6.28515625" style="10" customWidth="1"/>
    <col min="14" max="14" width="7.140625" style="10" customWidth="1"/>
    <col min="15" max="15" width="9.85546875" style="10" customWidth="1"/>
    <col min="16" max="16" width="12.42578125" style="10" customWidth="1"/>
    <col min="17" max="17" width="21" style="10" customWidth="1"/>
    <col min="18" max="18" width="8" style="10" customWidth="1"/>
    <col min="19" max="19" width="7.42578125" style="10" customWidth="1"/>
    <col min="20" max="20" width="6.5703125" style="10" customWidth="1"/>
    <col min="21" max="21" width="7.5703125" style="10" customWidth="1"/>
    <col min="22" max="22" width="17.5703125" style="10" customWidth="1"/>
    <col min="23" max="23" width="21.140625" style="10" customWidth="1"/>
    <col min="24" max="24" width="8.42578125" style="10" customWidth="1"/>
    <col min="25" max="25" width="7.140625" style="10" customWidth="1"/>
    <col min="26" max="26" width="14.42578125" style="10" customWidth="1"/>
    <col min="27" max="27" width="10.5703125" style="10" customWidth="1"/>
    <col min="28" max="28" width="9.7109375" style="10" customWidth="1"/>
    <col min="29" max="29" width="12.5703125" style="10" customWidth="1"/>
    <col min="30" max="30" width="10.5703125" style="10" customWidth="1"/>
    <col min="31" max="31" width="12.85546875" style="10" customWidth="1"/>
    <col min="32" max="32" width="8" style="10" customWidth="1"/>
    <col min="33" max="33" width="9" style="10" customWidth="1"/>
    <col min="34" max="34" width="10" style="10" customWidth="1"/>
    <col min="35" max="35" width="9.28515625" style="10" customWidth="1"/>
    <col min="36" max="36" width="8" style="10" customWidth="1"/>
    <col min="37" max="37" width="12.7109375" style="10" customWidth="1"/>
    <col min="38" max="39" width="7.7109375" style="10" customWidth="1"/>
    <col min="40" max="40" width="8.5703125" style="10" customWidth="1"/>
    <col min="41" max="41" width="9" style="10" customWidth="1"/>
    <col min="42" max="42" width="4.7109375" style="10" customWidth="1"/>
    <col min="43" max="43" width="9.140625" style="10" customWidth="1"/>
    <col min="44" max="44" width="7.5703125" style="10" customWidth="1"/>
    <col min="45" max="45" width="8.42578125" style="10" customWidth="1"/>
    <col min="46" max="46" width="7.85546875" style="10" customWidth="1"/>
    <col min="47" max="47" width="4.7109375" style="10" customWidth="1"/>
    <col min="48" max="48" width="7.42578125" style="10" customWidth="1"/>
    <col min="49" max="49" width="8.140625" style="10" customWidth="1"/>
    <col min="50" max="50" width="9.140625" style="10" customWidth="1"/>
    <col min="51" max="52" width="4.7109375" style="10" customWidth="1"/>
    <col min="53" max="53" width="8.5703125" style="10" customWidth="1"/>
    <col min="54" max="54" width="8" style="10" customWidth="1"/>
    <col min="55" max="55" width="7.42578125" style="10" customWidth="1"/>
    <col min="56" max="56" width="4.7109375" style="10" customWidth="1"/>
    <col min="57" max="57" width="8.7109375" style="10" customWidth="1"/>
    <col min="58" max="58" width="12" style="10" customWidth="1"/>
    <col min="59" max="59" width="5.5703125" style="10" customWidth="1"/>
    <col min="60" max="69" width="4.7109375" style="10" customWidth="1"/>
    <col min="70" max="92" width="2.7109375" style="10"/>
    <col min="93" max="93" width="4.28515625" style="10" customWidth="1"/>
    <col min="94" max="124" width="2.7109375" style="10"/>
    <col min="125" max="125" width="5.28515625" style="10" customWidth="1"/>
    <col min="126" max="16384" width="2.7109375" style="10"/>
  </cols>
  <sheetData>
    <row r="1" spans="1:59" s="2" customFormat="1" x14ac:dyDescent="0.2"/>
    <row r="2" spans="1:59" s="2" customFormat="1" x14ac:dyDescent="0.2">
      <c r="B2" s="3"/>
      <c r="C2" s="3"/>
      <c r="D2" s="3"/>
      <c r="E2" s="3"/>
      <c r="F2" s="1"/>
      <c r="G2" s="1"/>
      <c r="H2" s="1"/>
      <c r="I2" s="1"/>
      <c r="J2" s="1"/>
      <c r="K2" s="1"/>
      <c r="L2" s="1"/>
      <c r="M2" s="1"/>
      <c r="N2" s="3"/>
      <c r="O2" s="1"/>
      <c r="P2" s="1"/>
      <c r="Q2" s="1"/>
      <c r="Z2" s="350" t="s">
        <v>158</v>
      </c>
      <c r="BE2" s="2" t="s">
        <v>406</v>
      </c>
    </row>
    <row r="3" spans="1:59" s="2" customFormat="1" ht="13.5" customHeight="1" thickBot="1" x14ac:dyDescent="0.25">
      <c r="B3" s="1"/>
      <c r="C3" s="3"/>
      <c r="D3" s="3"/>
      <c r="E3" s="3"/>
      <c r="F3" s="3"/>
      <c r="G3" s="68" t="s">
        <v>107</v>
      </c>
      <c r="H3" s="68" t="s">
        <v>108</v>
      </c>
      <c r="I3" s="21" t="s">
        <v>363</v>
      </c>
      <c r="J3" s="21" t="s">
        <v>110</v>
      </c>
      <c r="K3" s="21" t="s">
        <v>103</v>
      </c>
      <c r="L3" s="22" t="s">
        <v>104</v>
      </c>
      <c r="M3" s="22" t="s">
        <v>105</v>
      </c>
      <c r="N3" s="22" t="s">
        <v>106</v>
      </c>
      <c r="O3" s="108">
        <f t="shared" ref="O3:V3" ca="1" si="0">IF(12-COUNTIF(O$20:O$31,"")&gt;1,O$19,99999)</f>
        <v>99999</v>
      </c>
      <c r="P3" s="109">
        <f t="shared" ca="1" si="0"/>
        <v>99999</v>
      </c>
      <c r="Q3" s="109">
        <f t="shared" ca="1" si="0"/>
        <v>99999</v>
      </c>
      <c r="R3" s="109">
        <f t="shared" ca="1" si="0"/>
        <v>99999</v>
      </c>
      <c r="S3" s="109">
        <f t="shared" ca="1" si="0"/>
        <v>99999</v>
      </c>
      <c r="T3" s="109">
        <f t="shared" ca="1" si="0"/>
        <v>99999</v>
      </c>
      <c r="U3" s="109">
        <f t="shared" ca="1" si="0"/>
        <v>99999</v>
      </c>
      <c r="V3" s="109">
        <f t="shared" ca="1" si="0"/>
        <v>99999</v>
      </c>
      <c r="W3" s="109">
        <f t="shared" ref="W3:Y3" ca="1" si="1">IF(12-COUNTIF(W$20:W$31,"")&gt;1,W$19,99999)</f>
        <v>99999</v>
      </c>
      <c r="X3" s="109">
        <f t="shared" ca="1" si="1"/>
        <v>99999</v>
      </c>
      <c r="Y3" s="109">
        <f t="shared" ca="1" si="1"/>
        <v>99999</v>
      </c>
      <c r="Z3" s="743">
        <f ca="1">IF($O$4&lt;10,$O$4,0)</f>
        <v>0</v>
      </c>
      <c r="AA3" s="744"/>
      <c r="AB3" s="744"/>
      <c r="AC3" s="744"/>
      <c r="AD3" s="745"/>
      <c r="AE3" s="743">
        <f ca="1">IF($P$4&lt;10,$P$4,0)</f>
        <v>0</v>
      </c>
      <c r="AF3" s="744"/>
      <c r="AG3" s="744"/>
      <c r="AH3" s="744"/>
      <c r="AI3" s="745"/>
      <c r="AJ3" s="743">
        <f ca="1">IF($Q$4&lt;10,$Q$4,0)</f>
        <v>0</v>
      </c>
      <c r="AK3" s="744"/>
      <c r="AL3" s="744"/>
      <c r="AM3" s="744"/>
      <c r="AN3" s="745"/>
      <c r="AO3" s="743">
        <f ca="1">IF($R$4&lt;10,$R$4,0)</f>
        <v>0</v>
      </c>
      <c r="AP3" s="744"/>
      <c r="AQ3" s="744"/>
      <c r="AR3" s="744"/>
      <c r="AS3" s="745"/>
      <c r="AT3" s="743">
        <f ca="1">IF($S$4&lt;10,$S$4,0)</f>
        <v>0</v>
      </c>
      <c r="AU3" s="744"/>
      <c r="AV3" s="744"/>
      <c r="AW3" s="744"/>
      <c r="AX3" s="745"/>
      <c r="BA3" s="2" t="s">
        <v>356</v>
      </c>
      <c r="BB3" s="2" t="s">
        <v>357</v>
      </c>
      <c r="BC3" s="2" t="s">
        <v>358</v>
      </c>
      <c r="BE3" s="2" t="s">
        <v>362</v>
      </c>
      <c r="BF3" s="1"/>
      <c r="BG3" s="1" t="s">
        <v>368</v>
      </c>
    </row>
    <row r="4" spans="1:59" s="2" customFormat="1" ht="12.75" thickTop="1" x14ac:dyDescent="0.2">
      <c r="A4" s="247"/>
      <c r="B4" s="1">
        <v>1</v>
      </c>
      <c r="C4" s="15">
        <f ca="1">RANK(D4,$D$4:$D$15,1)</f>
        <v>8</v>
      </c>
      <c r="D4" s="3">
        <f ca="1">E4+ROW()/1000</f>
        <v>8.0039999999999996</v>
      </c>
      <c r="E4" s="256">
        <f ca="1">RANK(AA20,AA$20:AA$31,1)</f>
        <v>8</v>
      </c>
      <c r="F4" s="1" t="str">
        <f>$Q94</f>
        <v>1. FC Riedwald</v>
      </c>
      <c r="G4" s="1">
        <f ca="1">SUMIFS($AN$94:$AN$225,$V$94:$V$225,$F4)+SUMIFS($AO$94:$AO$225,$W$94:$W$225,$F4)</f>
        <v>87</v>
      </c>
      <c r="H4" s="1">
        <f ca="1">SUMIFS($AO$94:$AO$225,$V$94:$V$225,$F4)+SUMIFS($AN$94:$AN$225,$W$94:$W$225,$F4)</f>
        <v>103</v>
      </c>
      <c r="I4" s="3">
        <f ca="1">IF(Einstellungen!$G$24,G4-H4,IF(H4=0,IF(G4=0,0,Einstellungen!$F$24),G4/H4))</f>
        <v>-16</v>
      </c>
      <c r="J4" s="1">
        <f ca="1">$L4*Einstellungen!$C$4+$M4</f>
        <v>0</v>
      </c>
      <c r="K4" s="1">
        <f ca="1">SUMPRODUCT(($V$94:$V$225=F4)*($AK$94:$AK$225&lt;&gt;"")*($AA$94:$AA$225=1))+SUMPRODUCT(($W$94:$W$225=F4)*($AL$94:$AL$225&lt;&gt;"")*($AA$94:$AA$225=1))</f>
        <v>2</v>
      </c>
      <c r="L4" s="1">
        <f ca="1">SUMPRODUCT(($V$94:$V$225=F4)*($AK$94:$AK$225&gt;$AL$94:$AL$225))+SUMPRODUCT(($W$94:$W$225=F4)*($AK$94:$AK$225&lt;$AL$94:$AL$225))</f>
        <v>0</v>
      </c>
      <c r="M4" s="1">
        <f ca="1">SUMPRODUCT(($V$94:$W$225=F4)*($AK$94:$AK$225=$AL$94:$AL$225)*($AA$94:$AA$225=1))</f>
        <v>0</v>
      </c>
      <c r="N4" s="1">
        <f ca="1">K4-L4-M4</f>
        <v>2</v>
      </c>
      <c r="O4" s="363">
        <f ca="1">SMALL($O$3:$Y$3,1)</f>
        <v>99999</v>
      </c>
      <c r="P4" s="363">
        <f ca="1">SMALL($O$3:$Y$3,2)</f>
        <v>99999</v>
      </c>
      <c r="Q4" s="363">
        <f ca="1">SMALL($O$3:$Y$3,3)</f>
        <v>99999</v>
      </c>
      <c r="R4" s="363">
        <f ca="1">SMALL($O$3:$Y$3,4)</f>
        <v>99999</v>
      </c>
      <c r="S4" s="364">
        <f ca="1">SMALL($O$3:$Y$3,5)</f>
        <v>99999</v>
      </c>
      <c r="V4" s="1"/>
      <c r="Z4" s="315" t="str">
        <f ca="1">IFERROR(INDEX($O$20:$Y$31,ROW(A1),$Z$3),"")</f>
        <v/>
      </c>
      <c r="AA4" s="316" t="str">
        <f ca="1">INDEX($Z$4:$Z$15,MATCH(ROW(A1),$AD$4:$AD$15,0))</f>
        <v/>
      </c>
      <c r="AB4" s="317">
        <f ca="1">IF($Z4="",99999,VLOOKUP($Z4,$C$20:$AC$31,27,0))</f>
        <v>99999</v>
      </c>
      <c r="AC4" s="317">
        <f ca="1">RANK(AB4,AB$4:AB$15,1)+IFERROR(INDEX($E$4:$E$15,MATCH(Z4,$F$4:$F$15,0)),0)/100+ROW()/10000</f>
        <v>1.1104000000000001</v>
      </c>
      <c r="AD4" s="319">
        <f ca="1">RANK($AC4,$AC$4:$AC$15,1)</f>
        <v>1</v>
      </c>
      <c r="AE4" s="315" t="str">
        <f ca="1">IFERROR(INDEX($O$20:$Y$31,ROW(A1),$AE$3),"")</f>
        <v/>
      </c>
      <c r="AF4" s="316" t="str">
        <f ca="1">INDEX($AE$4:$AE$15,MATCH(ROW(A1),$AI$4:$AI$15,0))</f>
        <v/>
      </c>
      <c r="AG4" s="352">
        <f ca="1">IF($AE4="",99999,VLOOKUP($AE4,$C$20:$AC$31,27,0))</f>
        <v>99999</v>
      </c>
      <c r="AH4" s="317">
        <f ca="1">RANK(AG4,AG$4:AG$15,1)+IFERROR(INDEX($E$4:$E$15,MATCH(AE4,$F$4:$F$15,0)),0)/100+ROW()/10000</f>
        <v>1.1104000000000001</v>
      </c>
      <c r="AI4" s="317">
        <f ca="1">RANK($AH4,$AH$4:$AH$15,1)</f>
        <v>1</v>
      </c>
      <c r="AJ4" s="315" t="str">
        <f ca="1">IFERROR(INDEX($O$20:$Y$31,ROW(C1),$AJ$3),"")</f>
        <v/>
      </c>
      <c r="AK4" s="316" t="str">
        <f ca="1">INDEX($AJ$4:$AJ$15,MATCH(ROW(A1),$AN$4:$AN$15,0))</f>
        <v/>
      </c>
      <c r="AL4" s="352">
        <f ca="1">IF($AJ4="",99999,VLOOKUP($AJ4,$C$20:$AC$31,27,0))</f>
        <v>99999</v>
      </c>
      <c r="AM4" s="317">
        <f ca="1">RANK(AL4,AL$4:AL$15,1)+IFERROR(INDEX($E$4:$E$15,MATCH(AJ4,$F$4:$F$15,0)),0)/100+ROW()/10000</f>
        <v>1.1104000000000001</v>
      </c>
      <c r="AN4" s="319">
        <f ca="1">RANK($AM4,$AM$4:$AM$15,1)</f>
        <v>1</v>
      </c>
      <c r="AO4" s="316" t="str">
        <f ca="1">IFERROR(INDEX($O$20:$Y$31,ROW(E1),$AO$3),"")</f>
        <v/>
      </c>
      <c r="AP4" s="316" t="str">
        <f ca="1">INDEX($AO$4:$AO$15,MATCH(ROW(A1),$AS$4:$AS$15,0))</f>
        <v/>
      </c>
      <c r="AQ4" s="352">
        <f ca="1">IF($AO4="",99999,VLOOKUP($AO4,$C$20:$AC$31,27,0))</f>
        <v>99999</v>
      </c>
      <c r="AR4" s="317">
        <f ca="1">RANK(AQ4,AQ$4:AQ$15,1)+IFERROR(INDEX($E$4:$E$15,MATCH(AO4,$F$4:$F$15,0)),0)/100+ROW()/10000</f>
        <v>1.1104000000000001</v>
      </c>
      <c r="AS4" s="319">
        <f ca="1">RANK($AR4,$AR$4:$AR$15,1)</f>
        <v>1</v>
      </c>
      <c r="AT4" s="316" t="str">
        <f ca="1">IFERROR(INDEX($O$20:$Y$31,ROW(J1),$AT$3),"")</f>
        <v/>
      </c>
      <c r="AU4" s="316" t="str">
        <f ca="1">INDEX($AT$4:$AT$15,MATCH(ROW(F1),$AX$4:$AX$15,0))</f>
        <v/>
      </c>
      <c r="AV4" s="352">
        <f ca="1">IF($AT4="",99999,VLOOKUP($AT4,$C$20:$AC$31,27,0))</f>
        <v>99999</v>
      </c>
      <c r="AW4" s="317">
        <f ca="1">RANK(AV4,AV$4:AV$15,1)+IFERROR(INDEX($E$4:$E$15,MATCH(AT4,$F$4:$F$15,0)),0)/100+ROW()/10000</f>
        <v>1.1104000000000001</v>
      </c>
      <c r="AX4" s="319">
        <f ca="1">RANK($AW4,$AW$4:$AW$15,1)</f>
        <v>1</v>
      </c>
      <c r="BA4" s="1">
        <f ca="1">SUMPRODUCT(($V$94:$V$225=F4)*$AK$94:$AK$225)+SUMPRODUCT(($W$94:$W$225=F4)*$AL$94:$AL$225)</f>
        <v>1</v>
      </c>
      <c r="BB4" s="1">
        <f ca="1">SUMPRODUCT(($V$94:$V$225=F4)*$AL$94:$AL$225)+SUMPRODUCT(($W$94:$W$225=F4)*$AK$94:$AK$225)</f>
        <v>4</v>
      </c>
      <c r="BC4" s="1">
        <f ca="1">BA4-BB4</f>
        <v>-3</v>
      </c>
      <c r="BE4" s="1">
        <f ca="1">IF(Einstellungen!$G$24,$I4,ROUND($I4,Einstellungen!$H$24))</f>
        <v>-16</v>
      </c>
      <c r="BF4" s="1">
        <f ca="1">I4-(F4="")*10000</f>
        <v>-16</v>
      </c>
      <c r="BG4" s="1">
        <f ca="1" xml:space="preserve"> RANK(BF4,$BF$4:$BF$15,1)</f>
        <v>5</v>
      </c>
    </row>
    <row r="5" spans="1:59" s="2" customFormat="1" x14ac:dyDescent="0.2">
      <c r="A5" s="247"/>
      <c r="B5" s="1">
        <v>2</v>
      </c>
      <c r="C5" s="16">
        <f t="shared" ref="C5:C15" ca="1" si="2">RANK(D5,$D$4:$D$15,1)</f>
        <v>1</v>
      </c>
      <c r="D5" s="13">
        <f t="shared" ref="D5:D15" ca="1" si="3">E5+ROW()/1000</f>
        <v>1.0049999999999999</v>
      </c>
      <c r="E5" s="256">
        <f t="shared" ref="E5:E15" ca="1" si="4">RANK(AA21,AA$20:AA$31,1)</f>
        <v>1</v>
      </c>
      <c r="F5" s="1" t="str">
        <f t="shared" ref="F5:F15" si="5">$Q95</f>
        <v>FC Barcelona</v>
      </c>
      <c r="G5" s="1">
        <f t="shared" ref="G5:G15" ca="1" si="6">SUMIFS($AN$94:$AN$225,$V$94:$V$225,$F5)+SUMIFS($AO$94:$AO$225,$W$94:$W$225,$F5)</f>
        <v>86</v>
      </c>
      <c r="H5" s="1">
        <f t="shared" ref="H5:H15" ca="1" si="7">SUMIFS($AO$94:$AO$225,$V$94:$V$225,$F5)+SUMIFS($AN$94:$AN$225,$W$94:$W$225,$F5)</f>
        <v>53</v>
      </c>
      <c r="I5" s="13">
        <f ca="1">IF(Einstellungen!$G$24,G5-H5,IF(H5=0,IF(G5=0,0,Einstellungen!$F$24),G5/H5))</f>
        <v>33</v>
      </c>
      <c r="J5" s="1">
        <f ca="1">$L5*Einstellungen!$C$4+$M5</f>
        <v>4</v>
      </c>
      <c r="K5" s="1">
        <f t="shared" ref="K5:K15" ca="1" si="8">SUMPRODUCT(($V$94:$V$225=F5)*($AK$94:$AK$225&lt;&gt;"")*($AA$94:$AA$225=1))+SUMPRODUCT(($W$94:$W$225=F5)*($AL$94:$AL$225&lt;&gt;"")*($AA$94:$AA$225=1))</f>
        <v>2</v>
      </c>
      <c r="L5" s="1">
        <f t="shared" ref="L5:L15" ca="1" si="9">SUMPRODUCT(($V$94:$V$225=F5)*($AK$94:$AK$225&gt;$AL$94:$AL$225))+SUMPRODUCT(($W$94:$W$225=F5)*($AK$94:$AK$225&lt;$AL$94:$AL$225))</f>
        <v>2</v>
      </c>
      <c r="M5" s="1">
        <f t="shared" ref="M5:M15" ca="1" si="10">SUMPRODUCT(($V$94:$W$225=F5)*($AK$94:$AK$225=$AL$94:$AL$225)*($AA$94:$AA$225=1))</f>
        <v>0</v>
      </c>
      <c r="N5" s="1">
        <f t="shared" ref="N5:N15" ca="1" si="11">K5-L5-M5</f>
        <v>0</v>
      </c>
      <c r="O5" s="18"/>
      <c r="P5" s="19"/>
      <c r="V5" s="1"/>
      <c r="Z5" s="320" t="str">
        <f t="shared" ref="Z5:Z15" ca="1" si="12">IFERROR(INDEX($O$20:$Y$31,ROW(A2),$Z$3),"")</f>
        <v/>
      </c>
      <c r="AA5" s="321" t="str">
        <f t="shared" ref="AA5:AA15" ca="1" si="13">INDEX($Z$4:$Z$15,MATCH(ROW(A2),$AD$4:$AD$15,0))</f>
        <v/>
      </c>
      <c r="AB5" s="318">
        <f t="shared" ref="AB5:AB15" ca="1" si="14">IF($Z5="",99999,VLOOKUP($Z5,$C$20:$AC$31,27,0))</f>
        <v>99999</v>
      </c>
      <c r="AC5" s="318">
        <f t="shared" ref="AC5:AC15" ca="1" si="15">RANK(AB5,AB$4:AB$15,1)+IFERROR(INDEX($E$4:$E$15,MATCH(Z5,$F$4:$F$15,0)),0)/100+ROW()/10000</f>
        <v>1.1105</v>
      </c>
      <c r="AD5" s="323">
        <f t="shared" ref="AD5:AD15" ca="1" si="16">RANK($AC5,$AC$4:$AC$15,1)</f>
        <v>2</v>
      </c>
      <c r="AE5" s="320" t="str">
        <f t="shared" ref="AE5:AE15" ca="1" si="17">IFERROR(INDEX($O$20:$Y$31,ROW(A2),$AE$3),"")</f>
        <v/>
      </c>
      <c r="AF5" s="321" t="str">
        <f t="shared" ref="AF5:AF15" ca="1" si="18">INDEX($AE$4:$AE$15,MATCH(ROW(A2),$AI$4:$AI$15,0))</f>
        <v/>
      </c>
      <c r="AG5" s="322">
        <f t="shared" ref="AG5:AG15" ca="1" si="19">IF($AE5="",99999,VLOOKUP($AE5,$C$20:$AC$31,27,0))</f>
        <v>99999</v>
      </c>
      <c r="AH5" s="318">
        <f t="shared" ref="AH5:AH15" ca="1" si="20">RANK(AG5,AG$4:AG$15,1)+IFERROR(INDEX($E$4:$E$15,MATCH(AE5,$F$4:$F$15,0)),0)/100+ROW()/10000</f>
        <v>1.1105</v>
      </c>
      <c r="AI5" s="318">
        <f t="shared" ref="AI5:AI15" ca="1" si="21">RANK($AH5,$AH$4:$AH$15,1)</f>
        <v>2</v>
      </c>
      <c r="AJ5" s="320" t="str">
        <f t="shared" ref="AJ5:AJ15" ca="1" si="22">IFERROR(INDEX($O$20:$Y$31,ROW(C2),$AJ$3),"")</f>
        <v/>
      </c>
      <c r="AK5" s="321" t="str">
        <f t="shared" ref="AK5:AK15" ca="1" si="23">INDEX($AJ$4:$AJ$15,MATCH(ROW(A2),$AN$4:$AN$15,0))</f>
        <v/>
      </c>
      <c r="AL5" s="322">
        <f t="shared" ref="AL5:AL15" ca="1" si="24">IF($AJ5="",99999,VLOOKUP($AJ5,$C$20:$AC$31,27,0))</f>
        <v>99999</v>
      </c>
      <c r="AM5" s="318">
        <f t="shared" ref="AM5:AM15" ca="1" si="25">RANK(AL5,AL$4:AL$15,1)+IFERROR(INDEX($E$4:$E$15,MATCH(AJ5,$F$4:$F$15,0)),0)/100+ROW()/10000</f>
        <v>1.1105</v>
      </c>
      <c r="AN5" s="323">
        <f t="shared" ref="AN5:AN15" ca="1" si="26">RANK($AM5,$AM$4:$AM$15,1)</f>
        <v>2</v>
      </c>
      <c r="AO5" s="321" t="str">
        <f t="shared" ref="AO5:AO15" ca="1" si="27">IFERROR(INDEX($O$20:$Y$31,ROW(E2),$AO$3),"")</f>
        <v/>
      </c>
      <c r="AP5" s="321" t="str">
        <f t="shared" ref="AP5:AP15" ca="1" si="28">INDEX($AO$4:$AO$15,MATCH(ROW(A2),$AS$4:$AS$15,0))</f>
        <v/>
      </c>
      <c r="AQ5" s="322">
        <f t="shared" ref="AQ5:AQ15" ca="1" si="29">IF($AO5="",99999,VLOOKUP($AO5,$C$20:$AC$31,27,0))</f>
        <v>99999</v>
      </c>
      <c r="AR5" s="318">
        <f t="shared" ref="AR5:AR15" ca="1" si="30">RANK(AQ5,AQ$4:AQ$15,1)+IFERROR(INDEX($E$4:$E$15,MATCH(AO5,$F$4:$F$15,0)),0)/100+ROW()/10000</f>
        <v>1.1105</v>
      </c>
      <c r="AS5" s="323">
        <f t="shared" ref="AS5:AS15" ca="1" si="31">RANK($AR5,$AR$4:$AR$15,1)</f>
        <v>2</v>
      </c>
      <c r="AT5" s="321" t="str">
        <f t="shared" ref="AT5:AT15" ca="1" si="32">IFERROR(INDEX($O$20:$Y$31,ROW(J2),$AT$3),"")</f>
        <v/>
      </c>
      <c r="AU5" s="321" t="str">
        <f t="shared" ref="AU5:AU15" ca="1" si="33">INDEX($AT$4:$AT$15,MATCH(ROW(F2),$AX$4:$AX$15,0))</f>
        <v/>
      </c>
      <c r="AV5" s="322">
        <f t="shared" ref="AV5:AV15" ca="1" si="34">IF($AT5="",99999,VLOOKUP($AT5,$C$20:$AC$31,27,0))</f>
        <v>99999</v>
      </c>
      <c r="AW5" s="318">
        <f t="shared" ref="AW5:AW15" ca="1" si="35">RANK(AV5,AV$4:AV$15,1)+IFERROR(INDEX($E$4:$E$15,MATCH(AT5,$F$4:$F$15,0)),0)/100+ROW()/10000</f>
        <v>1.1105</v>
      </c>
      <c r="AX5" s="323">
        <f t="shared" ref="AX5:AX15" ca="1" si="36">RANK($AW5,$AW$4:$AW$15,1)</f>
        <v>2</v>
      </c>
      <c r="BA5" s="1">
        <f t="shared" ref="BA5:BA15" ca="1" si="37">SUMPRODUCT(($V$94:$V$225=F5)*$AK$94:$AK$225)+SUMPRODUCT(($W$94:$W$225=F5)*$AL$94:$AL$225)</f>
        <v>4</v>
      </c>
      <c r="BB5" s="1">
        <f t="shared" ref="BB5:BB15" ca="1" si="38">SUMPRODUCT(($V$94:$V$225=F5)*$AL$94:$AL$225)+SUMPRODUCT(($W$94:$W$225=F5)*$AK$94:$AK$225)</f>
        <v>0</v>
      </c>
      <c r="BC5" s="1">
        <f t="shared" ref="BC5:BC15" ca="1" si="39">BA5-BB5</f>
        <v>4</v>
      </c>
      <c r="BE5" s="1">
        <f ca="1">IF(Einstellungen!$G$24,$I5,ROUND($I5,Einstellungen!$H$24))</f>
        <v>33</v>
      </c>
      <c r="BF5" s="1">
        <f t="shared" ref="BF5:BF15" ca="1" si="40">I5-(F5="")*10000</f>
        <v>33</v>
      </c>
      <c r="BG5" s="1">
        <f t="shared" ref="BG5:BG15" ca="1" si="41" xml:space="preserve"> RANK(BF5,$BF$4:$BF$15,1)</f>
        <v>12</v>
      </c>
    </row>
    <row r="6" spans="1:59" s="2" customFormat="1" x14ac:dyDescent="0.2">
      <c r="A6" s="247"/>
      <c r="B6" s="1">
        <v>3</v>
      </c>
      <c r="C6" s="16">
        <f t="shared" ca="1" si="2"/>
        <v>3</v>
      </c>
      <c r="D6" s="13">
        <f t="shared" ca="1" si="3"/>
        <v>3.0059999999999998</v>
      </c>
      <c r="E6" s="256">
        <f t="shared" ca="1" si="4"/>
        <v>3</v>
      </c>
      <c r="F6" s="1" t="str">
        <f t="shared" si="5"/>
        <v>Eintracht Frankfurt</v>
      </c>
      <c r="G6" s="1">
        <f t="shared" ca="1" si="6"/>
        <v>122</v>
      </c>
      <c r="H6" s="1">
        <f t="shared" ca="1" si="7"/>
        <v>117</v>
      </c>
      <c r="I6" s="13">
        <f ca="1">IF(Einstellungen!$G$24,G6-H6,IF(H6=0,IF(G6=0,0,Einstellungen!$F$24),G6/H6))</f>
        <v>5</v>
      </c>
      <c r="J6" s="1">
        <f ca="1">$L6*Einstellungen!$C$4+$M6</f>
        <v>4</v>
      </c>
      <c r="K6" s="1">
        <f t="shared" ca="1" si="8"/>
        <v>2</v>
      </c>
      <c r="L6" s="1">
        <f t="shared" ca="1" si="9"/>
        <v>2</v>
      </c>
      <c r="M6" s="1">
        <f t="shared" ca="1" si="10"/>
        <v>0</v>
      </c>
      <c r="N6" s="1">
        <f t="shared" ca="1" si="11"/>
        <v>0</v>
      </c>
      <c r="O6" s="18"/>
      <c r="P6" s="19"/>
      <c r="V6" s="1"/>
      <c r="Z6" s="320" t="str">
        <f t="shared" ca="1" si="12"/>
        <v/>
      </c>
      <c r="AA6" s="321" t="str">
        <f t="shared" ca="1" si="13"/>
        <v/>
      </c>
      <c r="AB6" s="318">
        <f t="shared" ca="1" si="14"/>
        <v>99999</v>
      </c>
      <c r="AC6" s="318">
        <f t="shared" ca="1" si="15"/>
        <v>1.1106</v>
      </c>
      <c r="AD6" s="323">
        <f t="shared" ca="1" si="16"/>
        <v>3</v>
      </c>
      <c r="AE6" s="320" t="str">
        <f t="shared" ca="1" si="17"/>
        <v/>
      </c>
      <c r="AF6" s="321" t="str">
        <f t="shared" ca="1" si="18"/>
        <v/>
      </c>
      <c r="AG6" s="322">
        <f t="shared" ca="1" si="19"/>
        <v>99999</v>
      </c>
      <c r="AH6" s="318">
        <f t="shared" ca="1" si="20"/>
        <v>1.1106</v>
      </c>
      <c r="AI6" s="318">
        <f t="shared" ca="1" si="21"/>
        <v>3</v>
      </c>
      <c r="AJ6" s="320" t="str">
        <f t="shared" ca="1" si="22"/>
        <v/>
      </c>
      <c r="AK6" s="321" t="str">
        <f t="shared" ca="1" si="23"/>
        <v/>
      </c>
      <c r="AL6" s="322">
        <f t="shared" ca="1" si="24"/>
        <v>99999</v>
      </c>
      <c r="AM6" s="318">
        <f t="shared" ca="1" si="25"/>
        <v>1.1106</v>
      </c>
      <c r="AN6" s="323">
        <f t="shared" ca="1" si="26"/>
        <v>3</v>
      </c>
      <c r="AO6" s="321" t="str">
        <f t="shared" ca="1" si="27"/>
        <v/>
      </c>
      <c r="AP6" s="321" t="str">
        <f t="shared" ca="1" si="28"/>
        <v/>
      </c>
      <c r="AQ6" s="322">
        <f t="shared" ca="1" si="29"/>
        <v>99999</v>
      </c>
      <c r="AR6" s="318">
        <f t="shared" ca="1" si="30"/>
        <v>1.1106</v>
      </c>
      <c r="AS6" s="323">
        <f t="shared" ca="1" si="31"/>
        <v>3</v>
      </c>
      <c r="AT6" s="321" t="str">
        <f t="shared" ca="1" si="32"/>
        <v/>
      </c>
      <c r="AU6" s="321" t="str">
        <f t="shared" ca="1" si="33"/>
        <v/>
      </c>
      <c r="AV6" s="322">
        <f t="shared" ca="1" si="34"/>
        <v>99999</v>
      </c>
      <c r="AW6" s="318">
        <f t="shared" ca="1" si="35"/>
        <v>1.1106</v>
      </c>
      <c r="AX6" s="323">
        <f t="shared" ca="1" si="36"/>
        <v>3</v>
      </c>
      <c r="BA6" s="1">
        <f t="shared" ca="1" si="37"/>
        <v>4</v>
      </c>
      <c r="BB6" s="1">
        <f t="shared" ca="1" si="38"/>
        <v>2</v>
      </c>
      <c r="BC6" s="1">
        <f t="shared" ca="1" si="39"/>
        <v>2</v>
      </c>
      <c r="BE6" s="1">
        <f ca="1">IF(Einstellungen!$G$24,$I6,ROUND($I6,Einstellungen!$H$24))</f>
        <v>5</v>
      </c>
      <c r="BF6" s="1">
        <f t="shared" ca="1" si="40"/>
        <v>5</v>
      </c>
      <c r="BG6" s="1">
        <f t="shared" ca="1" si="41"/>
        <v>8</v>
      </c>
    </row>
    <row r="7" spans="1:59" s="2" customFormat="1" x14ac:dyDescent="0.2">
      <c r="A7" s="247"/>
      <c r="B7" s="1">
        <v>4</v>
      </c>
      <c r="C7" s="16">
        <f t="shared" ca="1" si="2"/>
        <v>5</v>
      </c>
      <c r="D7" s="13">
        <f t="shared" ca="1" si="3"/>
        <v>5.0069999999999997</v>
      </c>
      <c r="E7" s="256">
        <f t="shared" ca="1" si="4"/>
        <v>5</v>
      </c>
      <c r="F7" s="1" t="str">
        <f t="shared" si="5"/>
        <v>Maibach 1822 eV</v>
      </c>
      <c r="G7" s="1">
        <f t="shared" ca="1" si="6"/>
        <v>78</v>
      </c>
      <c r="H7" s="1">
        <f t="shared" ca="1" si="7"/>
        <v>73</v>
      </c>
      <c r="I7" s="13">
        <f ca="1">IF(Einstellungen!$G$24,G7-H7,IF(H7=0,IF(G7=0,0,Einstellungen!$F$24),G7/H7))</f>
        <v>5</v>
      </c>
      <c r="J7" s="1">
        <f ca="1">$L7*Einstellungen!$C$4+$M7</f>
        <v>2</v>
      </c>
      <c r="K7" s="1">
        <f t="shared" ca="1" si="8"/>
        <v>2</v>
      </c>
      <c r="L7" s="1">
        <f t="shared" ca="1" si="9"/>
        <v>1</v>
      </c>
      <c r="M7" s="1">
        <f t="shared" ca="1" si="10"/>
        <v>0</v>
      </c>
      <c r="N7" s="1">
        <f t="shared" ca="1" si="11"/>
        <v>1</v>
      </c>
      <c r="O7" s="18"/>
      <c r="P7" s="19"/>
      <c r="V7" s="1"/>
      <c r="Z7" s="320" t="str">
        <f t="shared" ca="1" si="12"/>
        <v/>
      </c>
      <c r="AA7" s="321" t="str">
        <f t="shared" ca="1" si="13"/>
        <v/>
      </c>
      <c r="AB7" s="318">
        <f t="shared" ca="1" si="14"/>
        <v>99999</v>
      </c>
      <c r="AC7" s="318">
        <f t="shared" ca="1" si="15"/>
        <v>1.1107</v>
      </c>
      <c r="AD7" s="323">
        <f t="shared" ca="1" si="16"/>
        <v>4</v>
      </c>
      <c r="AE7" s="320" t="str">
        <f t="shared" ca="1" si="17"/>
        <v/>
      </c>
      <c r="AF7" s="321" t="str">
        <f t="shared" ca="1" si="18"/>
        <v/>
      </c>
      <c r="AG7" s="322">
        <f t="shared" ca="1" si="19"/>
        <v>99999</v>
      </c>
      <c r="AH7" s="318">
        <f t="shared" ca="1" si="20"/>
        <v>1.1107</v>
      </c>
      <c r="AI7" s="318">
        <f t="shared" ca="1" si="21"/>
        <v>4</v>
      </c>
      <c r="AJ7" s="320" t="str">
        <f t="shared" ca="1" si="22"/>
        <v/>
      </c>
      <c r="AK7" s="321" t="str">
        <f t="shared" ca="1" si="23"/>
        <v/>
      </c>
      <c r="AL7" s="322">
        <f t="shared" ca="1" si="24"/>
        <v>99999</v>
      </c>
      <c r="AM7" s="318">
        <f t="shared" ca="1" si="25"/>
        <v>1.1107</v>
      </c>
      <c r="AN7" s="323">
        <f t="shared" ca="1" si="26"/>
        <v>4</v>
      </c>
      <c r="AO7" s="321" t="str">
        <f t="shared" ca="1" si="27"/>
        <v/>
      </c>
      <c r="AP7" s="321" t="str">
        <f t="shared" ca="1" si="28"/>
        <v/>
      </c>
      <c r="AQ7" s="322">
        <f t="shared" ca="1" si="29"/>
        <v>99999</v>
      </c>
      <c r="AR7" s="318">
        <f t="shared" ca="1" si="30"/>
        <v>1.1107</v>
      </c>
      <c r="AS7" s="323">
        <f t="shared" ca="1" si="31"/>
        <v>4</v>
      </c>
      <c r="AT7" s="321" t="str">
        <f t="shared" ca="1" si="32"/>
        <v/>
      </c>
      <c r="AU7" s="321" t="str">
        <f t="shared" ca="1" si="33"/>
        <v/>
      </c>
      <c r="AV7" s="322">
        <f t="shared" ca="1" si="34"/>
        <v>99999</v>
      </c>
      <c r="AW7" s="318">
        <f t="shared" ca="1" si="35"/>
        <v>1.1107</v>
      </c>
      <c r="AX7" s="323">
        <f t="shared" ca="1" si="36"/>
        <v>4</v>
      </c>
      <c r="BA7" s="1">
        <f t="shared" ca="1" si="37"/>
        <v>2</v>
      </c>
      <c r="BB7" s="1">
        <f t="shared" ca="1" si="38"/>
        <v>2</v>
      </c>
      <c r="BC7" s="1">
        <f t="shared" ca="1" si="39"/>
        <v>0</v>
      </c>
      <c r="BE7" s="1">
        <f ca="1">IF(Einstellungen!$G$24,$I7,ROUND($I7,Einstellungen!$H$24))</f>
        <v>5</v>
      </c>
      <c r="BF7" s="1">
        <f t="shared" ca="1" si="40"/>
        <v>5</v>
      </c>
      <c r="BG7" s="1">
        <f t="shared" ca="1" si="41"/>
        <v>8</v>
      </c>
    </row>
    <row r="8" spans="1:59" s="2" customFormat="1" x14ac:dyDescent="0.2">
      <c r="A8" s="247"/>
      <c r="B8" s="1">
        <v>5</v>
      </c>
      <c r="C8" s="16">
        <f t="shared" ca="1" si="2"/>
        <v>7</v>
      </c>
      <c r="D8" s="13">
        <f t="shared" ca="1" si="3"/>
        <v>7.008</v>
      </c>
      <c r="E8" s="256">
        <f t="shared" ca="1" si="4"/>
        <v>7</v>
      </c>
      <c r="F8" s="1" t="str">
        <f t="shared" si="5"/>
        <v>VFB Essenheim</v>
      </c>
      <c r="G8" s="1">
        <f t="shared" ca="1" si="6"/>
        <v>62</v>
      </c>
      <c r="H8" s="1">
        <f t="shared" ca="1" si="7"/>
        <v>78</v>
      </c>
      <c r="I8" s="13">
        <f ca="1">IF(Einstellungen!$G$24,G8-H8,IF(H8=0,IF(G8=0,0,Einstellungen!$F$24),G8/H8))</f>
        <v>-16</v>
      </c>
      <c r="J8" s="1">
        <f ca="1">$L8*Einstellungen!$C$4+$M8</f>
        <v>2</v>
      </c>
      <c r="K8" s="1">
        <f t="shared" ca="1" si="8"/>
        <v>2</v>
      </c>
      <c r="L8" s="1">
        <f t="shared" ca="1" si="9"/>
        <v>1</v>
      </c>
      <c r="M8" s="1">
        <f t="shared" ca="1" si="10"/>
        <v>0</v>
      </c>
      <c r="N8" s="1">
        <f t="shared" ca="1" si="11"/>
        <v>1</v>
      </c>
      <c r="O8" s="18"/>
      <c r="P8" s="19"/>
      <c r="Z8" s="320" t="str">
        <f t="shared" ca="1" si="12"/>
        <v/>
      </c>
      <c r="AA8" s="321" t="str">
        <f t="shared" ca="1" si="13"/>
        <v/>
      </c>
      <c r="AB8" s="318">
        <f t="shared" ca="1" si="14"/>
        <v>99999</v>
      </c>
      <c r="AC8" s="318">
        <f t="shared" ca="1" si="15"/>
        <v>1.1108</v>
      </c>
      <c r="AD8" s="323">
        <f t="shared" ca="1" si="16"/>
        <v>5</v>
      </c>
      <c r="AE8" s="320" t="str">
        <f t="shared" ca="1" si="17"/>
        <v/>
      </c>
      <c r="AF8" s="321" t="str">
        <f t="shared" ca="1" si="18"/>
        <v/>
      </c>
      <c r="AG8" s="322">
        <f t="shared" ca="1" si="19"/>
        <v>99999</v>
      </c>
      <c r="AH8" s="318">
        <f t="shared" ca="1" si="20"/>
        <v>1.1108</v>
      </c>
      <c r="AI8" s="318">
        <f t="shared" ca="1" si="21"/>
        <v>5</v>
      </c>
      <c r="AJ8" s="320" t="str">
        <f t="shared" ca="1" si="22"/>
        <v/>
      </c>
      <c r="AK8" s="321" t="str">
        <f t="shared" ca="1" si="23"/>
        <v/>
      </c>
      <c r="AL8" s="322">
        <f t="shared" ca="1" si="24"/>
        <v>99999</v>
      </c>
      <c r="AM8" s="318">
        <f t="shared" ca="1" si="25"/>
        <v>1.1108</v>
      </c>
      <c r="AN8" s="323">
        <f t="shared" ca="1" si="26"/>
        <v>5</v>
      </c>
      <c r="AO8" s="321" t="str">
        <f t="shared" ca="1" si="27"/>
        <v/>
      </c>
      <c r="AP8" s="321" t="str">
        <f t="shared" ca="1" si="28"/>
        <v/>
      </c>
      <c r="AQ8" s="322">
        <f t="shared" ca="1" si="29"/>
        <v>99999</v>
      </c>
      <c r="AR8" s="318">
        <f t="shared" ca="1" si="30"/>
        <v>1.1108</v>
      </c>
      <c r="AS8" s="323">
        <f t="shared" ca="1" si="31"/>
        <v>5</v>
      </c>
      <c r="AT8" s="321" t="str">
        <f t="shared" ca="1" si="32"/>
        <v/>
      </c>
      <c r="AU8" s="321" t="str">
        <f t="shared" ca="1" si="33"/>
        <v/>
      </c>
      <c r="AV8" s="322">
        <f t="shared" ca="1" si="34"/>
        <v>99999</v>
      </c>
      <c r="AW8" s="318">
        <f t="shared" ca="1" si="35"/>
        <v>1.1108</v>
      </c>
      <c r="AX8" s="323">
        <f t="shared" ca="1" si="36"/>
        <v>5</v>
      </c>
      <c r="BA8" s="1">
        <f t="shared" ca="1" si="37"/>
        <v>2</v>
      </c>
      <c r="BB8" s="1">
        <f t="shared" ca="1" si="38"/>
        <v>2</v>
      </c>
      <c r="BC8" s="1">
        <f t="shared" ca="1" si="39"/>
        <v>0</v>
      </c>
      <c r="BE8" s="1">
        <f ca="1">IF(Einstellungen!$G$24,$I8,ROUND($I8,Einstellungen!$H$24))</f>
        <v>-16</v>
      </c>
      <c r="BF8" s="1">
        <f t="shared" ca="1" si="40"/>
        <v>-16</v>
      </c>
      <c r="BG8" s="1">
        <f t="shared" ca="1" si="41"/>
        <v>5</v>
      </c>
    </row>
    <row r="9" spans="1:59" s="2" customFormat="1" x14ac:dyDescent="0.2">
      <c r="A9" s="247"/>
      <c r="B9" s="1">
        <v>6</v>
      </c>
      <c r="C9" s="16">
        <f t="shared" ca="1" si="2"/>
        <v>4</v>
      </c>
      <c r="D9" s="13">
        <f t="shared" ca="1" si="3"/>
        <v>4.0090000000000003</v>
      </c>
      <c r="E9" s="256">
        <f t="shared" ca="1" si="4"/>
        <v>4</v>
      </c>
      <c r="F9" s="1" t="str">
        <f t="shared" si="5"/>
        <v>Inter Mailand</v>
      </c>
      <c r="G9" s="1">
        <f t="shared" ca="1" si="6"/>
        <v>101</v>
      </c>
      <c r="H9" s="1">
        <f t="shared" ca="1" si="7"/>
        <v>80</v>
      </c>
      <c r="I9" s="13">
        <f ca="1">IF(Einstellungen!$G$24,G9-H9,IF(H9=0,IF(G9=0,0,Einstellungen!$F$24),G9/H9))</f>
        <v>21</v>
      </c>
      <c r="J9" s="1">
        <f ca="1">$L9*Einstellungen!$C$4+$M9</f>
        <v>2</v>
      </c>
      <c r="K9" s="1">
        <f t="shared" ca="1" si="8"/>
        <v>2</v>
      </c>
      <c r="L9" s="1">
        <f t="shared" ca="1" si="9"/>
        <v>1</v>
      </c>
      <c r="M9" s="1">
        <f t="shared" ca="1" si="10"/>
        <v>0</v>
      </c>
      <c r="N9" s="1">
        <f t="shared" ca="1" si="11"/>
        <v>1</v>
      </c>
      <c r="O9" s="18"/>
      <c r="P9" s="19"/>
      <c r="Z9" s="320" t="str">
        <f t="shared" ca="1" si="12"/>
        <v/>
      </c>
      <c r="AA9" s="321" t="str">
        <f t="shared" ca="1" si="13"/>
        <v/>
      </c>
      <c r="AB9" s="318">
        <f t="shared" ca="1" si="14"/>
        <v>99999</v>
      </c>
      <c r="AC9" s="318">
        <f t="shared" ca="1" si="15"/>
        <v>1.1109</v>
      </c>
      <c r="AD9" s="323">
        <f t="shared" ca="1" si="16"/>
        <v>6</v>
      </c>
      <c r="AE9" s="320" t="str">
        <f t="shared" ca="1" si="17"/>
        <v/>
      </c>
      <c r="AF9" s="321" t="str">
        <f t="shared" ca="1" si="18"/>
        <v/>
      </c>
      <c r="AG9" s="322">
        <f t="shared" ca="1" si="19"/>
        <v>99999</v>
      </c>
      <c r="AH9" s="318">
        <f t="shared" ca="1" si="20"/>
        <v>1.1109</v>
      </c>
      <c r="AI9" s="318">
        <f t="shared" ca="1" si="21"/>
        <v>6</v>
      </c>
      <c r="AJ9" s="320" t="str">
        <f t="shared" ca="1" si="22"/>
        <v/>
      </c>
      <c r="AK9" s="321" t="str">
        <f t="shared" ca="1" si="23"/>
        <v/>
      </c>
      <c r="AL9" s="322">
        <f t="shared" ca="1" si="24"/>
        <v>99999</v>
      </c>
      <c r="AM9" s="318">
        <f t="shared" ca="1" si="25"/>
        <v>1.1109</v>
      </c>
      <c r="AN9" s="323">
        <f t="shared" ca="1" si="26"/>
        <v>6</v>
      </c>
      <c r="AO9" s="321" t="str">
        <f t="shared" ca="1" si="27"/>
        <v/>
      </c>
      <c r="AP9" s="321" t="str">
        <f t="shared" ca="1" si="28"/>
        <v/>
      </c>
      <c r="AQ9" s="322">
        <f t="shared" ca="1" si="29"/>
        <v>99999</v>
      </c>
      <c r="AR9" s="318">
        <f t="shared" ca="1" si="30"/>
        <v>1.1109</v>
      </c>
      <c r="AS9" s="323">
        <f t="shared" ca="1" si="31"/>
        <v>6</v>
      </c>
      <c r="AT9" s="321" t="str">
        <f t="shared" ca="1" si="32"/>
        <v/>
      </c>
      <c r="AU9" s="321" t="str">
        <f t="shared" ca="1" si="33"/>
        <v/>
      </c>
      <c r="AV9" s="322">
        <f t="shared" ca="1" si="34"/>
        <v>99999</v>
      </c>
      <c r="AW9" s="318">
        <f t="shared" ca="1" si="35"/>
        <v>1.1109</v>
      </c>
      <c r="AX9" s="323">
        <f t="shared" ca="1" si="36"/>
        <v>6</v>
      </c>
      <c r="BA9" s="1">
        <f t="shared" ca="1" si="37"/>
        <v>3</v>
      </c>
      <c r="BB9" s="1">
        <f t="shared" ca="1" si="38"/>
        <v>2</v>
      </c>
      <c r="BC9" s="1">
        <f t="shared" ca="1" si="39"/>
        <v>1</v>
      </c>
      <c r="BE9" s="1">
        <f ca="1">IF(Einstellungen!$G$24,$I9,ROUND($I9,Einstellungen!$H$24))</f>
        <v>21</v>
      </c>
      <c r="BF9" s="1">
        <f t="shared" ca="1" si="40"/>
        <v>21</v>
      </c>
      <c r="BG9" s="1">
        <f t="shared" ca="1" si="41"/>
        <v>10</v>
      </c>
    </row>
    <row r="10" spans="1:59" s="2" customFormat="1" x14ac:dyDescent="0.2">
      <c r="A10" s="247"/>
      <c r="B10" s="1">
        <v>7</v>
      </c>
      <c r="C10" s="16">
        <f t="shared" ca="1" si="2"/>
        <v>10</v>
      </c>
      <c r="D10" s="13">
        <f t="shared" ca="1" si="3"/>
        <v>10.01</v>
      </c>
      <c r="E10" s="256">
        <f t="shared" ca="1" si="4"/>
        <v>10</v>
      </c>
      <c r="F10" s="1" t="str">
        <f t="shared" si="5"/>
        <v>SSV Wildbach</v>
      </c>
      <c r="G10" s="1">
        <f t="shared" ca="1" si="6"/>
        <v>48</v>
      </c>
      <c r="H10" s="1">
        <f t="shared" ca="1" si="7"/>
        <v>84</v>
      </c>
      <c r="I10" s="13">
        <f ca="1">IF(Einstellungen!$G$24,G10-H10,IF(H10=0,IF(G10=0,0,Einstellungen!$F$24),G10/H10))</f>
        <v>-36</v>
      </c>
      <c r="J10" s="1">
        <f ca="1">$L10*Einstellungen!$C$4+$M10</f>
        <v>0</v>
      </c>
      <c r="K10" s="1">
        <f t="shared" ca="1" si="8"/>
        <v>2</v>
      </c>
      <c r="L10" s="1">
        <f t="shared" ca="1" si="9"/>
        <v>0</v>
      </c>
      <c r="M10" s="1">
        <f t="shared" ca="1" si="10"/>
        <v>0</v>
      </c>
      <c r="N10" s="1">
        <f t="shared" ca="1" si="11"/>
        <v>2</v>
      </c>
      <c r="O10" s="18"/>
      <c r="P10" s="19"/>
      <c r="Z10" s="320" t="str">
        <f t="shared" ca="1" si="12"/>
        <v/>
      </c>
      <c r="AA10" s="321" t="str">
        <f t="shared" ca="1" si="13"/>
        <v/>
      </c>
      <c r="AB10" s="318">
        <f t="shared" ca="1" si="14"/>
        <v>99999</v>
      </c>
      <c r="AC10" s="318">
        <f t="shared" ca="1" si="15"/>
        <v>1.111</v>
      </c>
      <c r="AD10" s="323">
        <f t="shared" ca="1" si="16"/>
        <v>7</v>
      </c>
      <c r="AE10" s="320" t="str">
        <f t="shared" ca="1" si="17"/>
        <v/>
      </c>
      <c r="AF10" s="321" t="str">
        <f t="shared" ca="1" si="18"/>
        <v/>
      </c>
      <c r="AG10" s="322">
        <f t="shared" ca="1" si="19"/>
        <v>99999</v>
      </c>
      <c r="AH10" s="318">
        <f t="shared" ca="1" si="20"/>
        <v>1.111</v>
      </c>
      <c r="AI10" s="318">
        <f t="shared" ca="1" si="21"/>
        <v>7</v>
      </c>
      <c r="AJ10" s="320" t="str">
        <f t="shared" ca="1" si="22"/>
        <v/>
      </c>
      <c r="AK10" s="321" t="str">
        <f t="shared" ca="1" si="23"/>
        <v/>
      </c>
      <c r="AL10" s="322">
        <f t="shared" ca="1" si="24"/>
        <v>99999</v>
      </c>
      <c r="AM10" s="318">
        <f t="shared" ca="1" si="25"/>
        <v>1.111</v>
      </c>
      <c r="AN10" s="323">
        <f t="shared" ca="1" si="26"/>
        <v>7</v>
      </c>
      <c r="AO10" s="321" t="str">
        <f t="shared" ca="1" si="27"/>
        <v/>
      </c>
      <c r="AP10" s="321" t="str">
        <f t="shared" ca="1" si="28"/>
        <v/>
      </c>
      <c r="AQ10" s="322">
        <f t="shared" ca="1" si="29"/>
        <v>99999</v>
      </c>
      <c r="AR10" s="318">
        <f t="shared" ca="1" si="30"/>
        <v>1.111</v>
      </c>
      <c r="AS10" s="323">
        <f t="shared" ca="1" si="31"/>
        <v>7</v>
      </c>
      <c r="AT10" s="321" t="str">
        <f t="shared" ca="1" si="32"/>
        <v/>
      </c>
      <c r="AU10" s="321" t="str">
        <f t="shared" ca="1" si="33"/>
        <v/>
      </c>
      <c r="AV10" s="322">
        <f t="shared" ca="1" si="34"/>
        <v>99999</v>
      </c>
      <c r="AW10" s="318">
        <f t="shared" ca="1" si="35"/>
        <v>1.111</v>
      </c>
      <c r="AX10" s="323">
        <f t="shared" ca="1" si="36"/>
        <v>7</v>
      </c>
      <c r="BA10" s="1">
        <f t="shared" ca="1" si="37"/>
        <v>0</v>
      </c>
      <c r="BB10" s="1">
        <f t="shared" ca="1" si="38"/>
        <v>4</v>
      </c>
      <c r="BC10" s="1">
        <f t="shared" ca="1" si="39"/>
        <v>-4</v>
      </c>
      <c r="BE10" s="1">
        <f ca="1">IF(Einstellungen!$G$24,$I10,ROUND($I10,Einstellungen!$H$24))</f>
        <v>-36</v>
      </c>
      <c r="BF10" s="1">
        <f t="shared" ca="1" si="40"/>
        <v>-36</v>
      </c>
      <c r="BG10" s="1">
        <f t="shared" ca="1" si="41"/>
        <v>3</v>
      </c>
    </row>
    <row r="11" spans="1:59" s="2" customFormat="1" x14ac:dyDescent="0.2">
      <c r="A11" s="247"/>
      <c r="B11" s="1">
        <v>8</v>
      </c>
      <c r="C11" s="16">
        <f t="shared" ca="1" si="2"/>
        <v>9</v>
      </c>
      <c r="D11" s="13">
        <f t="shared" ca="1" si="3"/>
        <v>9.0109999999999992</v>
      </c>
      <c r="E11" s="256">
        <f t="shared" ca="1" si="4"/>
        <v>9</v>
      </c>
      <c r="F11" s="1" t="str">
        <f t="shared" si="5"/>
        <v>Fun Kickers Oes</v>
      </c>
      <c r="G11" s="1">
        <f t="shared" ca="1" si="6"/>
        <v>86</v>
      </c>
      <c r="H11" s="1">
        <f t="shared" ca="1" si="7"/>
        <v>104</v>
      </c>
      <c r="I11" s="13">
        <f ca="1">IF(Einstellungen!$G$24,G11-H11,IF(H11=0,IF(G11=0,0,Einstellungen!$F$24),G11/H11))</f>
        <v>-18</v>
      </c>
      <c r="J11" s="1">
        <f ca="1">$L11*Einstellungen!$C$4+$M11</f>
        <v>0</v>
      </c>
      <c r="K11" s="1">
        <f t="shared" ca="1" si="8"/>
        <v>2</v>
      </c>
      <c r="L11" s="1">
        <f t="shared" ca="1" si="9"/>
        <v>0</v>
      </c>
      <c r="M11" s="1">
        <f t="shared" ca="1" si="10"/>
        <v>0</v>
      </c>
      <c r="N11" s="1">
        <f t="shared" ca="1" si="11"/>
        <v>2</v>
      </c>
      <c r="O11" s="18"/>
      <c r="P11" s="13"/>
      <c r="Q11" s="13"/>
      <c r="R11" s="13"/>
      <c r="S11" s="13"/>
      <c r="T11" s="13"/>
      <c r="U11" s="13"/>
      <c r="V11" s="13"/>
      <c r="Z11" s="320" t="str">
        <f t="shared" ca="1" si="12"/>
        <v/>
      </c>
      <c r="AA11" s="321" t="str">
        <f t="shared" ca="1" si="13"/>
        <v/>
      </c>
      <c r="AB11" s="318">
        <f t="shared" ca="1" si="14"/>
        <v>99999</v>
      </c>
      <c r="AC11" s="318">
        <f t="shared" ca="1" si="15"/>
        <v>1.1111000000000002</v>
      </c>
      <c r="AD11" s="323">
        <f t="shared" ca="1" si="16"/>
        <v>8</v>
      </c>
      <c r="AE11" s="320" t="str">
        <f t="shared" ca="1" si="17"/>
        <v/>
      </c>
      <c r="AF11" s="321" t="str">
        <f t="shared" ca="1" si="18"/>
        <v/>
      </c>
      <c r="AG11" s="322">
        <f t="shared" ca="1" si="19"/>
        <v>99999</v>
      </c>
      <c r="AH11" s="318">
        <f t="shared" ca="1" si="20"/>
        <v>1.1111000000000002</v>
      </c>
      <c r="AI11" s="318">
        <f t="shared" ca="1" si="21"/>
        <v>8</v>
      </c>
      <c r="AJ11" s="320" t="str">
        <f t="shared" ca="1" si="22"/>
        <v/>
      </c>
      <c r="AK11" s="321" t="str">
        <f t="shared" ca="1" si="23"/>
        <v/>
      </c>
      <c r="AL11" s="322">
        <f t="shared" ca="1" si="24"/>
        <v>99999</v>
      </c>
      <c r="AM11" s="318">
        <f t="shared" ca="1" si="25"/>
        <v>1.1111000000000002</v>
      </c>
      <c r="AN11" s="323">
        <f t="shared" ca="1" si="26"/>
        <v>8</v>
      </c>
      <c r="AO11" s="321" t="str">
        <f t="shared" ca="1" si="27"/>
        <v/>
      </c>
      <c r="AP11" s="321" t="str">
        <f t="shared" ca="1" si="28"/>
        <v/>
      </c>
      <c r="AQ11" s="322">
        <f t="shared" ca="1" si="29"/>
        <v>99999</v>
      </c>
      <c r="AR11" s="318">
        <f t="shared" ca="1" si="30"/>
        <v>1.1111000000000002</v>
      </c>
      <c r="AS11" s="323">
        <f t="shared" ca="1" si="31"/>
        <v>8</v>
      </c>
      <c r="AT11" s="321" t="str">
        <f t="shared" ca="1" si="32"/>
        <v/>
      </c>
      <c r="AU11" s="321" t="str">
        <f t="shared" ca="1" si="33"/>
        <v/>
      </c>
      <c r="AV11" s="322">
        <f t="shared" ca="1" si="34"/>
        <v>99999</v>
      </c>
      <c r="AW11" s="318">
        <f t="shared" ca="1" si="35"/>
        <v>1.1111000000000002</v>
      </c>
      <c r="AX11" s="323">
        <f t="shared" ca="1" si="36"/>
        <v>8</v>
      </c>
      <c r="BA11" s="1">
        <f t="shared" ca="1" si="37"/>
        <v>1</v>
      </c>
      <c r="BB11" s="1">
        <f t="shared" ca="1" si="38"/>
        <v>4</v>
      </c>
      <c r="BC11" s="1">
        <f t="shared" ca="1" si="39"/>
        <v>-3</v>
      </c>
      <c r="BE11" s="1">
        <f ca="1">IF(Einstellungen!$G$24,$I11,ROUND($I11,Einstellungen!$H$24))</f>
        <v>-18</v>
      </c>
      <c r="BF11" s="1">
        <f t="shared" ca="1" si="40"/>
        <v>-18</v>
      </c>
      <c r="BG11" s="1">
        <f t="shared" ca="1" si="41"/>
        <v>4</v>
      </c>
    </row>
    <row r="12" spans="1:59" s="2" customFormat="1" x14ac:dyDescent="0.2">
      <c r="A12" s="247"/>
      <c r="B12" s="1">
        <v>9</v>
      </c>
      <c r="C12" s="16">
        <f t="shared" ca="1" si="2"/>
        <v>6</v>
      </c>
      <c r="D12" s="13">
        <f t="shared" ca="1" si="3"/>
        <v>6.0119999999999996</v>
      </c>
      <c r="E12" s="256">
        <f t="shared" ca="1" si="4"/>
        <v>6</v>
      </c>
      <c r="F12" s="1" t="str">
        <f t="shared" si="5"/>
        <v>Raslo Winners</v>
      </c>
      <c r="G12" s="1">
        <f t="shared" ca="1" si="6"/>
        <v>97</v>
      </c>
      <c r="H12" s="1">
        <f t="shared" ca="1" si="7"/>
        <v>103</v>
      </c>
      <c r="I12" s="13">
        <f ca="1">IF(Einstellungen!$G$24,G12-H12,IF(H12=0,IF(G12=0,0,Einstellungen!$F$24),G12/H12))</f>
        <v>-6</v>
      </c>
      <c r="J12" s="1">
        <f ca="1">$L12*Einstellungen!$C$4+$M12</f>
        <v>2</v>
      </c>
      <c r="K12" s="1">
        <f t="shared" ca="1" si="8"/>
        <v>2</v>
      </c>
      <c r="L12" s="1">
        <f t="shared" ca="1" si="9"/>
        <v>1</v>
      </c>
      <c r="M12" s="1">
        <f t="shared" ca="1" si="10"/>
        <v>0</v>
      </c>
      <c r="N12" s="1">
        <f t="shared" ca="1" si="11"/>
        <v>1</v>
      </c>
      <c r="O12" s="18"/>
      <c r="P12" s="1"/>
      <c r="Q12" s="1"/>
      <c r="R12" s="1"/>
      <c r="S12" s="1"/>
      <c r="T12" s="1"/>
      <c r="U12" s="1"/>
      <c r="V12" s="1"/>
      <c r="Z12" s="320" t="str">
        <f t="shared" ca="1" si="12"/>
        <v/>
      </c>
      <c r="AA12" s="321" t="str">
        <f t="shared" ca="1" si="13"/>
        <v/>
      </c>
      <c r="AB12" s="318">
        <f t="shared" ca="1" si="14"/>
        <v>99999</v>
      </c>
      <c r="AC12" s="318">
        <f t="shared" ca="1" si="15"/>
        <v>1.1112000000000002</v>
      </c>
      <c r="AD12" s="323">
        <f t="shared" ca="1" si="16"/>
        <v>9</v>
      </c>
      <c r="AE12" s="320" t="str">
        <f t="shared" ca="1" si="17"/>
        <v/>
      </c>
      <c r="AF12" s="321" t="str">
        <f t="shared" ca="1" si="18"/>
        <v/>
      </c>
      <c r="AG12" s="322">
        <f t="shared" ca="1" si="19"/>
        <v>99999</v>
      </c>
      <c r="AH12" s="318">
        <f t="shared" ca="1" si="20"/>
        <v>1.1112000000000002</v>
      </c>
      <c r="AI12" s="318">
        <f t="shared" ca="1" si="21"/>
        <v>9</v>
      </c>
      <c r="AJ12" s="320" t="str">
        <f t="shared" ca="1" si="22"/>
        <v/>
      </c>
      <c r="AK12" s="321" t="str">
        <f t="shared" ca="1" si="23"/>
        <v/>
      </c>
      <c r="AL12" s="322">
        <f t="shared" ca="1" si="24"/>
        <v>99999</v>
      </c>
      <c r="AM12" s="318">
        <f t="shared" ca="1" si="25"/>
        <v>1.1112000000000002</v>
      </c>
      <c r="AN12" s="323">
        <f t="shared" ca="1" si="26"/>
        <v>9</v>
      </c>
      <c r="AO12" s="321" t="str">
        <f t="shared" ca="1" si="27"/>
        <v/>
      </c>
      <c r="AP12" s="321" t="str">
        <f t="shared" ca="1" si="28"/>
        <v/>
      </c>
      <c r="AQ12" s="322">
        <f t="shared" ca="1" si="29"/>
        <v>99999</v>
      </c>
      <c r="AR12" s="318">
        <f t="shared" ca="1" si="30"/>
        <v>1.1112000000000002</v>
      </c>
      <c r="AS12" s="323">
        <f t="shared" ca="1" si="31"/>
        <v>9</v>
      </c>
      <c r="AT12" s="321" t="str">
        <f t="shared" ca="1" si="32"/>
        <v/>
      </c>
      <c r="AU12" s="321" t="str">
        <f t="shared" ca="1" si="33"/>
        <v/>
      </c>
      <c r="AV12" s="322">
        <f t="shared" ca="1" si="34"/>
        <v>99999</v>
      </c>
      <c r="AW12" s="318">
        <f t="shared" ca="1" si="35"/>
        <v>1.1112000000000002</v>
      </c>
      <c r="AX12" s="323">
        <f t="shared" ca="1" si="36"/>
        <v>9</v>
      </c>
      <c r="BA12" s="1">
        <f t="shared" ca="1" si="37"/>
        <v>2</v>
      </c>
      <c r="BB12" s="1">
        <f t="shared" ca="1" si="38"/>
        <v>3</v>
      </c>
      <c r="BC12" s="1">
        <f t="shared" ca="1" si="39"/>
        <v>-1</v>
      </c>
      <c r="BE12" s="1">
        <f ca="1">IF(Einstellungen!$G$24,$I12,ROUND($I12,Einstellungen!$H$24))</f>
        <v>-6</v>
      </c>
      <c r="BF12" s="1">
        <f t="shared" ca="1" si="40"/>
        <v>-6</v>
      </c>
      <c r="BG12" s="1">
        <f t="shared" ca="1" si="41"/>
        <v>7</v>
      </c>
    </row>
    <row r="13" spans="1:59" s="2" customFormat="1" x14ac:dyDescent="0.2">
      <c r="B13" s="1">
        <v>10</v>
      </c>
      <c r="C13" s="16">
        <f t="shared" ca="1" si="2"/>
        <v>2</v>
      </c>
      <c r="D13" s="13">
        <f t="shared" ca="1" si="3"/>
        <v>2.0129999999999999</v>
      </c>
      <c r="E13" s="256">
        <f t="shared" ca="1" si="4"/>
        <v>2</v>
      </c>
      <c r="F13" s="1" t="str">
        <f t="shared" si="5"/>
        <v>AC Roma</v>
      </c>
      <c r="G13" s="1">
        <f t="shared" ca="1" si="6"/>
        <v>84</v>
      </c>
      <c r="H13" s="1">
        <f t="shared" ca="1" si="7"/>
        <v>56</v>
      </c>
      <c r="I13" s="13">
        <f ca="1">IF(Einstellungen!$G$24,G13-H13,IF(H13=0,IF(G13=0,0,Einstellungen!$F$24),G13/H13))</f>
        <v>28</v>
      </c>
      <c r="J13" s="1">
        <f ca="1">$L13*Einstellungen!$C$4+$M13</f>
        <v>4</v>
      </c>
      <c r="K13" s="1">
        <f t="shared" ca="1" si="8"/>
        <v>2</v>
      </c>
      <c r="L13" s="1">
        <f t="shared" ca="1" si="9"/>
        <v>2</v>
      </c>
      <c r="M13" s="1">
        <f t="shared" ca="1" si="10"/>
        <v>0</v>
      </c>
      <c r="N13" s="1">
        <f t="shared" ca="1" si="11"/>
        <v>0</v>
      </c>
      <c r="O13" s="1"/>
      <c r="P13" s="1"/>
      <c r="Q13" s="1"/>
      <c r="R13" s="1"/>
      <c r="S13" s="1"/>
      <c r="T13" s="1"/>
      <c r="U13" s="1"/>
      <c r="V13" s="1"/>
      <c r="Y13" s="1"/>
      <c r="Z13" s="320" t="str">
        <f t="shared" ca="1" si="12"/>
        <v/>
      </c>
      <c r="AA13" s="321" t="str">
        <f t="shared" ca="1" si="13"/>
        <v/>
      </c>
      <c r="AB13" s="318">
        <f t="shared" ca="1" si="14"/>
        <v>99999</v>
      </c>
      <c r="AC13" s="318">
        <f t="shared" ca="1" si="15"/>
        <v>1.1113000000000002</v>
      </c>
      <c r="AD13" s="323">
        <f t="shared" ca="1" si="16"/>
        <v>10</v>
      </c>
      <c r="AE13" s="320" t="str">
        <f t="shared" ca="1" si="17"/>
        <v/>
      </c>
      <c r="AF13" s="321" t="str">
        <f t="shared" ca="1" si="18"/>
        <v/>
      </c>
      <c r="AG13" s="322">
        <f t="shared" ca="1" si="19"/>
        <v>99999</v>
      </c>
      <c r="AH13" s="318">
        <f t="shared" ca="1" si="20"/>
        <v>1.1113000000000002</v>
      </c>
      <c r="AI13" s="318">
        <f t="shared" ca="1" si="21"/>
        <v>10</v>
      </c>
      <c r="AJ13" s="320" t="str">
        <f t="shared" ca="1" si="22"/>
        <v/>
      </c>
      <c r="AK13" s="321" t="str">
        <f t="shared" ca="1" si="23"/>
        <v/>
      </c>
      <c r="AL13" s="322">
        <f t="shared" ca="1" si="24"/>
        <v>99999</v>
      </c>
      <c r="AM13" s="318">
        <f t="shared" ca="1" si="25"/>
        <v>1.1113000000000002</v>
      </c>
      <c r="AN13" s="323">
        <f t="shared" ca="1" si="26"/>
        <v>10</v>
      </c>
      <c r="AO13" s="321" t="str">
        <f t="shared" ca="1" si="27"/>
        <v/>
      </c>
      <c r="AP13" s="321" t="str">
        <f t="shared" ca="1" si="28"/>
        <v/>
      </c>
      <c r="AQ13" s="322">
        <f t="shared" ca="1" si="29"/>
        <v>99999</v>
      </c>
      <c r="AR13" s="318">
        <f t="shared" ca="1" si="30"/>
        <v>1.1113000000000002</v>
      </c>
      <c r="AS13" s="323">
        <f t="shared" ca="1" si="31"/>
        <v>10</v>
      </c>
      <c r="AT13" s="321" t="str">
        <f t="shared" ca="1" si="32"/>
        <v/>
      </c>
      <c r="AU13" s="321" t="str">
        <f t="shared" ca="1" si="33"/>
        <v/>
      </c>
      <c r="AV13" s="322">
        <f t="shared" ca="1" si="34"/>
        <v>99999</v>
      </c>
      <c r="AW13" s="318">
        <f t="shared" ca="1" si="35"/>
        <v>1.1113000000000002</v>
      </c>
      <c r="AX13" s="323">
        <f t="shared" ca="1" si="36"/>
        <v>10</v>
      </c>
      <c r="BA13" s="1">
        <f t="shared" ca="1" si="37"/>
        <v>4</v>
      </c>
      <c r="BB13" s="1">
        <f t="shared" ca="1" si="38"/>
        <v>0</v>
      </c>
      <c r="BC13" s="1">
        <f t="shared" ca="1" si="39"/>
        <v>4</v>
      </c>
      <c r="BE13" s="1">
        <f ca="1">IF(Einstellungen!$G$24,$I13,ROUND($I13,Einstellungen!$H$24))</f>
        <v>28</v>
      </c>
      <c r="BF13" s="1">
        <f t="shared" ca="1" si="40"/>
        <v>28</v>
      </c>
      <c r="BG13" s="1">
        <f t="shared" ca="1" si="41"/>
        <v>11</v>
      </c>
    </row>
    <row r="14" spans="1:59" s="2" customFormat="1" x14ac:dyDescent="0.2">
      <c r="B14" s="1">
        <v>11</v>
      </c>
      <c r="C14" s="16">
        <f t="shared" ca="1" si="2"/>
        <v>11</v>
      </c>
      <c r="D14" s="13">
        <f t="shared" ca="1" si="3"/>
        <v>11.013999999999999</v>
      </c>
      <c r="E14" s="256">
        <f t="shared" ca="1" si="4"/>
        <v>11</v>
      </c>
      <c r="F14" s="1" t="str">
        <f t="shared" si="5"/>
        <v/>
      </c>
      <c r="G14" s="1">
        <f t="shared" ca="1" si="6"/>
        <v>0</v>
      </c>
      <c r="H14" s="1">
        <f t="shared" ca="1" si="7"/>
        <v>0</v>
      </c>
      <c r="I14" s="13">
        <f ca="1">IF(Einstellungen!$G$24,G14-H14,IF(H14=0,IF(G14=0,0,Einstellungen!$F$24),G14/H14))</f>
        <v>0</v>
      </c>
      <c r="J14" s="1">
        <f ca="1">$L14*Einstellungen!$C$4+$M14</f>
        <v>0</v>
      </c>
      <c r="K14" s="1">
        <f t="shared" ca="1" si="8"/>
        <v>0</v>
      </c>
      <c r="L14" s="1">
        <f t="shared" ca="1" si="9"/>
        <v>0</v>
      </c>
      <c r="M14" s="1">
        <f t="shared" ca="1" si="10"/>
        <v>0</v>
      </c>
      <c r="N14" s="1">
        <f t="shared" ca="1" si="11"/>
        <v>0</v>
      </c>
      <c r="O14" s="1"/>
      <c r="P14" s="1"/>
      <c r="Q14" s="1"/>
      <c r="R14" s="1"/>
      <c r="S14" s="1"/>
      <c r="T14" s="1"/>
      <c r="U14" s="1"/>
      <c r="V14" s="1"/>
      <c r="Y14" s="1"/>
      <c r="Z14" s="320" t="str">
        <f t="shared" ca="1" si="12"/>
        <v/>
      </c>
      <c r="AA14" s="321" t="str">
        <f t="shared" ca="1" si="13"/>
        <v/>
      </c>
      <c r="AB14" s="318">
        <f t="shared" ca="1" si="14"/>
        <v>99999</v>
      </c>
      <c r="AC14" s="318">
        <f t="shared" ca="1" si="15"/>
        <v>1.1114000000000002</v>
      </c>
      <c r="AD14" s="323">
        <f t="shared" ca="1" si="16"/>
        <v>11</v>
      </c>
      <c r="AE14" s="320" t="str">
        <f t="shared" ca="1" si="17"/>
        <v/>
      </c>
      <c r="AF14" s="321" t="str">
        <f t="shared" ca="1" si="18"/>
        <v/>
      </c>
      <c r="AG14" s="322">
        <f t="shared" ca="1" si="19"/>
        <v>99999</v>
      </c>
      <c r="AH14" s="318">
        <f t="shared" ca="1" si="20"/>
        <v>1.1114000000000002</v>
      </c>
      <c r="AI14" s="318">
        <f t="shared" ca="1" si="21"/>
        <v>11</v>
      </c>
      <c r="AJ14" s="320" t="str">
        <f t="shared" ca="1" si="22"/>
        <v/>
      </c>
      <c r="AK14" s="321" t="str">
        <f t="shared" ca="1" si="23"/>
        <v/>
      </c>
      <c r="AL14" s="322">
        <f t="shared" ca="1" si="24"/>
        <v>99999</v>
      </c>
      <c r="AM14" s="318">
        <f t="shared" ca="1" si="25"/>
        <v>1.1114000000000002</v>
      </c>
      <c r="AN14" s="323">
        <f t="shared" ca="1" si="26"/>
        <v>11</v>
      </c>
      <c r="AO14" s="321" t="str">
        <f t="shared" ca="1" si="27"/>
        <v/>
      </c>
      <c r="AP14" s="321" t="str">
        <f t="shared" ca="1" si="28"/>
        <v/>
      </c>
      <c r="AQ14" s="322">
        <f t="shared" ca="1" si="29"/>
        <v>99999</v>
      </c>
      <c r="AR14" s="318">
        <f t="shared" ca="1" si="30"/>
        <v>1.1114000000000002</v>
      </c>
      <c r="AS14" s="323">
        <f t="shared" ca="1" si="31"/>
        <v>11</v>
      </c>
      <c r="AT14" s="321" t="str">
        <f t="shared" ca="1" si="32"/>
        <v/>
      </c>
      <c r="AU14" s="321" t="str">
        <f t="shared" ca="1" si="33"/>
        <v/>
      </c>
      <c r="AV14" s="322">
        <f t="shared" ca="1" si="34"/>
        <v>99999</v>
      </c>
      <c r="AW14" s="318">
        <f t="shared" ca="1" si="35"/>
        <v>1.1114000000000002</v>
      </c>
      <c r="AX14" s="323">
        <f t="shared" ca="1" si="36"/>
        <v>11</v>
      </c>
      <c r="BA14" s="1">
        <f t="shared" ca="1" si="37"/>
        <v>0</v>
      </c>
      <c r="BB14" s="1">
        <f t="shared" ca="1" si="38"/>
        <v>0</v>
      </c>
      <c r="BC14" s="1">
        <f t="shared" ca="1" si="39"/>
        <v>0</v>
      </c>
      <c r="BE14" s="1">
        <f ca="1">IF(Einstellungen!$G$24,$I14,ROUND($I14,Einstellungen!$H$24))</f>
        <v>0</v>
      </c>
      <c r="BF14" s="1">
        <f t="shared" ca="1" si="40"/>
        <v>-10000</v>
      </c>
      <c r="BG14" s="1">
        <f t="shared" ca="1" si="41"/>
        <v>1</v>
      </c>
    </row>
    <row r="15" spans="1:59" s="2" customFormat="1" ht="12.75" thickBot="1" x14ac:dyDescent="0.25">
      <c r="B15" s="1">
        <v>12</v>
      </c>
      <c r="C15" s="17">
        <f t="shared" ca="1" si="2"/>
        <v>12</v>
      </c>
      <c r="D15" s="13">
        <f t="shared" ca="1" si="3"/>
        <v>11.015000000000001</v>
      </c>
      <c r="E15" s="256">
        <f t="shared" ca="1" si="4"/>
        <v>11</v>
      </c>
      <c r="F15" s="1" t="str">
        <f t="shared" si="5"/>
        <v/>
      </c>
      <c r="G15" s="1">
        <f t="shared" ca="1" si="6"/>
        <v>0</v>
      </c>
      <c r="H15" s="1">
        <f t="shared" ca="1" si="7"/>
        <v>0</v>
      </c>
      <c r="I15" s="13">
        <f ca="1">IF(Einstellungen!$G$24,G15-H15,IF(H15=0,IF(G15=0,0,Einstellungen!$F$24),G15/H15))</f>
        <v>0</v>
      </c>
      <c r="J15" s="1">
        <f ca="1">$L15*Einstellungen!$C$4+$M15</f>
        <v>0</v>
      </c>
      <c r="K15" s="1">
        <f t="shared" ca="1" si="8"/>
        <v>0</v>
      </c>
      <c r="L15" s="1">
        <f t="shared" ca="1" si="9"/>
        <v>0</v>
      </c>
      <c r="M15" s="1">
        <f t="shared" ca="1" si="10"/>
        <v>0</v>
      </c>
      <c r="N15" s="1">
        <f t="shared" ca="1" si="11"/>
        <v>0</v>
      </c>
      <c r="O15" s="1"/>
      <c r="P15" s="1"/>
      <c r="Q15" s="1"/>
      <c r="R15" s="1"/>
      <c r="S15" s="1"/>
      <c r="T15" s="1"/>
      <c r="U15" s="1"/>
      <c r="V15" s="1"/>
      <c r="Y15" s="1"/>
      <c r="Z15" s="324" t="str">
        <f t="shared" ca="1" si="12"/>
        <v/>
      </c>
      <c r="AA15" s="325" t="str">
        <f t="shared" ca="1" si="13"/>
        <v/>
      </c>
      <c r="AB15" s="326">
        <f t="shared" ca="1" si="14"/>
        <v>99999</v>
      </c>
      <c r="AC15" s="326">
        <f t="shared" ca="1" si="15"/>
        <v>1.1115000000000002</v>
      </c>
      <c r="AD15" s="327">
        <f t="shared" ca="1" si="16"/>
        <v>12</v>
      </c>
      <c r="AE15" s="324" t="str">
        <f t="shared" ca="1" si="17"/>
        <v/>
      </c>
      <c r="AF15" s="325" t="str">
        <f t="shared" ca="1" si="18"/>
        <v/>
      </c>
      <c r="AG15" s="328">
        <f t="shared" ca="1" si="19"/>
        <v>99999</v>
      </c>
      <c r="AH15" s="326">
        <f t="shared" ca="1" si="20"/>
        <v>1.1115000000000002</v>
      </c>
      <c r="AI15" s="326">
        <f t="shared" ca="1" si="21"/>
        <v>12</v>
      </c>
      <c r="AJ15" s="324" t="str">
        <f t="shared" ca="1" si="22"/>
        <v/>
      </c>
      <c r="AK15" s="325" t="str">
        <f t="shared" ca="1" si="23"/>
        <v/>
      </c>
      <c r="AL15" s="328">
        <f t="shared" ca="1" si="24"/>
        <v>99999</v>
      </c>
      <c r="AM15" s="326">
        <f t="shared" ca="1" si="25"/>
        <v>1.1115000000000002</v>
      </c>
      <c r="AN15" s="327">
        <f t="shared" ca="1" si="26"/>
        <v>12</v>
      </c>
      <c r="AO15" s="325" t="str">
        <f t="shared" ca="1" si="27"/>
        <v/>
      </c>
      <c r="AP15" s="325" t="str">
        <f t="shared" ca="1" si="28"/>
        <v/>
      </c>
      <c r="AQ15" s="328">
        <f t="shared" ca="1" si="29"/>
        <v>99999</v>
      </c>
      <c r="AR15" s="326">
        <f t="shared" ca="1" si="30"/>
        <v>1.1115000000000002</v>
      </c>
      <c r="AS15" s="327">
        <f t="shared" ca="1" si="31"/>
        <v>12</v>
      </c>
      <c r="AT15" s="325" t="str">
        <f t="shared" ca="1" si="32"/>
        <v/>
      </c>
      <c r="AU15" s="325" t="str">
        <f t="shared" ca="1" si="33"/>
        <v/>
      </c>
      <c r="AV15" s="328">
        <f t="shared" ca="1" si="34"/>
        <v>99999</v>
      </c>
      <c r="AW15" s="326">
        <f t="shared" ca="1" si="35"/>
        <v>1.1115000000000002</v>
      </c>
      <c r="AX15" s="327">
        <f t="shared" ca="1" si="36"/>
        <v>12</v>
      </c>
      <c r="BA15" s="1">
        <f t="shared" ca="1" si="37"/>
        <v>0</v>
      </c>
      <c r="BB15" s="1">
        <f t="shared" ca="1" si="38"/>
        <v>0</v>
      </c>
      <c r="BC15" s="1">
        <f t="shared" ca="1" si="39"/>
        <v>0</v>
      </c>
      <c r="BE15" s="1">
        <f ca="1">IF(Einstellungen!$G$24,$I15,ROUND($I15,Einstellungen!$H$24))</f>
        <v>0</v>
      </c>
      <c r="BF15" s="1">
        <f t="shared" ca="1" si="40"/>
        <v>-10000</v>
      </c>
      <c r="BG15" s="1">
        <f t="shared" ca="1" si="41"/>
        <v>1</v>
      </c>
    </row>
    <row r="16" spans="1:59" s="2" customFormat="1" ht="12.75" thickTop="1" x14ac:dyDescent="0.2">
      <c r="B16" s="330">
        <f>$F$16*($F$16-1)</f>
        <v>90</v>
      </c>
      <c r="C16" s="13"/>
      <c r="D16" s="13"/>
      <c r="E16" s="13"/>
      <c r="F16" s="330">
        <f>12-COUNTBLANK($F$4:$F$15)</f>
        <v>10</v>
      </c>
      <c r="G16" s="13"/>
      <c r="H16" s="13"/>
      <c r="I16" s="13"/>
      <c r="J16" s="13"/>
      <c r="K16" s="330">
        <f ca="1">QUOTIENT(SUM(K4:K15),2)</f>
        <v>10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</row>
    <row r="17" spans="2:38" s="2" customFormat="1" x14ac:dyDescent="0.2">
      <c r="O17" s="1"/>
      <c r="P17" s="1"/>
      <c r="Q17" s="1"/>
      <c r="R17" s="1"/>
      <c r="S17" s="1"/>
      <c r="T17" s="1"/>
      <c r="U17" s="1"/>
      <c r="V17" s="1"/>
      <c r="W17" s="1"/>
      <c r="Y17" s="1"/>
      <c r="Z17" s="1"/>
    </row>
    <row r="18" spans="2:38" s="2" customFormat="1" x14ac:dyDescent="0.2">
      <c r="O18" s="12"/>
      <c r="AG18" s="520"/>
      <c r="AH18" s="520"/>
      <c r="AI18" s="520"/>
      <c r="AJ18" s="520"/>
      <c r="AK18" s="520"/>
    </row>
    <row r="19" spans="2:38" s="2" customFormat="1" ht="15.75" thickBot="1" x14ac:dyDescent="0.25">
      <c r="B19" s="13" t="s">
        <v>5</v>
      </c>
      <c r="C19" s="21" t="s">
        <v>98</v>
      </c>
      <c r="D19" s="21" t="s">
        <v>103</v>
      </c>
      <c r="E19" s="21" t="s">
        <v>104</v>
      </c>
      <c r="F19" s="21" t="s">
        <v>105</v>
      </c>
      <c r="G19" s="21" t="s">
        <v>106</v>
      </c>
      <c r="H19" s="21" t="s">
        <v>107</v>
      </c>
      <c r="I19" s="21" t="s">
        <v>108</v>
      </c>
      <c r="J19" s="21" t="s">
        <v>109</v>
      </c>
      <c r="K19" s="21" t="s">
        <v>386</v>
      </c>
      <c r="L19" s="11" t="s">
        <v>393</v>
      </c>
      <c r="M19" s="20" t="s">
        <v>97</v>
      </c>
      <c r="N19" s="20" t="s">
        <v>14</v>
      </c>
      <c r="O19" s="24">
        <v>1</v>
      </c>
      <c r="P19" s="1">
        <v>2</v>
      </c>
      <c r="Q19" s="1">
        <v>3</v>
      </c>
      <c r="R19" s="1">
        <v>4</v>
      </c>
      <c r="S19" s="1">
        <v>5</v>
      </c>
      <c r="T19" s="1">
        <v>6</v>
      </c>
      <c r="U19" s="1">
        <v>7</v>
      </c>
      <c r="V19" s="1">
        <v>8</v>
      </c>
      <c r="W19" s="1">
        <v>9</v>
      </c>
      <c r="X19" s="1">
        <v>10</v>
      </c>
      <c r="Y19" s="1">
        <v>11</v>
      </c>
      <c r="Z19" s="11" t="s">
        <v>317</v>
      </c>
      <c r="AA19" s="11" t="s">
        <v>190</v>
      </c>
      <c r="AB19" s="11" t="s">
        <v>407</v>
      </c>
      <c r="AC19" s="211" t="s">
        <v>408</v>
      </c>
      <c r="AD19" s="1" t="s">
        <v>356</v>
      </c>
      <c r="AE19" s="1" t="s">
        <v>109</v>
      </c>
      <c r="AF19" s="13" t="s">
        <v>107</v>
      </c>
      <c r="AG19" s="349" t="s">
        <v>403</v>
      </c>
      <c r="AH19" s="521"/>
      <c r="AI19" s="13"/>
      <c r="AJ19" s="13"/>
      <c r="AK19" s="522"/>
    </row>
    <row r="20" spans="2:38" s="2" customFormat="1" ht="12.75" thickTop="1" x14ac:dyDescent="0.2">
      <c r="C20" s="2" t="str">
        <f>$Q94</f>
        <v>1. FC Riedwald</v>
      </c>
      <c r="D20" s="1">
        <f t="shared" ref="D20:D28" ca="1" si="42">K4</f>
        <v>2</v>
      </c>
      <c r="E20" s="1">
        <f t="shared" ref="E20:E28" ca="1" si="43">L4</f>
        <v>0</v>
      </c>
      <c r="F20" s="1">
        <f t="shared" ref="F20:F28" ca="1" si="44">M4</f>
        <v>0</v>
      </c>
      <c r="G20" s="1">
        <f t="shared" ref="G20:G28" ca="1" si="45">N4</f>
        <v>2</v>
      </c>
      <c r="H20" s="1">
        <f t="shared" ref="H20:J26" ca="1" si="46">G4</f>
        <v>87</v>
      </c>
      <c r="I20" s="1">
        <f t="shared" ca="1" si="46"/>
        <v>103</v>
      </c>
      <c r="J20" s="13">
        <f t="shared" ca="1" si="46"/>
        <v>-16</v>
      </c>
      <c r="K20" s="1">
        <f ca="1">IF(Einstellungen!$G$9,J4,$BA4)</f>
        <v>0</v>
      </c>
      <c r="L20" s="529">
        <f ca="1">K20*$F$94+(BC4+$H$95)*$F$95*Einstellungen!$G$14+BA4*$F$96*Einstellungen!$G$19+BG4*$F$97</f>
        <v>5.0000000000000001E-3</v>
      </c>
      <c r="M20" s="14">
        <f ca="1">COUNTIF($L$20:$L$31,L20)</f>
        <v>1</v>
      </c>
      <c r="N20" s="14">
        <f t="array" aca="1" ref="N20" ca="1">SUM(($L$20:$L$31&gt;=L20)/COUNTIF($L$20:$L$31,$L$20:$L$31))</f>
        <v>8</v>
      </c>
      <c r="O20" s="49" t="str">
        <f t="shared" ref="O20:O28" ca="1" si="47">IF(AND(M20&gt;1,N20=1),C20,"")</f>
        <v/>
      </c>
      <c r="P20" s="50" t="str">
        <f t="shared" ref="P20:P28" ca="1" si="48">IF(AND(M20&gt;1,N20=2),C20,"")</f>
        <v/>
      </c>
      <c r="Q20" s="50" t="str">
        <f t="shared" ref="Q20:Q28" ca="1" si="49">IF(AND(M20&gt;1,N20=3),C20,"")</f>
        <v/>
      </c>
      <c r="R20" s="50" t="str">
        <f t="shared" ref="R20:R28" ca="1" si="50">IF(AND(M20&gt;1,N20=4),C20,"")</f>
        <v/>
      </c>
      <c r="S20" s="50" t="str">
        <f t="shared" ref="S20:S28" ca="1" si="51">IF(AND(M20&gt;1,N20=5),C20,"")</f>
        <v/>
      </c>
      <c r="T20" s="50" t="str">
        <f t="shared" ref="T20:T31" ca="1" si="52">IF(AND($M20&gt;1,$N20=6),$C20,"")</f>
        <v/>
      </c>
      <c r="U20" s="50" t="str">
        <f t="shared" ref="U20:U31" ca="1" si="53">IF(AND($M20&gt;1,$N20=7),$C20,"")</f>
        <v/>
      </c>
      <c r="V20" s="50" t="str">
        <f t="shared" ref="V20:V31" ca="1" si="54">IF(AND($M20&gt;1,$N20=8),$C20,"")</f>
        <v/>
      </c>
      <c r="W20" s="50" t="str">
        <f ca="1">IF(AND($M20&gt;1,$N20=9),$C20,"")</f>
        <v/>
      </c>
      <c r="X20" s="50" t="str">
        <f ca="1">IF(AND($M20&gt;1,$N20=10),$C20,"")</f>
        <v/>
      </c>
      <c r="Y20" s="51" t="str">
        <f ca="1">IF(AND($M20&gt;1,$N20=11),$C20,"")</f>
        <v/>
      </c>
      <c r="Z20" s="60">
        <f ca="1">AD20*$F$94+(AE20+$H$95)*$F$95</f>
        <v>500000</v>
      </c>
      <c r="AA20" s="15">
        <f ca="1">RANK($L20,$L$20:$L$31)+RANK($Z20,$Z$20:$Z$31)/100+(9-$AB20)/10000+($C20="")*100</f>
        <v>8.0108999999999995</v>
      </c>
      <c r="AB20" s="13">
        <f>TieBreak!$D7+$AG20</f>
        <v>0</v>
      </c>
      <c r="AC20" s="1">
        <f ca="1">RANK($Z20,$Z$20:$Z$31)+(9-$AB20)/10</f>
        <v>1.9</v>
      </c>
      <c r="AD20" s="1">
        <f ca="1">SUM(E36:DU36)</f>
        <v>0</v>
      </c>
      <c r="AE20" s="1">
        <f ca="1">SUM(E50:DU50)</f>
        <v>0</v>
      </c>
      <c r="AF20" s="13">
        <f ca="1">SUM(E64:DU64)</f>
        <v>0</v>
      </c>
      <c r="AG20" s="13">
        <f>IF($C20="",0,COUNTIF(Playoffs!$U$12:$U$17,$C20))</f>
        <v>0</v>
      </c>
      <c r="AH20" s="23"/>
      <c r="AI20" s="13"/>
      <c r="AJ20" s="13"/>
      <c r="AK20" s="519"/>
      <c r="AL20" s="1"/>
    </row>
    <row r="21" spans="2:38" s="2" customFormat="1" x14ac:dyDescent="0.2">
      <c r="C21" s="2" t="str">
        <f t="shared" ref="C21:C31" si="55">$Q95</f>
        <v>FC Barcelona</v>
      </c>
      <c r="D21" s="1">
        <f t="shared" ca="1" si="42"/>
        <v>2</v>
      </c>
      <c r="E21" s="1">
        <f t="shared" ca="1" si="43"/>
        <v>2</v>
      </c>
      <c r="F21" s="1">
        <f t="shared" ca="1" si="44"/>
        <v>0</v>
      </c>
      <c r="G21" s="1">
        <f t="shared" ca="1" si="45"/>
        <v>0</v>
      </c>
      <c r="H21" s="1">
        <f t="shared" ca="1" si="46"/>
        <v>86</v>
      </c>
      <c r="I21" s="1">
        <f t="shared" ca="1" si="46"/>
        <v>53</v>
      </c>
      <c r="J21" s="13">
        <f t="shared" ca="1" si="46"/>
        <v>33</v>
      </c>
      <c r="K21" s="1">
        <f ca="1">IF(Einstellungen!$G$9,J5,$BA5)</f>
        <v>4</v>
      </c>
      <c r="L21" s="529">
        <f ca="1">K21*$F$94+(BC5+$H$95)*$F$95*Einstellungen!$G$14+BA5*$F$96*Einstellungen!$G$19+BG5*$F$97</f>
        <v>4000000.0120000001</v>
      </c>
      <c r="M21" s="14">
        <f t="shared" ref="M21:M31" ca="1" si="56">COUNTIF($L$20:$L$31,L21)</f>
        <v>1</v>
      </c>
      <c r="N21" s="14">
        <f t="array" aca="1" ref="N21" ca="1">SUM(($L$20:$L$31&gt;=L21)/COUNTIF($L$20:$L$31,$L$20:$L$31))</f>
        <v>1</v>
      </c>
      <c r="O21" s="6" t="str">
        <f t="shared" ca="1" si="47"/>
        <v/>
      </c>
      <c r="P21" s="4" t="str">
        <f t="shared" ca="1" si="48"/>
        <v/>
      </c>
      <c r="Q21" s="4" t="str">
        <f t="shared" ca="1" si="49"/>
        <v/>
      </c>
      <c r="R21" s="4" t="str">
        <f t="shared" ca="1" si="50"/>
        <v/>
      </c>
      <c r="S21" s="4" t="str">
        <f t="shared" ca="1" si="51"/>
        <v/>
      </c>
      <c r="T21" s="4" t="str">
        <f t="shared" ca="1" si="52"/>
        <v/>
      </c>
      <c r="U21" s="4" t="str">
        <f t="shared" ca="1" si="53"/>
        <v/>
      </c>
      <c r="V21" s="4" t="str">
        <f t="shared" ca="1" si="54"/>
        <v/>
      </c>
      <c r="W21" s="4" t="str">
        <f t="shared" ref="W21:W31" ca="1" si="57">IF(AND($M21&gt;1,$N21=9),$C21,"")</f>
        <v/>
      </c>
      <c r="X21" s="4" t="str">
        <f t="shared" ref="X21:X31" ca="1" si="58">IF(AND($M21&gt;1,$N21=10),$C21,"")</f>
        <v/>
      </c>
      <c r="Y21" s="52" t="str">
        <f t="shared" ref="Y21:Y31" ca="1" si="59">IF(AND($M21&gt;1,$N21=11),$C21,"")</f>
        <v/>
      </c>
      <c r="Z21" s="60">
        <f t="shared" ref="Z21:Z31" ca="1" si="60">AD21*$F$94+(AE21+$H$95)*$F$95</f>
        <v>500000</v>
      </c>
      <c r="AA21" s="16">
        <f ca="1">RANK($L21,$L$20:$L$31)+RANK($Z21,$Z$20:$Z$31)/100+(9-$AB21)/10000+($C21="")*100</f>
        <v>1.0108999999999999</v>
      </c>
      <c r="AB21" s="13">
        <f>TieBreak!$D8+$AG21</f>
        <v>0</v>
      </c>
      <c r="AC21" s="1">
        <f t="shared" ref="AC21:AC31" ca="1" si="61">RANK($Z21,$Z$20:$Z$31)+(9-$AB21)/10</f>
        <v>1.9</v>
      </c>
      <c r="AD21" s="1">
        <f t="shared" ref="AD21:AD31" ca="1" si="62">SUM(E37:DU37)</f>
        <v>0</v>
      </c>
      <c r="AE21" s="1">
        <f t="shared" ref="AE21:AE31" ca="1" si="63">SUM(E51:DU51)</f>
        <v>0</v>
      </c>
      <c r="AF21" s="13">
        <f t="shared" ref="AF21:AF31" ca="1" si="64">SUM(E65:DU65)</f>
        <v>0</v>
      </c>
      <c r="AG21" s="13">
        <f>IF($C21="",0,COUNTIF(Playoffs!$U$12:$U$17,$C21))</f>
        <v>0</v>
      </c>
      <c r="AH21" s="23"/>
      <c r="AI21" s="13"/>
      <c r="AJ21" s="13"/>
      <c r="AK21" s="519"/>
      <c r="AL21" s="1"/>
    </row>
    <row r="22" spans="2:38" s="2" customFormat="1" x14ac:dyDescent="0.2">
      <c r="C22" s="2" t="str">
        <f t="shared" si="55"/>
        <v>Eintracht Frankfurt</v>
      </c>
      <c r="D22" s="1">
        <f t="shared" ca="1" si="42"/>
        <v>2</v>
      </c>
      <c r="E22" s="1">
        <f t="shared" ca="1" si="43"/>
        <v>2</v>
      </c>
      <c r="F22" s="1">
        <f t="shared" ca="1" si="44"/>
        <v>0</v>
      </c>
      <c r="G22" s="1">
        <f t="shared" ca="1" si="45"/>
        <v>0</v>
      </c>
      <c r="H22" s="1">
        <f t="shared" ca="1" si="46"/>
        <v>122</v>
      </c>
      <c r="I22" s="1">
        <f t="shared" ca="1" si="46"/>
        <v>117</v>
      </c>
      <c r="J22" s="13">
        <f t="shared" ca="1" si="46"/>
        <v>5</v>
      </c>
      <c r="K22" s="1">
        <f ca="1">IF(Einstellungen!$G$9,J6,$BA6)</f>
        <v>4</v>
      </c>
      <c r="L22" s="529">
        <f ca="1">K22*$F$94+(BC6+$H$95)*$F$95*Einstellungen!$G$14+BA6*$F$96*Einstellungen!$G$19+BG6*$F$97</f>
        <v>4000000.0079999999</v>
      </c>
      <c r="M22" s="14">
        <f t="shared" ca="1" si="56"/>
        <v>1</v>
      </c>
      <c r="N22" s="14">
        <f t="array" aca="1" ref="N22" ca="1">SUM(($L$20:$L$31&gt;=L22)/COUNTIF($L$20:$L$31,$L$20:$L$31))</f>
        <v>3</v>
      </c>
      <c r="O22" s="6" t="str">
        <f t="shared" ca="1" si="47"/>
        <v/>
      </c>
      <c r="P22" s="4" t="str">
        <f t="shared" ca="1" si="48"/>
        <v/>
      </c>
      <c r="Q22" s="4" t="str">
        <f t="shared" ca="1" si="49"/>
        <v/>
      </c>
      <c r="R22" s="4" t="str">
        <f t="shared" ca="1" si="50"/>
        <v/>
      </c>
      <c r="S22" s="4" t="str">
        <f t="shared" ca="1" si="51"/>
        <v/>
      </c>
      <c r="T22" s="4" t="str">
        <f t="shared" ca="1" si="52"/>
        <v/>
      </c>
      <c r="U22" s="4" t="str">
        <f t="shared" ca="1" si="53"/>
        <v/>
      </c>
      <c r="V22" s="4" t="str">
        <f t="shared" ca="1" si="54"/>
        <v/>
      </c>
      <c r="W22" s="4" t="str">
        <f t="shared" ca="1" si="57"/>
        <v/>
      </c>
      <c r="X22" s="4" t="str">
        <f t="shared" ca="1" si="58"/>
        <v/>
      </c>
      <c r="Y22" s="52" t="str">
        <f t="shared" ca="1" si="59"/>
        <v/>
      </c>
      <c r="Z22" s="60">
        <f t="shared" ca="1" si="60"/>
        <v>500000</v>
      </c>
      <c r="AA22" s="16">
        <f t="shared" ref="AA22:AA31" ca="1" si="65">RANK($L22,$L$20:$L$31)+RANK($Z22,$Z$20:$Z$31)/100+(9-$AB22)/10000+($C22="")*100</f>
        <v>3.0108999999999999</v>
      </c>
      <c r="AB22" s="13">
        <f>TieBreak!$D9+$AG22</f>
        <v>0</v>
      </c>
      <c r="AC22" s="1">
        <f t="shared" ca="1" si="61"/>
        <v>1.9</v>
      </c>
      <c r="AD22" s="1">
        <f t="shared" ca="1" si="62"/>
        <v>0</v>
      </c>
      <c r="AE22" s="1">
        <f t="shared" ca="1" si="63"/>
        <v>0</v>
      </c>
      <c r="AF22" s="13">
        <f t="shared" ca="1" si="64"/>
        <v>0</v>
      </c>
      <c r="AG22" s="13">
        <f>IF($C22="",0,COUNTIF(Playoffs!$U$12:$U$17,$C22))</f>
        <v>0</v>
      </c>
      <c r="AH22" s="23"/>
      <c r="AI22" s="13"/>
      <c r="AJ22" s="13"/>
      <c r="AK22" s="519"/>
      <c r="AL22" s="1"/>
    </row>
    <row r="23" spans="2:38" s="2" customFormat="1" x14ac:dyDescent="0.2">
      <c r="C23" s="2" t="str">
        <f t="shared" si="55"/>
        <v>Maibach 1822 eV</v>
      </c>
      <c r="D23" s="1">
        <f t="shared" ca="1" si="42"/>
        <v>2</v>
      </c>
      <c r="E23" s="1">
        <f t="shared" ca="1" si="43"/>
        <v>1</v>
      </c>
      <c r="F23" s="1">
        <f t="shared" ca="1" si="44"/>
        <v>0</v>
      </c>
      <c r="G23" s="1">
        <f t="shared" ca="1" si="45"/>
        <v>1</v>
      </c>
      <c r="H23" s="1">
        <f t="shared" ca="1" si="46"/>
        <v>78</v>
      </c>
      <c r="I23" s="1">
        <f t="shared" ca="1" si="46"/>
        <v>73</v>
      </c>
      <c r="J23" s="13">
        <f t="shared" ca="1" si="46"/>
        <v>5</v>
      </c>
      <c r="K23" s="1">
        <f ca="1">IF(Einstellungen!$G$9,J7,$BA7)</f>
        <v>2</v>
      </c>
      <c r="L23" s="529">
        <f ca="1">K23*$F$94+(BC7+$H$95)*$F$95*Einstellungen!$G$14+BA7*$F$96*Einstellungen!$G$19+BG7*$F$97</f>
        <v>2000000.0079999999</v>
      </c>
      <c r="M23" s="14">
        <f t="shared" ca="1" si="56"/>
        <v>1</v>
      </c>
      <c r="N23" s="14">
        <f t="array" aca="1" ref="N23" ca="1">SUM(($L$20:$L$31&gt;=L23)/COUNTIF($L$20:$L$31,$L$20:$L$31))</f>
        <v>5</v>
      </c>
      <c r="O23" s="6" t="str">
        <f t="shared" ca="1" si="47"/>
        <v/>
      </c>
      <c r="P23" s="4" t="str">
        <f t="shared" ca="1" si="48"/>
        <v/>
      </c>
      <c r="Q23" s="4" t="str">
        <f t="shared" ca="1" si="49"/>
        <v/>
      </c>
      <c r="R23" s="4" t="str">
        <f t="shared" ca="1" si="50"/>
        <v/>
      </c>
      <c r="S23" s="4" t="str">
        <f t="shared" ca="1" si="51"/>
        <v/>
      </c>
      <c r="T23" s="4" t="str">
        <f t="shared" ca="1" si="52"/>
        <v/>
      </c>
      <c r="U23" s="4" t="str">
        <f t="shared" ca="1" si="53"/>
        <v/>
      </c>
      <c r="V23" s="4" t="str">
        <f t="shared" ca="1" si="54"/>
        <v/>
      </c>
      <c r="W23" s="4" t="str">
        <f t="shared" ca="1" si="57"/>
        <v/>
      </c>
      <c r="X23" s="4" t="str">
        <f t="shared" ca="1" si="58"/>
        <v/>
      </c>
      <c r="Y23" s="52" t="str">
        <f t="shared" ca="1" si="59"/>
        <v/>
      </c>
      <c r="Z23" s="60">
        <f t="shared" ca="1" si="60"/>
        <v>500000</v>
      </c>
      <c r="AA23" s="16">
        <f t="shared" ca="1" si="65"/>
        <v>5.0108999999999995</v>
      </c>
      <c r="AB23" s="13">
        <f>TieBreak!$D10+$AG23</f>
        <v>0</v>
      </c>
      <c r="AC23" s="1">
        <f t="shared" ca="1" si="61"/>
        <v>1.9</v>
      </c>
      <c r="AD23" s="1">
        <f t="shared" ca="1" si="62"/>
        <v>0</v>
      </c>
      <c r="AE23" s="1">
        <f t="shared" ca="1" si="63"/>
        <v>0</v>
      </c>
      <c r="AF23" s="13">
        <f t="shared" ca="1" si="64"/>
        <v>0</v>
      </c>
      <c r="AG23" s="13">
        <f>IF($C23="",0,COUNTIF(Playoffs!$U$12:$U$17,$C23))</f>
        <v>0</v>
      </c>
      <c r="AH23" s="23"/>
      <c r="AI23" s="13"/>
      <c r="AJ23" s="13"/>
      <c r="AK23" s="519"/>
      <c r="AL23" s="1"/>
    </row>
    <row r="24" spans="2:38" s="2" customFormat="1" x14ac:dyDescent="0.2">
      <c r="C24" s="2" t="str">
        <f t="shared" si="55"/>
        <v>VFB Essenheim</v>
      </c>
      <c r="D24" s="1">
        <f t="shared" ca="1" si="42"/>
        <v>2</v>
      </c>
      <c r="E24" s="1">
        <f t="shared" ca="1" si="43"/>
        <v>1</v>
      </c>
      <c r="F24" s="1">
        <f t="shared" ca="1" si="44"/>
        <v>0</v>
      </c>
      <c r="G24" s="1">
        <f t="shared" ca="1" si="45"/>
        <v>1</v>
      </c>
      <c r="H24" s="1">
        <f t="shared" ca="1" si="46"/>
        <v>62</v>
      </c>
      <c r="I24" s="1">
        <f t="shared" ca="1" si="46"/>
        <v>78</v>
      </c>
      <c r="J24" s="13">
        <f t="shared" ca="1" si="46"/>
        <v>-16</v>
      </c>
      <c r="K24" s="1">
        <f ca="1">IF(Einstellungen!$G$9,J8,$BA8)</f>
        <v>2</v>
      </c>
      <c r="L24" s="529">
        <f ca="1">K24*$F$94+(BC8+$H$95)*$F$95*Einstellungen!$G$14+BA8*$F$96*Einstellungen!$G$19+BG8*$F$97</f>
        <v>2000000.0049999999</v>
      </c>
      <c r="M24" s="14">
        <f t="shared" ca="1" si="56"/>
        <v>1</v>
      </c>
      <c r="N24" s="14">
        <f t="array" aca="1" ref="N24" ca="1">SUM(($L$20:$L$31&gt;=L24)/COUNTIF($L$20:$L$31,$L$20:$L$31))</f>
        <v>7</v>
      </c>
      <c r="O24" s="6" t="str">
        <f t="shared" ca="1" si="47"/>
        <v/>
      </c>
      <c r="P24" s="4" t="str">
        <f t="shared" ca="1" si="48"/>
        <v/>
      </c>
      <c r="Q24" s="4" t="str">
        <f t="shared" ca="1" si="49"/>
        <v/>
      </c>
      <c r="R24" s="4" t="str">
        <f t="shared" ca="1" si="50"/>
        <v/>
      </c>
      <c r="S24" s="4" t="str">
        <f t="shared" ca="1" si="51"/>
        <v/>
      </c>
      <c r="T24" s="4" t="str">
        <f t="shared" ca="1" si="52"/>
        <v/>
      </c>
      <c r="U24" s="4" t="str">
        <f t="shared" ca="1" si="53"/>
        <v/>
      </c>
      <c r="V24" s="4" t="str">
        <f t="shared" ca="1" si="54"/>
        <v/>
      </c>
      <c r="W24" s="4" t="str">
        <f t="shared" ca="1" si="57"/>
        <v/>
      </c>
      <c r="X24" s="4" t="str">
        <f t="shared" ca="1" si="58"/>
        <v/>
      </c>
      <c r="Y24" s="52" t="str">
        <f t="shared" ca="1" si="59"/>
        <v/>
      </c>
      <c r="Z24" s="60">
        <f t="shared" ca="1" si="60"/>
        <v>500000</v>
      </c>
      <c r="AA24" s="16">
        <f t="shared" ca="1" si="65"/>
        <v>7.0108999999999995</v>
      </c>
      <c r="AB24" s="13">
        <f>TieBreak!$D11+$AG24</f>
        <v>0</v>
      </c>
      <c r="AC24" s="1">
        <f t="shared" ca="1" si="61"/>
        <v>1.9</v>
      </c>
      <c r="AD24" s="1">
        <f t="shared" ca="1" si="62"/>
        <v>0</v>
      </c>
      <c r="AE24" s="1">
        <f t="shared" ca="1" si="63"/>
        <v>0</v>
      </c>
      <c r="AF24" s="13">
        <f t="shared" ca="1" si="64"/>
        <v>0</v>
      </c>
      <c r="AG24" s="13">
        <f>IF($C24="",0,COUNTIF(Playoffs!$U$12:$U$17,$C24))</f>
        <v>0</v>
      </c>
      <c r="AH24" s="23"/>
      <c r="AI24" s="13"/>
      <c r="AJ24" s="13"/>
      <c r="AK24" s="519"/>
      <c r="AL24" s="1"/>
    </row>
    <row r="25" spans="2:38" s="2" customFormat="1" x14ac:dyDescent="0.2">
      <c r="C25" s="2" t="str">
        <f t="shared" si="55"/>
        <v>Inter Mailand</v>
      </c>
      <c r="D25" s="1">
        <f t="shared" ca="1" si="42"/>
        <v>2</v>
      </c>
      <c r="E25" s="1">
        <f t="shared" ca="1" si="43"/>
        <v>1</v>
      </c>
      <c r="F25" s="1">
        <f t="shared" ca="1" si="44"/>
        <v>0</v>
      </c>
      <c r="G25" s="1">
        <f t="shared" ca="1" si="45"/>
        <v>1</v>
      </c>
      <c r="H25" s="1">
        <f t="shared" ca="1" si="46"/>
        <v>101</v>
      </c>
      <c r="I25" s="1">
        <f t="shared" ca="1" si="46"/>
        <v>80</v>
      </c>
      <c r="J25" s="13">
        <f t="shared" ca="1" si="46"/>
        <v>21</v>
      </c>
      <c r="K25" s="1">
        <f ca="1">IF(Einstellungen!$G$9,J9,$BA9)</f>
        <v>2</v>
      </c>
      <c r="L25" s="529">
        <f ca="1">K25*$F$94+(BC9+$H$95)*$F$95*Einstellungen!$G$14+BA9*$F$96*Einstellungen!$G$19+BG9*$F$97</f>
        <v>2000000.01</v>
      </c>
      <c r="M25" s="14">
        <f t="shared" ca="1" si="56"/>
        <v>1</v>
      </c>
      <c r="N25" s="14">
        <f t="array" aca="1" ref="N25" ca="1">SUM(($L$20:$L$31&gt;=L25)/COUNTIF($L$20:$L$31,$L$20:$L$31))</f>
        <v>4</v>
      </c>
      <c r="O25" s="6" t="str">
        <f t="shared" ca="1" si="47"/>
        <v/>
      </c>
      <c r="P25" s="4" t="str">
        <f t="shared" ca="1" si="48"/>
        <v/>
      </c>
      <c r="Q25" s="4" t="str">
        <f t="shared" ca="1" si="49"/>
        <v/>
      </c>
      <c r="R25" s="4" t="str">
        <f t="shared" ca="1" si="50"/>
        <v/>
      </c>
      <c r="S25" s="4" t="str">
        <f t="shared" ca="1" si="51"/>
        <v/>
      </c>
      <c r="T25" s="4" t="str">
        <f t="shared" ca="1" si="52"/>
        <v/>
      </c>
      <c r="U25" s="4" t="str">
        <f t="shared" ca="1" si="53"/>
        <v/>
      </c>
      <c r="V25" s="4" t="str">
        <f t="shared" ca="1" si="54"/>
        <v/>
      </c>
      <c r="W25" s="4" t="str">
        <f t="shared" ca="1" si="57"/>
        <v/>
      </c>
      <c r="X25" s="4" t="str">
        <f t="shared" ca="1" si="58"/>
        <v/>
      </c>
      <c r="Y25" s="52" t="str">
        <f t="shared" ca="1" si="59"/>
        <v/>
      </c>
      <c r="Z25" s="60">
        <f t="shared" ca="1" si="60"/>
        <v>500000</v>
      </c>
      <c r="AA25" s="16">
        <f t="shared" ca="1" si="65"/>
        <v>4.0108999999999995</v>
      </c>
      <c r="AB25" s="13">
        <f>TieBreak!$D12+$AG25</f>
        <v>0</v>
      </c>
      <c r="AC25" s="1">
        <f t="shared" ca="1" si="61"/>
        <v>1.9</v>
      </c>
      <c r="AD25" s="1">
        <f t="shared" ca="1" si="62"/>
        <v>0</v>
      </c>
      <c r="AE25" s="1">
        <f t="shared" ca="1" si="63"/>
        <v>0</v>
      </c>
      <c r="AF25" s="13">
        <f t="shared" ca="1" si="64"/>
        <v>0</v>
      </c>
      <c r="AG25" s="13">
        <f>IF($C25="",0,COUNTIF(Playoffs!$U$12:$U$17,$C25))</f>
        <v>0</v>
      </c>
      <c r="AH25" s="23"/>
      <c r="AI25" s="13"/>
      <c r="AJ25" s="13"/>
      <c r="AK25" s="519"/>
      <c r="AL25" s="1"/>
    </row>
    <row r="26" spans="2:38" s="2" customFormat="1" x14ac:dyDescent="0.2">
      <c r="C26" s="2" t="str">
        <f t="shared" si="55"/>
        <v>SSV Wildbach</v>
      </c>
      <c r="D26" s="1">
        <f t="shared" ca="1" si="42"/>
        <v>2</v>
      </c>
      <c r="E26" s="1">
        <f t="shared" ca="1" si="43"/>
        <v>0</v>
      </c>
      <c r="F26" s="1">
        <f t="shared" ca="1" si="44"/>
        <v>0</v>
      </c>
      <c r="G26" s="1">
        <f t="shared" ca="1" si="45"/>
        <v>2</v>
      </c>
      <c r="H26" s="1">
        <f t="shared" ca="1" si="46"/>
        <v>48</v>
      </c>
      <c r="I26" s="1">
        <f t="shared" ca="1" si="46"/>
        <v>84</v>
      </c>
      <c r="J26" s="13">
        <f t="shared" ca="1" si="46"/>
        <v>-36</v>
      </c>
      <c r="K26" s="1">
        <f ca="1">IF(Einstellungen!$G$9,J10,$BA10)</f>
        <v>0</v>
      </c>
      <c r="L26" s="529">
        <f ca="1">K26*$F$94+(BC10+$H$95)*$F$95*Einstellungen!$G$14+BA10*$F$96*Einstellungen!$G$19+BG10*$F$97</f>
        <v>3.0000000000000001E-3</v>
      </c>
      <c r="M26" s="14">
        <f t="shared" ca="1" si="56"/>
        <v>1</v>
      </c>
      <c r="N26" s="14">
        <f t="array" aca="1" ref="N26" ca="1">SUM(($L$20:$L$31&gt;=L26)/COUNTIF($L$20:$L$31,$L$20:$L$31))</f>
        <v>10</v>
      </c>
      <c r="O26" s="6" t="str">
        <f t="shared" ca="1" si="47"/>
        <v/>
      </c>
      <c r="P26" s="4" t="str">
        <f t="shared" ca="1" si="48"/>
        <v/>
      </c>
      <c r="Q26" s="4" t="str">
        <f t="shared" ca="1" si="49"/>
        <v/>
      </c>
      <c r="R26" s="4" t="str">
        <f t="shared" ca="1" si="50"/>
        <v/>
      </c>
      <c r="S26" s="4" t="str">
        <f t="shared" ca="1" si="51"/>
        <v/>
      </c>
      <c r="T26" s="4" t="str">
        <f t="shared" ca="1" si="52"/>
        <v/>
      </c>
      <c r="U26" s="4" t="str">
        <f t="shared" ca="1" si="53"/>
        <v/>
      </c>
      <c r="V26" s="4" t="str">
        <f t="shared" ca="1" si="54"/>
        <v/>
      </c>
      <c r="W26" s="4" t="str">
        <f t="shared" ca="1" si="57"/>
        <v/>
      </c>
      <c r="X26" s="4" t="str">
        <f t="shared" ca="1" si="58"/>
        <v/>
      </c>
      <c r="Y26" s="52" t="str">
        <f t="shared" ca="1" si="59"/>
        <v/>
      </c>
      <c r="Z26" s="60">
        <f t="shared" ca="1" si="60"/>
        <v>500000</v>
      </c>
      <c r="AA26" s="16">
        <f t="shared" ca="1" si="65"/>
        <v>10.010899999999999</v>
      </c>
      <c r="AB26" s="13">
        <f>TieBreak!$D13+$AG26</f>
        <v>0</v>
      </c>
      <c r="AC26" s="1">
        <f t="shared" ca="1" si="61"/>
        <v>1.9</v>
      </c>
      <c r="AD26" s="1">
        <f t="shared" ca="1" si="62"/>
        <v>0</v>
      </c>
      <c r="AE26" s="1">
        <f t="shared" ca="1" si="63"/>
        <v>0</v>
      </c>
      <c r="AF26" s="13">
        <f t="shared" ca="1" si="64"/>
        <v>0</v>
      </c>
      <c r="AG26" s="13">
        <f>IF($C26="",0,COUNTIF(Playoffs!$U$12:$U$17,$C26))</f>
        <v>0</v>
      </c>
      <c r="AH26" s="23"/>
      <c r="AI26" s="13"/>
      <c r="AJ26" s="13"/>
      <c r="AK26" s="519"/>
      <c r="AL26" s="1"/>
    </row>
    <row r="27" spans="2:38" s="2" customFormat="1" x14ac:dyDescent="0.2">
      <c r="C27" s="2" t="str">
        <f t="shared" si="55"/>
        <v>Fun Kickers Oes</v>
      </c>
      <c r="D27" s="1">
        <f t="shared" ca="1" si="42"/>
        <v>2</v>
      </c>
      <c r="E27" s="1">
        <f t="shared" ca="1" si="43"/>
        <v>0</v>
      </c>
      <c r="F27" s="1">
        <f t="shared" ca="1" si="44"/>
        <v>0</v>
      </c>
      <c r="G27" s="1">
        <f t="shared" ca="1" si="45"/>
        <v>2</v>
      </c>
      <c r="H27" s="1">
        <f t="shared" ref="H27:J27" ca="1" si="66">G11</f>
        <v>86</v>
      </c>
      <c r="I27" s="1">
        <f t="shared" ca="1" si="66"/>
        <v>104</v>
      </c>
      <c r="J27" s="13">
        <f t="shared" ca="1" si="66"/>
        <v>-18</v>
      </c>
      <c r="K27" s="1">
        <f ca="1">IF(Einstellungen!$G$9,J11,$BA11)</f>
        <v>0</v>
      </c>
      <c r="L27" s="529">
        <f ca="1">K27*$F$94+(BC11+$H$95)*$F$95*Einstellungen!$G$14+BA11*$F$96*Einstellungen!$G$19+BG11*$F$97</f>
        <v>4.0000000000000001E-3</v>
      </c>
      <c r="M27" s="14">
        <f t="shared" ca="1" si="56"/>
        <v>1</v>
      </c>
      <c r="N27" s="14">
        <f t="array" aca="1" ref="N27" ca="1">SUM(($L$20:$L$31&gt;=L27)/COUNTIF($L$20:$L$31,$L$20:$L$31))</f>
        <v>9</v>
      </c>
      <c r="O27" s="6" t="str">
        <f t="shared" ca="1" si="47"/>
        <v/>
      </c>
      <c r="P27" s="4" t="str">
        <f t="shared" ca="1" si="48"/>
        <v/>
      </c>
      <c r="Q27" s="4" t="str">
        <f t="shared" ca="1" si="49"/>
        <v/>
      </c>
      <c r="R27" s="4" t="str">
        <f t="shared" ca="1" si="50"/>
        <v/>
      </c>
      <c r="S27" s="4" t="str">
        <f t="shared" ca="1" si="51"/>
        <v/>
      </c>
      <c r="T27" s="4" t="str">
        <f t="shared" ca="1" si="52"/>
        <v/>
      </c>
      <c r="U27" s="4" t="str">
        <f t="shared" ca="1" si="53"/>
        <v/>
      </c>
      <c r="V27" s="4" t="str">
        <f t="shared" ca="1" si="54"/>
        <v/>
      </c>
      <c r="W27" s="4" t="str">
        <f t="shared" ca="1" si="57"/>
        <v/>
      </c>
      <c r="X27" s="4" t="str">
        <f t="shared" ca="1" si="58"/>
        <v/>
      </c>
      <c r="Y27" s="52" t="str">
        <f t="shared" ca="1" si="59"/>
        <v/>
      </c>
      <c r="Z27" s="60">
        <f t="shared" ca="1" si="60"/>
        <v>500000</v>
      </c>
      <c r="AA27" s="16">
        <f t="shared" ca="1" si="65"/>
        <v>9.0108999999999995</v>
      </c>
      <c r="AB27" s="13">
        <f>TieBreak!$D14+$AG27</f>
        <v>0</v>
      </c>
      <c r="AC27" s="1">
        <f t="shared" ca="1" si="61"/>
        <v>1.9</v>
      </c>
      <c r="AD27" s="1">
        <f t="shared" ca="1" si="62"/>
        <v>0</v>
      </c>
      <c r="AE27" s="1">
        <f t="shared" ca="1" si="63"/>
        <v>0</v>
      </c>
      <c r="AF27" s="13">
        <f t="shared" ca="1" si="64"/>
        <v>0</v>
      </c>
      <c r="AG27" s="13">
        <f>IF($C27="",0,COUNTIF(Playoffs!$U$12:$U$17,$C27))</f>
        <v>0</v>
      </c>
      <c r="AH27" s="23"/>
      <c r="AI27" s="13"/>
      <c r="AJ27" s="13"/>
      <c r="AK27" s="519"/>
      <c r="AL27" s="1"/>
    </row>
    <row r="28" spans="2:38" s="2" customFormat="1" x14ac:dyDescent="0.2">
      <c r="C28" s="2" t="str">
        <f t="shared" si="55"/>
        <v>Raslo Winners</v>
      </c>
      <c r="D28" s="1">
        <f t="shared" ca="1" si="42"/>
        <v>2</v>
      </c>
      <c r="E28" s="1">
        <f t="shared" ca="1" si="43"/>
        <v>1</v>
      </c>
      <c r="F28" s="1">
        <f t="shared" ca="1" si="44"/>
        <v>0</v>
      </c>
      <c r="G28" s="1">
        <f t="shared" ca="1" si="45"/>
        <v>1</v>
      </c>
      <c r="H28" s="1">
        <f t="shared" ref="H28:J28" ca="1" si="67">G12</f>
        <v>97</v>
      </c>
      <c r="I28" s="1">
        <f t="shared" ca="1" si="67"/>
        <v>103</v>
      </c>
      <c r="J28" s="13">
        <f t="shared" ca="1" si="67"/>
        <v>-6</v>
      </c>
      <c r="K28" s="1">
        <f ca="1">IF(Einstellungen!$G$9,J12,$BA12)</f>
        <v>2</v>
      </c>
      <c r="L28" s="529">
        <f ca="1">K28*$F$94+(BC12+$H$95)*$F$95*Einstellungen!$G$14+BA12*$F$96*Einstellungen!$G$19+BG12*$F$97</f>
        <v>2000000.007</v>
      </c>
      <c r="M28" s="14">
        <f t="shared" ca="1" si="56"/>
        <v>1</v>
      </c>
      <c r="N28" s="14">
        <f t="array" aca="1" ref="N28" ca="1">SUM(($L$20:$L$31&gt;=L28)/COUNTIF($L$20:$L$31,$L$20:$L$31))</f>
        <v>6</v>
      </c>
      <c r="O28" s="6" t="str">
        <f t="shared" ca="1" si="47"/>
        <v/>
      </c>
      <c r="P28" s="4" t="str">
        <f t="shared" ca="1" si="48"/>
        <v/>
      </c>
      <c r="Q28" s="4" t="str">
        <f t="shared" ca="1" si="49"/>
        <v/>
      </c>
      <c r="R28" s="4" t="str">
        <f t="shared" ca="1" si="50"/>
        <v/>
      </c>
      <c r="S28" s="4" t="str">
        <f t="shared" ca="1" si="51"/>
        <v/>
      </c>
      <c r="T28" s="4" t="str">
        <f t="shared" ca="1" si="52"/>
        <v/>
      </c>
      <c r="U28" s="4" t="str">
        <f t="shared" ca="1" si="53"/>
        <v/>
      </c>
      <c r="V28" s="4" t="str">
        <f t="shared" ca="1" si="54"/>
        <v/>
      </c>
      <c r="W28" s="4" t="str">
        <f t="shared" ca="1" si="57"/>
        <v/>
      </c>
      <c r="X28" s="4" t="str">
        <f t="shared" ca="1" si="58"/>
        <v/>
      </c>
      <c r="Y28" s="52" t="str">
        <f t="shared" ca="1" si="59"/>
        <v/>
      </c>
      <c r="Z28" s="60">
        <f t="shared" ca="1" si="60"/>
        <v>500000</v>
      </c>
      <c r="AA28" s="16">
        <f t="shared" ca="1" si="65"/>
        <v>6.0108999999999995</v>
      </c>
      <c r="AB28" s="13">
        <f>TieBreak!$D15+$AG28</f>
        <v>0</v>
      </c>
      <c r="AC28" s="1">
        <f t="shared" ca="1" si="61"/>
        <v>1.9</v>
      </c>
      <c r="AD28" s="1">
        <f t="shared" ca="1" si="62"/>
        <v>0</v>
      </c>
      <c r="AE28" s="1">
        <f t="shared" ca="1" si="63"/>
        <v>0</v>
      </c>
      <c r="AF28" s="13">
        <f t="shared" ca="1" si="64"/>
        <v>0</v>
      </c>
      <c r="AG28" s="13">
        <f>IF($C28="",0,COUNTIF(Playoffs!$U$12:$U$17,$C28))</f>
        <v>0</v>
      </c>
      <c r="AH28" s="23"/>
      <c r="AI28" s="13"/>
      <c r="AJ28" s="13"/>
      <c r="AK28" s="519"/>
      <c r="AL28" s="1"/>
    </row>
    <row r="29" spans="2:38" s="2" customFormat="1" x14ac:dyDescent="0.2">
      <c r="C29" s="2" t="str">
        <f t="shared" si="55"/>
        <v>AC Roma</v>
      </c>
      <c r="D29" s="1">
        <f t="shared" ref="D29:D31" ca="1" si="68">K13</f>
        <v>2</v>
      </c>
      <c r="E29" s="1">
        <f t="shared" ref="E29:E31" ca="1" si="69">L13</f>
        <v>2</v>
      </c>
      <c r="F29" s="1">
        <f t="shared" ref="F29:F31" ca="1" si="70">M13</f>
        <v>0</v>
      </c>
      <c r="G29" s="1">
        <f t="shared" ref="G29:G31" ca="1" si="71">N13</f>
        <v>0</v>
      </c>
      <c r="H29" s="1">
        <f t="shared" ref="H29:H31" ca="1" si="72">G13</f>
        <v>84</v>
      </c>
      <c r="I29" s="1">
        <f t="shared" ref="I29:I31" ca="1" si="73">H13</f>
        <v>56</v>
      </c>
      <c r="J29" s="13">
        <f t="shared" ref="J29:J31" ca="1" si="74">I13</f>
        <v>28</v>
      </c>
      <c r="K29" s="1">
        <f ca="1">IF(Einstellungen!$G$9,J13,$BA13)</f>
        <v>4</v>
      </c>
      <c r="L29" s="529">
        <f ca="1">K29*$F$94+(BC13+$H$95)*$F$95*Einstellungen!$G$14+BA13*$F$96*Einstellungen!$G$19+BG13*$F$97</f>
        <v>4000000.0109999999</v>
      </c>
      <c r="M29" s="14">
        <f t="shared" ca="1" si="56"/>
        <v>1</v>
      </c>
      <c r="N29" s="14">
        <f t="array" aca="1" ref="N29" ca="1">SUM(($L$20:$L$31&gt;=L29)/COUNTIF($L$20:$L$31,$L$20:$L$31))</f>
        <v>2</v>
      </c>
      <c r="O29" s="6" t="str">
        <f t="shared" ref="O29:O31" ca="1" si="75">IF(AND(M29&gt;1,N29=1),C29,"")</f>
        <v/>
      </c>
      <c r="P29" s="4" t="str">
        <f t="shared" ref="P29:P31" ca="1" si="76">IF(AND(M29&gt;1,N29=2),C29,"")</f>
        <v/>
      </c>
      <c r="Q29" s="4" t="str">
        <f t="shared" ref="Q29:Q31" ca="1" si="77">IF(AND(M29&gt;1,N29=3),C29,"")</f>
        <v/>
      </c>
      <c r="R29" s="4" t="str">
        <f t="shared" ref="R29:R31" ca="1" si="78">IF(AND(M29&gt;1,N29=4),C29,"")</f>
        <v/>
      </c>
      <c r="S29" s="4" t="str">
        <f t="shared" ref="S29:S31" ca="1" si="79">IF(AND(M29&gt;1,N29=5),C29,"")</f>
        <v/>
      </c>
      <c r="T29" s="4" t="str">
        <f t="shared" ca="1" si="52"/>
        <v/>
      </c>
      <c r="U29" s="4" t="str">
        <f t="shared" ca="1" si="53"/>
        <v/>
      </c>
      <c r="V29" s="4" t="str">
        <f t="shared" ca="1" si="54"/>
        <v/>
      </c>
      <c r="W29" s="4" t="str">
        <f t="shared" ca="1" si="57"/>
        <v/>
      </c>
      <c r="X29" s="4" t="str">
        <f t="shared" ca="1" si="58"/>
        <v/>
      </c>
      <c r="Y29" s="52" t="str">
        <f t="shared" ca="1" si="59"/>
        <v/>
      </c>
      <c r="Z29" s="60">
        <f t="shared" ca="1" si="60"/>
        <v>500000</v>
      </c>
      <c r="AA29" s="16">
        <f t="shared" ca="1" si="65"/>
        <v>2.0108999999999999</v>
      </c>
      <c r="AB29" s="13">
        <f>TieBreak!$D16+$AG29</f>
        <v>0</v>
      </c>
      <c r="AC29" s="1">
        <f t="shared" ca="1" si="61"/>
        <v>1.9</v>
      </c>
      <c r="AD29" s="1">
        <f t="shared" ca="1" si="62"/>
        <v>0</v>
      </c>
      <c r="AE29" s="1">
        <f t="shared" ca="1" si="63"/>
        <v>0</v>
      </c>
      <c r="AF29" s="13">
        <f t="shared" ca="1" si="64"/>
        <v>0</v>
      </c>
      <c r="AG29" s="13">
        <f>IF($C29="",0,COUNTIF(Playoffs!$U$12:$U$17,$C29))</f>
        <v>0</v>
      </c>
      <c r="AH29" s="23"/>
      <c r="AI29" s="13"/>
      <c r="AJ29" s="13"/>
      <c r="AK29" s="519"/>
    </row>
    <row r="30" spans="2:38" s="2" customFormat="1" x14ac:dyDescent="0.2">
      <c r="C30" s="2" t="str">
        <f t="shared" si="55"/>
        <v/>
      </c>
      <c r="D30" s="1">
        <f t="shared" ca="1" si="68"/>
        <v>0</v>
      </c>
      <c r="E30" s="1">
        <f t="shared" ca="1" si="69"/>
        <v>0</v>
      </c>
      <c r="F30" s="1">
        <f t="shared" ca="1" si="70"/>
        <v>0</v>
      </c>
      <c r="G30" s="1">
        <f t="shared" ca="1" si="71"/>
        <v>0</v>
      </c>
      <c r="H30" s="1">
        <f t="shared" ca="1" si="72"/>
        <v>0</v>
      </c>
      <c r="I30" s="1">
        <f t="shared" ca="1" si="73"/>
        <v>0</v>
      </c>
      <c r="J30" s="13">
        <f t="shared" ca="1" si="74"/>
        <v>0</v>
      </c>
      <c r="K30" s="1">
        <f ca="1">IF(Einstellungen!$G$9,J14,$BA14)</f>
        <v>0</v>
      </c>
      <c r="L30" s="529">
        <f ca="1">K30*$F$94+(BC14+$H$95)*$F$95*Einstellungen!$G$14+BA14*$F$96*Einstellungen!$G$19+BG14*$F$97</f>
        <v>1E-3</v>
      </c>
      <c r="M30" s="14">
        <f t="shared" ca="1" si="56"/>
        <v>2</v>
      </c>
      <c r="N30" s="14">
        <f t="array" aca="1" ref="N30" ca="1">SUM(($L$20:$L$31&gt;=L30)/COUNTIF($L$20:$L$31,$L$20:$L$31))</f>
        <v>11</v>
      </c>
      <c r="O30" s="6" t="str">
        <f t="shared" ca="1" si="75"/>
        <v/>
      </c>
      <c r="P30" s="4" t="str">
        <f t="shared" ca="1" si="76"/>
        <v/>
      </c>
      <c r="Q30" s="4" t="str">
        <f t="shared" ca="1" si="77"/>
        <v/>
      </c>
      <c r="R30" s="4" t="str">
        <f t="shared" ca="1" si="78"/>
        <v/>
      </c>
      <c r="S30" s="4" t="str">
        <f t="shared" ca="1" si="79"/>
        <v/>
      </c>
      <c r="T30" s="4" t="str">
        <f t="shared" ca="1" si="52"/>
        <v/>
      </c>
      <c r="U30" s="4" t="str">
        <f t="shared" ca="1" si="53"/>
        <v/>
      </c>
      <c r="V30" s="4" t="str">
        <f t="shared" ca="1" si="54"/>
        <v/>
      </c>
      <c r="W30" s="4" t="str">
        <f t="shared" ca="1" si="57"/>
        <v/>
      </c>
      <c r="X30" s="4" t="str">
        <f t="shared" ca="1" si="58"/>
        <v/>
      </c>
      <c r="Y30" s="52" t="str">
        <f t="shared" ca="1" si="59"/>
        <v/>
      </c>
      <c r="Z30" s="60">
        <f t="shared" ca="1" si="60"/>
        <v>500000</v>
      </c>
      <c r="AA30" s="16">
        <f t="shared" ca="1" si="65"/>
        <v>111.01089999999999</v>
      </c>
      <c r="AB30" s="13">
        <f>TieBreak!$D17+$AG30</f>
        <v>0</v>
      </c>
      <c r="AC30" s="1">
        <f t="shared" ca="1" si="61"/>
        <v>1.9</v>
      </c>
      <c r="AD30" s="1">
        <f t="shared" ca="1" si="62"/>
        <v>0</v>
      </c>
      <c r="AE30" s="1">
        <f t="shared" ca="1" si="63"/>
        <v>0</v>
      </c>
      <c r="AF30" s="13">
        <f t="shared" ca="1" si="64"/>
        <v>0</v>
      </c>
      <c r="AG30" s="13">
        <f>IF($C30="",0,COUNTIF(Playoffs!$U$12:$U$17,$C30))</f>
        <v>0</v>
      </c>
      <c r="AH30" s="23"/>
      <c r="AI30" s="13"/>
      <c r="AJ30" s="13"/>
      <c r="AK30" s="519"/>
    </row>
    <row r="31" spans="2:38" s="2" customFormat="1" ht="12.75" thickBot="1" x14ac:dyDescent="0.25">
      <c r="C31" s="2" t="str">
        <f t="shared" si="55"/>
        <v/>
      </c>
      <c r="D31" s="1">
        <f t="shared" ca="1" si="68"/>
        <v>0</v>
      </c>
      <c r="E31" s="1">
        <f t="shared" ca="1" si="69"/>
        <v>0</v>
      </c>
      <c r="F31" s="1">
        <f t="shared" ca="1" si="70"/>
        <v>0</v>
      </c>
      <c r="G31" s="1">
        <f t="shared" ca="1" si="71"/>
        <v>0</v>
      </c>
      <c r="H31" s="1">
        <f t="shared" ca="1" si="72"/>
        <v>0</v>
      </c>
      <c r="I31" s="1">
        <f t="shared" ca="1" si="73"/>
        <v>0</v>
      </c>
      <c r="J31" s="13">
        <f t="shared" ca="1" si="74"/>
        <v>0</v>
      </c>
      <c r="K31" s="1">
        <f ca="1">IF(Einstellungen!$G$9,J15,$BA15)</f>
        <v>0</v>
      </c>
      <c r="L31" s="529">
        <f ca="1">K31*$F$94+(BC15+$H$95)*$F$95*Einstellungen!$G$14+BA15*$F$96*Einstellungen!$G$19+BG15*$F$97</f>
        <v>1E-3</v>
      </c>
      <c r="M31" s="14">
        <f t="shared" ca="1" si="56"/>
        <v>2</v>
      </c>
      <c r="N31" s="14">
        <f t="array" aca="1" ref="N31" ca="1">SUM(($L$20:$L$31&gt;=L31)/COUNTIF($L$20:$L$31,$L$20:$L$31))</f>
        <v>11</v>
      </c>
      <c r="O31" s="53" t="str">
        <f t="shared" ca="1" si="75"/>
        <v/>
      </c>
      <c r="P31" s="54" t="str">
        <f t="shared" ca="1" si="76"/>
        <v/>
      </c>
      <c r="Q31" s="54" t="str">
        <f t="shared" ca="1" si="77"/>
        <v/>
      </c>
      <c r="R31" s="54" t="str">
        <f t="shared" ca="1" si="78"/>
        <v/>
      </c>
      <c r="S31" s="54" t="str">
        <f t="shared" ca="1" si="79"/>
        <v/>
      </c>
      <c r="T31" s="54" t="str">
        <f t="shared" ca="1" si="52"/>
        <v/>
      </c>
      <c r="U31" s="54" t="str">
        <f t="shared" ca="1" si="53"/>
        <v/>
      </c>
      <c r="V31" s="54" t="str">
        <f t="shared" ca="1" si="54"/>
        <v/>
      </c>
      <c r="W31" s="54" t="str">
        <f t="shared" ca="1" si="57"/>
        <v/>
      </c>
      <c r="X31" s="54" t="str">
        <f t="shared" ca="1" si="58"/>
        <v/>
      </c>
      <c r="Y31" s="55" t="str">
        <f t="shared" ca="1" si="59"/>
        <v/>
      </c>
      <c r="Z31" s="60">
        <f t="shared" ca="1" si="60"/>
        <v>500000</v>
      </c>
      <c r="AA31" s="17">
        <f t="shared" ca="1" si="65"/>
        <v>111.01089999999999</v>
      </c>
      <c r="AB31" s="13">
        <f>TieBreak!$D18+$AG31</f>
        <v>0</v>
      </c>
      <c r="AC31" s="1">
        <f t="shared" ca="1" si="61"/>
        <v>1.9</v>
      </c>
      <c r="AD31" s="1">
        <f t="shared" ca="1" si="62"/>
        <v>0</v>
      </c>
      <c r="AE31" s="1">
        <f t="shared" ca="1" si="63"/>
        <v>0</v>
      </c>
      <c r="AF31" s="13">
        <f t="shared" ca="1" si="64"/>
        <v>0</v>
      </c>
      <c r="AG31" s="13">
        <f>IF($C31="",0,COUNTIF(Playoffs!$U$12:$U$17,$C31))</f>
        <v>0</v>
      </c>
      <c r="AH31" s="23"/>
      <c r="AI31" s="13"/>
      <c r="AJ31" s="13"/>
      <c r="AK31" s="519"/>
    </row>
    <row r="32" spans="2:38" s="2" customFormat="1" ht="12.75" thickTop="1" x14ac:dyDescent="0.2">
      <c r="O32" s="1"/>
      <c r="P32" s="1"/>
      <c r="Q32" s="1"/>
      <c r="R32" s="1"/>
      <c r="S32" s="1"/>
      <c r="T32" s="1"/>
      <c r="U32" s="1"/>
      <c r="V32" s="1"/>
    </row>
    <row r="33" spans="2:125" s="2" customFormat="1" x14ac:dyDescent="0.2">
      <c r="O33" s="1"/>
      <c r="P33" s="1"/>
      <c r="Q33" s="1"/>
      <c r="R33" s="1"/>
      <c r="S33" s="1"/>
      <c r="T33" s="1"/>
      <c r="U33" s="1"/>
      <c r="V33" s="1"/>
    </row>
    <row r="34" spans="2:125" s="2" customFormat="1" ht="12.75" thickBot="1" x14ac:dyDescent="0.25">
      <c r="B34" s="5" t="s">
        <v>99</v>
      </c>
    </row>
    <row r="35" spans="2:125" s="2" customFormat="1" ht="13.5" customHeight="1" thickTop="1" x14ac:dyDescent="0.2">
      <c r="B35" s="341" t="s">
        <v>336</v>
      </c>
      <c r="E35" s="747">
        <v>1</v>
      </c>
      <c r="F35" s="748"/>
      <c r="G35" s="748"/>
      <c r="H35" s="748"/>
      <c r="I35" s="748"/>
      <c r="J35" s="748"/>
      <c r="K35" s="748"/>
      <c r="L35" s="748"/>
      <c r="M35" s="748"/>
      <c r="N35" s="748"/>
      <c r="O35" s="749"/>
      <c r="P35" s="750">
        <v>2</v>
      </c>
      <c r="Q35" s="748"/>
      <c r="R35" s="748"/>
      <c r="S35" s="748"/>
      <c r="T35" s="748"/>
      <c r="U35" s="748"/>
      <c r="V35" s="748"/>
      <c r="W35" s="748"/>
      <c r="X35" s="748"/>
      <c r="Y35" s="748"/>
      <c r="Z35" s="749"/>
      <c r="AA35" s="750">
        <v>3</v>
      </c>
      <c r="AB35" s="748"/>
      <c r="AC35" s="748"/>
      <c r="AD35" s="748"/>
      <c r="AE35" s="748"/>
      <c r="AF35" s="748"/>
      <c r="AG35" s="748"/>
      <c r="AH35" s="748"/>
      <c r="AI35" s="748"/>
      <c r="AJ35" s="748"/>
      <c r="AK35" s="749"/>
      <c r="AL35" s="750">
        <v>4</v>
      </c>
      <c r="AM35" s="748"/>
      <c r="AN35" s="748"/>
      <c r="AO35" s="748"/>
      <c r="AP35" s="748"/>
      <c r="AQ35" s="748"/>
      <c r="AR35" s="748"/>
      <c r="AS35" s="748"/>
      <c r="AT35" s="748"/>
      <c r="AU35" s="748"/>
      <c r="AV35" s="749"/>
      <c r="AW35" s="750">
        <v>5</v>
      </c>
      <c r="AX35" s="748"/>
      <c r="AY35" s="748"/>
      <c r="AZ35" s="748"/>
      <c r="BA35" s="748"/>
      <c r="BB35" s="748"/>
      <c r="BC35" s="748"/>
      <c r="BD35" s="748"/>
      <c r="BE35" s="748"/>
      <c r="BF35" s="748"/>
      <c r="BG35" s="749"/>
      <c r="BH35" s="750">
        <v>6</v>
      </c>
      <c r="BI35" s="748"/>
      <c r="BJ35" s="748"/>
      <c r="BK35" s="748"/>
      <c r="BL35" s="748"/>
      <c r="BM35" s="748"/>
      <c r="BN35" s="748"/>
      <c r="BO35" s="748"/>
      <c r="BP35" s="748"/>
      <c r="BQ35" s="748"/>
      <c r="BR35" s="749"/>
      <c r="BS35" s="750">
        <v>7</v>
      </c>
      <c r="BT35" s="748"/>
      <c r="BU35" s="748"/>
      <c r="BV35" s="748"/>
      <c r="BW35" s="748"/>
      <c r="BX35" s="748"/>
      <c r="BY35" s="748"/>
      <c r="BZ35" s="748"/>
      <c r="CA35" s="748"/>
      <c r="CB35" s="748"/>
      <c r="CC35" s="752"/>
      <c r="CD35" s="751">
        <v>8</v>
      </c>
      <c r="CE35" s="748"/>
      <c r="CF35" s="748"/>
      <c r="CG35" s="748"/>
      <c r="CH35" s="748"/>
      <c r="CI35" s="748"/>
      <c r="CJ35" s="748"/>
      <c r="CK35" s="748"/>
      <c r="CL35" s="748"/>
      <c r="CM35" s="748"/>
      <c r="CN35" s="752"/>
      <c r="CO35" s="751">
        <v>9</v>
      </c>
      <c r="CP35" s="748"/>
      <c r="CQ35" s="748"/>
      <c r="CR35" s="748"/>
      <c r="CS35" s="748"/>
      <c r="CT35" s="748"/>
      <c r="CU35" s="748"/>
      <c r="CV35" s="748"/>
      <c r="CW35" s="748"/>
      <c r="CX35" s="748"/>
      <c r="CY35" s="752"/>
      <c r="CZ35" s="751">
        <v>10</v>
      </c>
      <c r="DA35" s="748"/>
      <c r="DB35" s="748"/>
      <c r="DC35" s="748"/>
      <c r="DD35" s="748"/>
      <c r="DE35" s="748"/>
      <c r="DF35" s="748"/>
      <c r="DG35" s="748"/>
      <c r="DH35" s="748"/>
      <c r="DI35" s="748"/>
      <c r="DJ35" s="752"/>
      <c r="DK35" s="748">
        <v>11</v>
      </c>
      <c r="DL35" s="748"/>
      <c r="DM35" s="748"/>
      <c r="DN35" s="748"/>
      <c r="DO35" s="748"/>
      <c r="DP35" s="748"/>
      <c r="DQ35" s="748"/>
      <c r="DR35" s="748"/>
      <c r="DS35" s="748"/>
      <c r="DT35" s="748"/>
      <c r="DU35" s="753"/>
    </row>
    <row r="36" spans="2:125" s="2" customFormat="1" x14ac:dyDescent="0.2">
      <c r="C36" s="2" t="str">
        <f>$Q94</f>
        <v>1. FC Riedwald</v>
      </c>
      <c r="E36" s="335">
        <f t="array" aca="1" ref="E36" ca="1">IF($O20=$C20,SUM(IF(($E$79:$E$90=$C20)*($F$78:$Q$78=$O$21),$F$79:$Q$90)),0)</f>
        <v>0</v>
      </c>
      <c r="F36" s="13">
        <f t="array" aca="1" ref="F36" ca="1">IF($O20=$C20,SUM(IF(($E$79:$E$90=$C20)*($F$78:$Q$78=$O$22),$F$79:$Q$90)),0)</f>
        <v>0</v>
      </c>
      <c r="G36" s="13">
        <f t="array" aca="1" ref="G36" ca="1">IF($O20=$C20,SUM(IF(($E$79:$E$90=$C20)*($F$78:$Q$78=$O$23),$F$79:$Q$90)),0)</f>
        <v>0</v>
      </c>
      <c r="H36" s="13">
        <f t="array" aca="1" ref="H36" ca="1">IF($O20=$C20,SUM(IF(($E$79:$E$90=$C20)*($F$78:$Q$78=$O$24),$F$79:$Q$90)),0)</f>
        <v>0</v>
      </c>
      <c r="I36" s="13">
        <f t="array" aca="1" ref="I36" ca="1">IF($O20=$C20,SUM(IF(($E$79:$E$90=$C20)*($F$78:$Q$78=$O$25),$F$79:$Q$90)),0)</f>
        <v>0</v>
      </c>
      <c r="J36" s="13">
        <f t="array" aca="1" ref="J36" ca="1">IF($O20=$C20,SUM(IF(($E$79:$E$90=$C20)*($F$78:$Q$78=$O$26),$F$79:$Q$90)),0)</f>
        <v>0</v>
      </c>
      <c r="K36" s="13">
        <f t="array" aca="1" ref="K36" ca="1">IF($O20=$C20,SUM(IF(($E$79:$E$90=$C20)*($F$78:$Q$78=$O$27),$F$79:$Q$90)),0)</f>
        <v>0</v>
      </c>
      <c r="L36" s="13">
        <f t="array" aca="1" ref="L36" ca="1">IF($O20=$C20,SUM(IF(($E$79:$E$90=$C20)*($F$78:$Q$78=$O$28),$F$79:$Q$90)),0)</f>
        <v>0</v>
      </c>
      <c r="M36" s="13">
        <f t="array" aca="1" ref="M36" ca="1">IF($O20=$C20,SUM(IF(($E$79:$E$90=$C20)*($F$78:$Q$78=$O$29),$F$79:$Q$90)),0)</f>
        <v>0</v>
      </c>
      <c r="N36" s="13">
        <f t="array" aca="1" ref="N36" ca="1">IF($O20=$C20,SUM(IF(($E$79:$E$90=$C20)*($F$78:$Q$78=$O$30),$F$79:$Q$90)),0)</f>
        <v>0</v>
      </c>
      <c r="O36" s="13">
        <f t="array" aca="1" ref="O36" ca="1">IF($O20=$C20,SUM(IF(($E$79:$E$90=$C20)*($F$78:$Q$78=$O$31),$F$79:$Q$90)),0)</f>
        <v>0</v>
      </c>
      <c r="P36" s="342">
        <f t="array" aca="1" ref="P36" ca="1">IF($P20=$C20,SUM(IF(($E$79:$E$90=$C20)*($F$78:$Q$78=$P$21),$F$79:$Q$90)),0)</f>
        <v>0</v>
      </c>
      <c r="Q36" s="13">
        <f t="array" aca="1" ref="Q36" ca="1">IF($P20=$C20,SUM(IF(($E$79:$E$90=$C20)*($F$78:$Q$78=$P$22),$F$79:$Q$90)),0)</f>
        <v>0</v>
      </c>
      <c r="R36" s="13">
        <f t="array" aca="1" ref="R36" ca="1">IF($P20=$C20,SUM(IF(($E$79:$E$90=$C20)*($F$78:$Q$78=$P$23),$F$79:$Q$90)),0)</f>
        <v>0</v>
      </c>
      <c r="S36" s="13">
        <f t="array" aca="1" ref="S36" ca="1">IF($P20=$C20,SUM(IF(($E$79:$E$90=$C20)*($F$78:$Q$78=$P$24),$F$79:$Q$90)),0)</f>
        <v>0</v>
      </c>
      <c r="T36" s="13">
        <f t="array" aca="1" ref="T36" ca="1">IF($P20=$C20,SUM(IF(($E$79:$E$90=$C20)*($F$78:$Q$78=$P$25),$F$79:$Q$90)),0)</f>
        <v>0</v>
      </c>
      <c r="U36" s="13">
        <f t="array" aca="1" ref="U36" ca="1">IF($P20=$C20,SUM(IF(($E$79:$E$90=$C20)*($F$78:$Q$78=$P$26),$F$79:$Q$90)),0)</f>
        <v>0</v>
      </c>
      <c r="V36" s="13">
        <f t="array" aca="1" ref="V36" ca="1">IF($P20=$C20,SUM(IF(($E$79:$E$90=$C20)*($F$78:$Q$78=$P$27),$F$79:$Q$90)),0)</f>
        <v>0</v>
      </c>
      <c r="W36" s="13">
        <f t="array" aca="1" ref="W36" ca="1">IF($P20=$C20,SUM(IF(($E$79:$E$90=$C20)*($F$78:$Q$78=$P$28),$F$79:$Q$90)),0)</f>
        <v>0</v>
      </c>
      <c r="X36" s="13">
        <f t="array" aca="1" ref="X36" ca="1">IF($P20=$C20,SUM(IF(($E$79:$E$90=$C20)*($F$78:$Q$78=$P$29),$F$79:$Q$90)),0)</f>
        <v>0</v>
      </c>
      <c r="Y36" s="13">
        <f t="array" aca="1" ref="Y36" ca="1">IF($P20=$C20,SUM(IF(($E$79:$E$90=$C20)*($F$78:$Q$78=$P$30),$F$79:$Q$90)),0)</f>
        <v>0</v>
      </c>
      <c r="Z36" s="13">
        <f t="array" aca="1" ref="Z36" ca="1">IF($P20=$C20,SUM(IF(($E$79:$E$90=$C20)*($F$78:$Q$78=$P$31),$F$79:$Q$90)),0)</f>
        <v>0</v>
      </c>
      <c r="AA36" s="342">
        <f t="array" aca="1" ref="AA36" ca="1">IF($Q20=$C20,SUM(IF(($E$79:$E$90=$C20)*($F$78:$Q$78=$Q$21),$F$79:$Q$90)),0)</f>
        <v>0</v>
      </c>
      <c r="AB36" s="13">
        <f t="array" aca="1" ref="AB36" ca="1">IF($Q20=$C20,SUM(IF(($E$79:$E$90=$C20)*($F$78:$Q$78=$Q$22),$F$79:$Q$90)),0)</f>
        <v>0</v>
      </c>
      <c r="AC36" s="13">
        <f t="array" aca="1" ref="AC36" ca="1">IF($Q20=$C20,SUM(IF(($E$79:$E$90=$C20)*($F$78:$Q$78=$Q$23),$F$79:$Q$90)),0)</f>
        <v>0</v>
      </c>
      <c r="AD36" s="13">
        <f t="array" aca="1" ref="AD36" ca="1">IF($Q20=$C20,SUM(IF(($E$79:$E$90=$C20)*($F$78:$Q$78=$Q$24),$F$79:$Q$90)),0)</f>
        <v>0</v>
      </c>
      <c r="AE36" s="13">
        <f t="array" aca="1" ref="AE36" ca="1">IF($Q20=$C20,SUM(IF(($E$79:$E$90=$C20)*($F$78:$Q$78=$Q$25),$F$79:$Q$90)),0)</f>
        <v>0</v>
      </c>
      <c r="AF36" s="13">
        <f t="array" aca="1" ref="AF36" ca="1">IF($Q20=$C20,SUM(IF(($E$79:$E$90=$C20)*($F$78:$Q$78=$Q$26),$F$79:$Q$90)),0)</f>
        <v>0</v>
      </c>
      <c r="AG36" s="13">
        <f t="array" aca="1" ref="AG36" ca="1">IF($Q20=$C20,SUM(IF(($E$79:$E$90=$C20)*($F$78:$Q$78=$Q$27),$F$79:$Q$90)),0)</f>
        <v>0</v>
      </c>
      <c r="AH36" s="13">
        <f t="array" aca="1" ref="AH36" ca="1">IF($Q20=$C20,SUM(IF(($E$79:$E$90=$C20)*($F$78:$Q$78=$Q$28),$F$79:$Q$90)),0)</f>
        <v>0</v>
      </c>
      <c r="AI36" s="13">
        <f t="array" aca="1" ref="AI36" ca="1">IF($Q20=$C20,SUM(IF(($E$79:$E$90=$C20)*($F$78:$Q$78=$Q$29),$F$79:$Q$90)),0)</f>
        <v>0</v>
      </c>
      <c r="AJ36" s="13">
        <f t="array" aca="1" ref="AJ36" ca="1">IF($Q20=$C20,SUM(IF(($E$79:$E$90=$C20)*($F$78:$Q$78=$Q$30),$F$79:$Q$90)),0)</f>
        <v>0</v>
      </c>
      <c r="AK36" s="13">
        <f t="array" aca="1" ref="AK36" ca="1">IF($Q20=$C20,SUM(IF(($E$79:$E$90=$C20)*($F$78:$Q$78=$Q$31),$F$79:$Q$90)),0)</f>
        <v>0</v>
      </c>
      <c r="AL36" s="342">
        <f t="array" aca="1" ref="AL36" ca="1">IF($R20=$C20,SUM(IF(($E$79:$E$90=$C20)*($F$78:$Q$78=$R$21),$F$79:$Q$90)),0)</f>
        <v>0</v>
      </c>
      <c r="AM36" s="13">
        <f t="array" aca="1" ref="AM36" ca="1">IF($R20=$C20,SUM(IF(($E$79:$E$90=$C20)*($F$78:$Q$78=$R$22),$F$79:$Q$90)),0)</f>
        <v>0</v>
      </c>
      <c r="AN36" s="13">
        <f t="array" aca="1" ref="AN36" ca="1">IF($R20=$C20,SUM(IF(($E$79:$E$90=$C20)*($F$78:$Q$78=$R$23),$F$79:$Q$90)),0)</f>
        <v>0</v>
      </c>
      <c r="AO36" s="13">
        <f t="array" aca="1" ref="AO36" ca="1">IF($R20=$C20,SUM(IF(($E$79:$E$90=$C20)*($F$78:$Q$78=$R$24),$F$79:$Q$90)),0)</f>
        <v>0</v>
      </c>
      <c r="AP36" s="13">
        <f t="array" aca="1" ref="AP36" ca="1">IF($R20=$C20,SUM(IF(($E$79:$E$90=$C20)*($F$78:$Q$78=$R$25),$F$79:$Q$90)),0)</f>
        <v>0</v>
      </c>
      <c r="AQ36" s="13">
        <f t="array" aca="1" ref="AQ36" ca="1">IF($R20=$C20,SUM(IF(($E$79:$E$90=$C20)*($F$78:$Q$78=$R$26),$F$79:$Q$90)),0)</f>
        <v>0</v>
      </c>
      <c r="AR36" s="13">
        <f t="array" aca="1" ref="AR36" ca="1">IF($R20=$C20,SUM(IF(($E$79:$E$90=$C20)*($F$78:$Q$78=$R$27),$F$79:$Q$90)),0)</f>
        <v>0</v>
      </c>
      <c r="AS36" s="13">
        <f t="array" aca="1" ref="AS36" ca="1">IF($R20=$C20,SUM(IF(($E$79:$E$90=$C20)*($F$78:$Q$78=$R$28),$F$79:$Q$90)),0)</f>
        <v>0</v>
      </c>
      <c r="AT36" s="13">
        <f t="array" aca="1" ref="AT36" ca="1">IF($R20=$C20,SUM(IF(($E$79:$E$90=$C20)*($F$78:$Q$78=$R$29),$F$79:$Q$90)),0)</f>
        <v>0</v>
      </c>
      <c r="AU36" s="13">
        <f t="array" aca="1" ref="AU36" ca="1">IF($R20=$C20,SUM(IF(($E$79:$E$90=$C20)*($F$78:$Q$78=$R$30),$F$79:$Q$90)),0)</f>
        <v>0</v>
      </c>
      <c r="AV36" s="13">
        <f t="array" aca="1" ref="AV36" ca="1">IF($R20=$C20,SUM(IF(($E$79:$E$90=$C20)*($F$78:$Q$78=$R$31),$F$79:$Q$90)),0)</f>
        <v>0</v>
      </c>
      <c r="AW36" s="342">
        <f t="array" aca="1" ref="AW36" ca="1">IF($S20=$C20,SUM(IF(($E$79:$E$90=$C20)*($F$78:$Q$78=$S$21),$F$79:$Q$90)),0)</f>
        <v>0</v>
      </c>
      <c r="AX36" s="13">
        <f t="array" aca="1" ref="AX36" ca="1">IF($S20=$C20,SUM(IF(($E$79:$E$90=$C20)*($F$78:$Q$78=$S$22),$F$79:$Q$90)),0)</f>
        <v>0</v>
      </c>
      <c r="AY36" s="13">
        <f t="array" aca="1" ref="AY36" ca="1">IF($S20=$C20,SUM(IF(($E$79:$E$90=$C20)*($F$78:$Q$78=$S$23),$F$79:$Q$90)),0)</f>
        <v>0</v>
      </c>
      <c r="AZ36" s="13">
        <f t="array" aca="1" ref="AZ36" ca="1">IF($S20=$C20,SUM(IF(($E$79:$E$90=$C20)*($F$78:$Q$78=$S$24),$F$79:$Q$90)),0)</f>
        <v>0</v>
      </c>
      <c r="BA36" s="13">
        <f t="array" aca="1" ref="BA36" ca="1">IF($S20=$C20,SUM(IF(($E$79:$E$90=$C20)*($F$78:$Q$78=$S$25),$F$79:$Q$90)),0)</f>
        <v>0</v>
      </c>
      <c r="BB36" s="13">
        <f t="array" aca="1" ref="BB36" ca="1">IF($S20=$C20,SUM(IF(($E$79:$E$90=$C20)*($F$78:$Q$78=$S$26),$F$79:$Q$90)),0)</f>
        <v>0</v>
      </c>
      <c r="BC36" s="13">
        <f t="array" aca="1" ref="BC36" ca="1">IF($S20=$C20,SUM(IF(($E$79:$E$90=$C20)*($F$78:$Q$78=$S$27),$F$79:$Q$90)),0)</f>
        <v>0</v>
      </c>
      <c r="BD36" s="13">
        <f t="array" aca="1" ref="BD36" ca="1">IF($S20=$C20,SUM(IF(($E$79:$E$90=$C20)*($F$78:$Q$78=$S$28),$F$79:$Q$90)),0)</f>
        <v>0</v>
      </c>
      <c r="BE36" s="13">
        <f t="array" aca="1" ref="BE36" ca="1">IF($S20=$C20,SUM(IF(($E$79:$E$90=$C20)*($F$78:$Q$78=$S$29),$F$79:$Q$90)),0)</f>
        <v>0</v>
      </c>
      <c r="BF36" s="13">
        <f t="array" aca="1" ref="BF36" ca="1">IF($S20=$C20,SUM(IF(($E$79:$E$90=$C20)*($F$78:$Q$78=$S$30),$F$79:$Q$90)),0)</f>
        <v>0</v>
      </c>
      <c r="BG36" s="13">
        <f t="array" aca="1" ref="BG36" ca="1">IF($S20=$C20,SUM(IF(($E$79:$E$90=$C20)*($F$78:$Q$78=$S$31),$F$79:$Q$90)),0)</f>
        <v>0</v>
      </c>
      <c r="BH36" s="342">
        <f t="array" aca="1" ref="BH36" ca="1">IF($T20=$C20,SUM(IF(($E$79:$E$90=$C20)*($F$78:$Q$78=$T$21),$F$79:$Q$90)),0)</f>
        <v>0</v>
      </c>
      <c r="BI36" s="13">
        <f t="array" aca="1" ref="BI36" ca="1">IF($T20=$C20,SUM(IF(($E$79:$E$90=$C20)*($F$78:$Q$78=$T$22),$F$79:$Q$90)),0)</f>
        <v>0</v>
      </c>
      <c r="BJ36" s="13">
        <f t="array" aca="1" ref="BJ36" ca="1">IF($T20=$C20,SUM(IF(($E$79:$E$90=$C20)*($F$78:$Q$78=$T$23),$F$79:$Q$90)),0)</f>
        <v>0</v>
      </c>
      <c r="BK36" s="13">
        <f t="array" aca="1" ref="BK36" ca="1">IF($T20=$C20,SUM(IF(($E$79:$E$90=$C20)*($F$78:$Q$78=$T$24),$F$79:$Q$90)),0)</f>
        <v>0</v>
      </c>
      <c r="BL36" s="13">
        <f t="array" aca="1" ref="BL36" ca="1">IF($T20=$C20,SUM(IF(($E$79:$E$90=$C20)*($F$78:$Q$78=$T$25),$F$79:$Q$90)),0)</f>
        <v>0</v>
      </c>
      <c r="BM36" s="13">
        <f t="array" aca="1" ref="BM36" ca="1">IF($T20=$C20,SUM(IF(($E$79:$E$90=$C20)*($F$78:$Q$78=$T$26),$F$79:$Q$90)),0)</f>
        <v>0</v>
      </c>
      <c r="BN36" s="13">
        <f t="array" aca="1" ref="BN36" ca="1">IF($T20=$C20,SUM(IF(($E$79:$E$90=$C20)*($F$78:$Q$78=$T$27),$F$79:$Q$90)),0)</f>
        <v>0</v>
      </c>
      <c r="BO36" s="13">
        <f t="array" aca="1" ref="BO36" ca="1">IF($T20=$C20,SUM(IF(($E$79:$E$90=$C20)*($F$78:$Q$78=$T$28),$F$79:$Q$90)),0)</f>
        <v>0</v>
      </c>
      <c r="BP36" s="13">
        <f t="array" aca="1" ref="BP36" ca="1">IF($T20=$C20,SUM(IF(($E$79:$E$90=$C20)*($F$78:$Q$78=$T$29),$F$79:$Q$90)),0)</f>
        <v>0</v>
      </c>
      <c r="BQ36" s="13">
        <f t="array" aca="1" ref="BQ36" ca="1">IF($T20=$C20,SUM(IF(($E$79:$E$90=$C20)*($F$78:$Q$78=$T$30),$F$79:$Q$90)),0)</f>
        <v>0</v>
      </c>
      <c r="BR36" s="13">
        <f t="array" aca="1" ref="BR36" ca="1">IF($T20=$C20,SUM(IF(($E$79:$E$90=$C20)*($F$78:$Q$78=$T$31),$F$79:$Q$90)),0)</f>
        <v>0</v>
      </c>
      <c r="BS36" s="342">
        <f t="array" aca="1" ref="BS36" ca="1">IF($U20=$C20,SUM(IF(($E$79:$E$90=$C20)*($F$78:$Q$78=$U$21),$F$79:$Q$90)),0)</f>
        <v>0</v>
      </c>
      <c r="BT36" s="13">
        <f t="array" aca="1" ref="BT36" ca="1">IF($U20=$C20,SUM(IF(($E$79:$E$90=$C20)*($F$78:$Q$78=$U$22),$F$79:$Q$90)),0)</f>
        <v>0</v>
      </c>
      <c r="BU36" s="13">
        <f t="array" aca="1" ref="BU36" ca="1">IF($U20=$C20,SUM(IF(($E$79:$E$90=$C20)*($F$78:$Q$78=$U$23),$F$79:$Q$90)),0)</f>
        <v>0</v>
      </c>
      <c r="BV36" s="13">
        <f t="array" aca="1" ref="BV36" ca="1">IF($U20=$C20,SUM(IF(($E$79:$E$90=$C20)*($F$78:$Q$78=$U$24),$F$79:$Q$90)),0)</f>
        <v>0</v>
      </c>
      <c r="BW36" s="13">
        <f t="array" aca="1" ref="BW36" ca="1">IF($U20=$C20,SUM(IF(($E$79:$E$90=$C20)*($F$78:$Q$78=$U$25),$F$79:$Q$90)),0)</f>
        <v>0</v>
      </c>
      <c r="BX36" s="13">
        <f t="array" aca="1" ref="BX36" ca="1">IF($U20=$C20,SUM(IF(($E$79:$E$90=$C20)*($F$78:$Q$78=$U$26),$F$79:$Q$90)),0)</f>
        <v>0</v>
      </c>
      <c r="BY36" s="13">
        <f t="array" aca="1" ref="BY36" ca="1">IF($U20=$C20,SUM(IF(($E$79:$E$90=$C20)*($F$78:$Q$78=$U$27),$F$79:$Q$90)),0)</f>
        <v>0</v>
      </c>
      <c r="BZ36" s="13">
        <f t="array" aca="1" ref="BZ36" ca="1">IF($U20=$C20,SUM(IF(($E$79:$E$90=$C20)*($F$78:$Q$78=$U$28),$F$79:$Q$90)),0)</f>
        <v>0</v>
      </c>
      <c r="CA36" s="13">
        <f t="array" aca="1" ref="CA36" ca="1">IF($U20=$C20,SUM(IF(($E$79:$E$90=$C20)*($F$78:$Q$78=$U$29),$F$79:$Q$90)),0)</f>
        <v>0</v>
      </c>
      <c r="CB36" s="13">
        <f t="array" aca="1" ref="CB36" ca="1">IF($U20=$C20,SUM(IF(($E$79:$E$90=$C20)*($F$78:$Q$78=$U$30),$F$79:$Q$90)),0)</f>
        <v>0</v>
      </c>
      <c r="CC36" s="13">
        <f t="array" aca="1" ref="CC36" ca="1">IF($U20=$C20,SUM(IF(($E$79:$E$90=$C20)*($F$78:$Q$78=$U$31),$F$79:$Q$90)),0)</f>
        <v>0</v>
      </c>
      <c r="CD36" s="342">
        <f t="array" aca="1" ref="CD36" ca="1">IF($V20=$C20,SUM(IF(($E$79:$E$90=$C20)*($F$78:$Q$78=$V$21),$F$79:$Q$90)),0)</f>
        <v>0</v>
      </c>
      <c r="CE36" s="13">
        <f t="array" aca="1" ref="CE36" ca="1">IF($V20=$C20,SUM(IF(($E$79:$E$90=$C20)*($F$78:$Q$78=$V$22),$F$79:$Q$90)),0)</f>
        <v>0</v>
      </c>
      <c r="CF36" s="13">
        <f t="array" aca="1" ref="CF36" ca="1">IF($V20=$C20,SUM(IF(($E$79:$E$90=$C20)*($F$78:$Q$78=$V$23),$F$79:$Q$90)),0)</f>
        <v>0</v>
      </c>
      <c r="CG36" s="13">
        <f t="array" aca="1" ref="CG36" ca="1">IF($V20=$C20,SUM(IF(($E$79:$E$90=$C20)*($F$78:$Q$78=$V$24),$F$79:$Q$90)),0)</f>
        <v>0</v>
      </c>
      <c r="CH36" s="13">
        <f t="array" aca="1" ref="CH36" ca="1">IF($V20=$C20,SUM(IF(($E$79:$E$90=$C20)*($F$78:$Q$78=$V$25),$F$79:$Q$90)),0)</f>
        <v>0</v>
      </c>
      <c r="CI36" s="13">
        <f t="array" aca="1" ref="CI36" ca="1">IF($V20=$C20,SUM(IF(($E$79:$E$90=$C20)*($F$78:$Q$78=$V$26),$F$79:$Q$90)),0)</f>
        <v>0</v>
      </c>
      <c r="CJ36" s="13">
        <f t="array" aca="1" ref="CJ36" ca="1">IF($V20=$C20,SUM(IF(($E$79:$E$90=$C20)*($F$78:$Q$78=$V$27),$F$79:$Q$90)),0)</f>
        <v>0</v>
      </c>
      <c r="CK36" s="13">
        <f t="array" aca="1" ref="CK36" ca="1">IF($V20=$C20,SUM(IF(($E$79:$E$90=$C20)*($F$78:$Q$78=$V$28),$F$79:$Q$90)),0)</f>
        <v>0</v>
      </c>
      <c r="CL36" s="13">
        <f t="array" aca="1" ref="CL36" ca="1">IF($V20=$C20,SUM(IF(($E$79:$E$90=$C20)*($F$78:$Q$78=$V$29),$F$79:$Q$90)),0)</f>
        <v>0</v>
      </c>
      <c r="CM36" s="13">
        <f t="array" aca="1" ref="CM36" ca="1">IF($V20=$C20,SUM(IF(($E$79:$E$90=$C20)*($F$78:$Q$78=$V$30),$F$79:$Q$90)),0)</f>
        <v>0</v>
      </c>
      <c r="CN36" s="336">
        <f t="array" aca="1" ref="CN36" ca="1">IF($V20=$C20,SUM(IF(($E$79:$E$90=$C20)*($F$78:$Q$78=$V$31),$F$79:$Q$90)),0)</f>
        <v>0</v>
      </c>
      <c r="CO36" s="342">
        <f t="array" aca="1" ref="CO36" ca="1">IF($W20=$C20,SUM(IF(($E$79:$E$90=$C20)*($F$78:$Q$78=$W$21),$F$79:$Q$90)),0)</f>
        <v>0</v>
      </c>
      <c r="CP36" s="13">
        <f t="array" aca="1" ref="CP36" ca="1">IF($W20=$C20,SUM(IF(($E$79:$E$90=$C20)*($F$78:$Q$78=$W$22),$F$79:$Q$90)),0)</f>
        <v>0</v>
      </c>
      <c r="CQ36" s="13">
        <f t="array" aca="1" ref="CQ36" ca="1">IF($W20=$C20,SUM(IF(($E$79:$E$90=$C20)*($F$78:$Q$78=$W$23),$F$79:$Q$90)),0)</f>
        <v>0</v>
      </c>
      <c r="CR36" s="13">
        <f t="array" aca="1" ref="CR36" ca="1">IF($W20=$C20,SUM(IF(($E$79:$E$90=$C20)*($F$78:$Q$78=$W$24),$F$79:$Q$90)),0)</f>
        <v>0</v>
      </c>
      <c r="CS36" s="13">
        <f t="array" aca="1" ref="CS36" ca="1">IF($W20=$C20,SUM(IF(($E$79:$E$90=$C20)*($F$78:$Q$78=$W$25),$F$79:$Q$90)),0)</f>
        <v>0</v>
      </c>
      <c r="CT36" s="13">
        <f t="array" aca="1" ref="CT36" ca="1">IF($W20=$C20,SUM(IF(($E$79:$E$90=$C20)*($F$78:$Q$78=$W$26),$F$79:$Q$90)),0)</f>
        <v>0</v>
      </c>
      <c r="CU36" s="13">
        <f t="array" aca="1" ref="CU36" ca="1">IF($W20=$C20,SUM(IF(($E$79:$E$90=$C20)*($F$78:$Q$78=$W$27),$F$79:$Q$90)),0)</f>
        <v>0</v>
      </c>
      <c r="CV36" s="13">
        <f t="array" aca="1" ref="CV36" ca="1">IF($W20=$C20,SUM(IF(($E$79:$E$90=$C20)*($F$78:$Q$78=$W$28),$F$79:$Q$90)),0)</f>
        <v>0</v>
      </c>
      <c r="CW36" s="13">
        <f t="array" aca="1" ref="CW36" ca="1">IF($W20=$C20,SUM(IF(($E$79:$E$90=$C20)*($F$78:$Q$78=$W$29),$F$79:$Q$90)),0)</f>
        <v>0</v>
      </c>
      <c r="CX36" s="13">
        <f t="array" aca="1" ref="CX36" ca="1">IF($W20=$C20,SUM(IF(($E$79:$E$90=$C20)*($F$78:$Q$78=$W$30),$F$79:$Q$90)),0)</f>
        <v>0</v>
      </c>
      <c r="CY36" s="336">
        <f t="array" aca="1" ref="CY36" ca="1">IF($W20=$C20,SUM(IF(($E$79:$E$90=$C20)*($F$78:$Q$78=$W$31),$F$79:$Q$90)),0)</f>
        <v>0</v>
      </c>
      <c r="CZ36" s="342">
        <f t="array" aca="1" ref="CZ36" ca="1">IF($X20=$C20,SUM(IF(($E$79:$E$90=$C20)*($F$78:$Q$78=$X$21),$F$79:$Q$90)),0)</f>
        <v>0</v>
      </c>
      <c r="DA36" s="13">
        <f t="array" aca="1" ref="DA36" ca="1">IF($X20=$C20,SUM(IF(($E$79:$E$90=$C20)*($F$78:$Q$78=$X$22),$F$79:$Q$90)),0)</f>
        <v>0</v>
      </c>
      <c r="DB36" s="13">
        <f t="array" aca="1" ref="DB36" ca="1">IF($X20=$C20,SUM(IF(($E$79:$E$90=$C20)*($F$78:$Q$78=$X$23),$F$79:$Q$90)),0)</f>
        <v>0</v>
      </c>
      <c r="DC36" s="13">
        <f t="array" aca="1" ref="DC36" ca="1">IF($X20=$C20,SUM(IF(($E$79:$E$90=$C20)*($F$78:$Q$78=$X$24),$F$79:$Q$90)),0)</f>
        <v>0</v>
      </c>
      <c r="DD36" s="13">
        <f t="array" aca="1" ref="DD36" ca="1">IF($X20=$C20,SUM(IF(($E$79:$E$90=$C20)*($F$78:$Q$78=$X$25),$F$79:$Q$90)),0)</f>
        <v>0</v>
      </c>
      <c r="DE36" s="13">
        <f t="array" aca="1" ref="DE36" ca="1">IF($X20=$C20,SUM(IF(($E$79:$E$90=$C20)*($F$78:$Q$78=$X$26),$F$79:$Q$90)),0)</f>
        <v>0</v>
      </c>
      <c r="DF36" s="13">
        <f t="array" aca="1" ref="DF36" ca="1">IF($X20=$C20,SUM(IF(($E$79:$E$90=$C20)*($F$78:$Q$78=$X$27),$F$79:$Q$90)),0)</f>
        <v>0</v>
      </c>
      <c r="DG36" s="13">
        <f t="array" aca="1" ref="DG36" ca="1">IF($X20=$C20,SUM(IF(($E$79:$E$90=$C20)*($F$78:$Q$78=$X$28),$F$79:$Q$90)),0)</f>
        <v>0</v>
      </c>
      <c r="DH36" s="13">
        <f t="array" aca="1" ref="DH36" ca="1">IF($X20=$C20,SUM(IF(($E$79:$E$90=$C20)*($F$78:$Q$78=$X$29),$F$79:$Q$90)),0)</f>
        <v>0</v>
      </c>
      <c r="DI36" s="13">
        <f t="array" aca="1" ref="DI36" ca="1">IF($X20=$C20,SUM(IF(($E$79:$E$90=$C20)*($F$78:$Q$78=$X$30),$F$79:$Q$90)),0)</f>
        <v>0</v>
      </c>
      <c r="DJ36" s="336">
        <f t="array" aca="1" ref="DJ36" ca="1">IF($X20=$C20,SUM(IF(($E$79:$E$90=$C20)*($F$78:$Q$78=$X$31),$F$79:$Q$90)),0)</f>
        <v>0</v>
      </c>
      <c r="DK36" s="13">
        <f t="array" aca="1" ref="DK36" ca="1">IF($Y20=$C20,SUM(IF(($E$79:$E$90=$C20)*($F$78:$Q$78=$Y$21),$F$79:$Q$90)),0)</f>
        <v>0</v>
      </c>
      <c r="DL36" s="13">
        <f t="array" aca="1" ref="DL36" ca="1">IF($Y20=$C20,SUM(IF(($E$79:$E$90=$C20)*($F$78:$Q$78=$Y$22),$F$79:$Q$90)),0)</f>
        <v>0</v>
      </c>
      <c r="DM36" s="13">
        <f t="array" aca="1" ref="DM36" ca="1">IF($Y20=$C20,SUM(IF(($E$79:$E$90=$C20)*($F$78:$Q$78=$Y$23),$F$79:$Q$90)),0)</f>
        <v>0</v>
      </c>
      <c r="DN36" s="13">
        <f t="array" aca="1" ref="DN36" ca="1">IF($Y20=$C20,SUM(IF(($E$79:$E$90=$C20)*($F$78:$Q$78=$Y$24),$F$79:$Q$90)),0)</f>
        <v>0</v>
      </c>
      <c r="DO36" s="13">
        <f t="array" aca="1" ref="DO36" ca="1">IF($Y20=$C20,SUM(IF(($E$79:$E$90=$C20)*($F$78:$Q$78=$Y$25),$F$79:$Q$90)),0)</f>
        <v>0</v>
      </c>
      <c r="DP36" s="13">
        <f t="array" aca="1" ref="DP36" ca="1">IF($Y20=$C20,SUM(IF(($E$79:$E$90=$C20)*($F$78:$Q$78=$Y$26),$F$79:$Q$90)),0)</f>
        <v>0</v>
      </c>
      <c r="DQ36" s="13">
        <f t="array" aca="1" ref="DQ36" ca="1">IF($Y20=$C20,SUM(IF(($E$79:$E$90=$C20)*($F$78:$Q$78=$Y$27),$F$79:$Q$90)),0)</f>
        <v>0</v>
      </c>
      <c r="DR36" s="13">
        <f t="array" aca="1" ref="DR36" ca="1">IF($Y20=$C20,SUM(IF(($E$79:$E$90=$C20)*($F$78:$Q$78=$Y$28),$F$79:$Q$90)),0)</f>
        <v>0</v>
      </c>
      <c r="DS36" s="13">
        <f t="array" aca="1" ref="DS36" ca="1">IF($Y20=$C20,SUM(IF(($E$79:$E$90=$C20)*($F$78:$Q$78=$Y$29),$F$79:$Q$90)),0)</f>
        <v>0</v>
      </c>
      <c r="DT36" s="13">
        <f t="array" aca="1" ref="DT36" ca="1">IF($Y20=$C20,SUM(IF(($E$79:$E$90=$C20)*($F$78:$Q$78=$Y$30),$F$79:$Q$90)),0)</f>
        <v>0</v>
      </c>
      <c r="DU36" s="343">
        <f t="array" aca="1" ref="DU36" ca="1">IF($Y20=$C20,SUM(IF(($E$79:$E$90=$C20)*($F$78:$Q$78=$Y$31),$F$79:$Q$90)),0)</f>
        <v>0</v>
      </c>
    </row>
    <row r="37" spans="2:125" s="2" customFormat="1" x14ac:dyDescent="0.2">
      <c r="C37" s="2" t="str">
        <f t="shared" ref="C37:C44" si="80">$Q95</f>
        <v>FC Barcelona</v>
      </c>
      <c r="E37" s="335">
        <f t="array" aca="1" ref="E37" ca="1">IF($O21=$C21,SUM(IF(($E$79:$E$90=$C21)*($F$78:$Q$78=$O$20),$F$79:$Q$90)),0)</f>
        <v>0</v>
      </c>
      <c r="F37" s="13">
        <f t="array" aca="1" ref="F37" ca="1">IF($O21=$C21,SUM(IF(($E$79:$E$90=$C21)*($F$78:$Q$78=$O$22),$F$79:$Q$90)),0)</f>
        <v>0</v>
      </c>
      <c r="G37" s="13">
        <f t="array" aca="1" ref="G37" ca="1">IF($O21=$C21,SUM(IF(($E$79:$E$90=$C21)*($F$78:$Q$78=$O$23),$F$79:$Q$90)),0)</f>
        <v>0</v>
      </c>
      <c r="H37" s="13">
        <f t="array" aca="1" ref="H37" ca="1">IF($O21=$C21,SUM(IF(($E$79:$E$90=$C21)*($F$78:$Q$78=$O$24),$F$79:$Q$90)),0)</f>
        <v>0</v>
      </c>
      <c r="I37" s="13">
        <f t="array" aca="1" ref="I37" ca="1">IF($O21=$C21,SUM(IF(($E$79:$E$90=$C21)*($F$78:$Q$78=$O$25),$F$79:$Q$90)),0)</f>
        <v>0</v>
      </c>
      <c r="J37" s="13">
        <f t="array" aca="1" ref="J37" ca="1">IF($O21=$C21,SUM(IF(($E$79:$E$90=$C21)*($F$78:$Q$78=$O$26),$F$79:$Q$90)),0)</f>
        <v>0</v>
      </c>
      <c r="K37" s="13">
        <f t="array" aca="1" ref="K37" ca="1">IF($O21=$C21,SUM(IF(($E$79:$E$90=$C21)*($F$78:$Q$78=$O$27),$F$79:$Q$90)),0)</f>
        <v>0</v>
      </c>
      <c r="L37" s="13">
        <f t="array" aca="1" ref="L37" ca="1">IF($O21=$C21,SUM(IF(($E$79:$E$90=$C21)*($F$78:$Q$78=$O$28),$F$79:$Q$90)),0)</f>
        <v>0</v>
      </c>
      <c r="M37" s="13">
        <f t="array" aca="1" ref="M37" ca="1">IF($O21=$C21,SUM(IF(($E$79:$E$90=$C21)*($F$78:$Q$78=$O$29),$F$79:$Q$90)),0)</f>
        <v>0</v>
      </c>
      <c r="N37" s="13">
        <f t="array" aca="1" ref="N37" ca="1">IF($O21=$C21,SUM(IF(($E$79:$E$90=$C21)*($F$78:$Q$78=$O$30),$F$79:$Q$90)),0)</f>
        <v>0</v>
      </c>
      <c r="O37" s="13">
        <f t="array" aca="1" ref="O37" ca="1">IF($O21=$C21,SUM(IF(($E$79:$E$90=$C21)*($F$78:$Q$78=$O$31),$F$79:$Q$90)),0)</f>
        <v>0</v>
      </c>
      <c r="P37" s="342">
        <f t="array" aca="1" ref="P37" ca="1">IF($P21=$C21,SUM(IF(($E$79:$E$90=$C21)*($F$78:$Q$78=$P$20),$F$79:$Q$90)),0)</f>
        <v>0</v>
      </c>
      <c r="Q37" s="13">
        <f t="array" aca="1" ref="Q37" ca="1">IF($P21=$C21,SUM(IF(($E$79:$E$90=$C21)*($F$78:$Q$78=$P$22),$F$79:$Q$90)),0)</f>
        <v>0</v>
      </c>
      <c r="R37" s="13">
        <f t="array" aca="1" ref="R37" ca="1">IF($P21=$C21,SUM(IF(($E$79:$E$90=$C21)*($F$78:$Q$78=$P$23),$F$79:$Q$90)),0)</f>
        <v>0</v>
      </c>
      <c r="S37" s="13">
        <f t="array" aca="1" ref="S37" ca="1">IF($P21=$C21,SUM(IF(($E$79:$E$90=$C21)*($F$78:$Q$78=$P$24),$F$79:$Q$90)),0)</f>
        <v>0</v>
      </c>
      <c r="T37" s="13">
        <f t="array" aca="1" ref="T37" ca="1">IF($P21=$C21,SUM(IF(($E$79:$E$90=$C21)*($F$78:$Q$78=$P$25),$F$79:$Q$90)),0)</f>
        <v>0</v>
      </c>
      <c r="U37" s="13">
        <f t="array" aca="1" ref="U37" ca="1">IF($P21=$C21,SUM(IF(($E$79:$E$90=$C21)*($F$78:$Q$78=$P$26),$F$79:$Q$90)),0)</f>
        <v>0</v>
      </c>
      <c r="V37" s="13">
        <f t="array" aca="1" ref="V37" ca="1">IF($P21=$C21,SUM(IF(($E$79:$E$90=$C21)*($F$78:$Q$78=$P$27),$F$79:$Q$90)),0)</f>
        <v>0</v>
      </c>
      <c r="W37" s="13">
        <f t="array" aca="1" ref="W37" ca="1">IF($P21=$C21,SUM(IF(($E$79:$E$90=$C21)*($F$78:$Q$78=$P$28),$F$79:$Q$90)),0)</f>
        <v>0</v>
      </c>
      <c r="X37" s="13">
        <f t="array" aca="1" ref="X37" ca="1">IF($P21=$C21,SUM(IF(($E$79:$E$90=$C21)*($F$78:$Q$78=$P$29),$F$79:$Q$90)),0)</f>
        <v>0</v>
      </c>
      <c r="Y37" s="13">
        <f t="array" aca="1" ref="Y37" ca="1">IF($P21=$C21,SUM(IF(($E$79:$E$90=$C21)*($F$78:$Q$78=$P$30),$F$79:$Q$90)),0)</f>
        <v>0</v>
      </c>
      <c r="Z37" s="13">
        <f t="array" aca="1" ref="Z37" ca="1">IF($P21=$C21,SUM(IF(($E$79:$E$90=$C21)*($F$78:$Q$78=$P$31),$F$79:$Q$90)),0)</f>
        <v>0</v>
      </c>
      <c r="AA37" s="342">
        <f t="array" aca="1" ref="AA37" ca="1">IF($Q21=$C21,SUM(IF(($E$79:$E$90=$C21)*($F$78:$Q$78=$Q$20),$F$79:$Q$90)),0)</f>
        <v>0</v>
      </c>
      <c r="AB37" s="13">
        <f t="array" aca="1" ref="AB37" ca="1">IF($Q21=$C21,SUM(IF(($E$79:$E$90=$C21)*($F$78:$Q$78=$Q$22),$F$79:$Q$90)),0)</f>
        <v>0</v>
      </c>
      <c r="AC37" s="13">
        <f t="array" aca="1" ref="AC37" ca="1">IF($Q21=$C21,SUM(IF(($E$79:$E$90=$C21)*($F$78:$Q$78=$Q$23),$F$79:$Q$90)),0)</f>
        <v>0</v>
      </c>
      <c r="AD37" s="13">
        <f t="array" aca="1" ref="AD37" ca="1">IF($Q21=$C21,SUM(IF(($E$79:$E$90=$C21)*($F$78:$Q$78=$Q$24),$F$79:$Q$90)),0)</f>
        <v>0</v>
      </c>
      <c r="AE37" s="13">
        <f t="array" aca="1" ref="AE37" ca="1">IF($Q21=$C21,SUM(IF(($E$79:$E$90=$C21)*($F$78:$Q$78=$Q$25),$F$79:$Q$90)),0)</f>
        <v>0</v>
      </c>
      <c r="AF37" s="13">
        <f t="array" aca="1" ref="AF37" ca="1">IF($Q21=$C21,SUM(IF(($E$79:$E$90=$C21)*($F$78:$Q$78=$Q$26),$F$79:$Q$90)),0)</f>
        <v>0</v>
      </c>
      <c r="AG37" s="13">
        <f t="array" aca="1" ref="AG37" ca="1">IF($Q21=$C21,SUM(IF(($E$79:$E$90=$C21)*($F$78:$Q$78=$Q$27),$F$79:$Q$90)),0)</f>
        <v>0</v>
      </c>
      <c r="AH37" s="13">
        <f t="array" aca="1" ref="AH37" ca="1">IF($Q21=$C21,SUM(IF(($E$79:$E$90=$C21)*($F$78:$Q$78=$Q$28),$F$79:$Q$90)),0)</f>
        <v>0</v>
      </c>
      <c r="AI37" s="13">
        <f t="array" aca="1" ref="AI37" ca="1">IF($Q21=$C21,SUM(IF(($E$79:$E$90=$C21)*($F$78:$Q$78=$Q$29),$F$79:$Q$90)),0)</f>
        <v>0</v>
      </c>
      <c r="AJ37" s="13">
        <f t="array" aca="1" ref="AJ37" ca="1">IF($Q21=$C21,SUM(IF(($E$79:$E$90=$C21)*($F$78:$Q$78=$Q$30),$F$79:$Q$90)),0)</f>
        <v>0</v>
      </c>
      <c r="AK37" s="13">
        <f t="array" aca="1" ref="AK37" ca="1">IF($Q21=$C21,SUM(IF(($E$79:$E$90=$C21)*($F$78:$Q$78=$Q$31),$F$79:$Q$90)),0)</f>
        <v>0</v>
      </c>
      <c r="AL37" s="342">
        <f t="array" aca="1" ref="AL37" ca="1">IF($R21=$C21,SUM(IF(($E$79:$E$90=$C21)*($F$78:$Q$78=$R$20),$F$79:$Q$90)),0)</f>
        <v>0</v>
      </c>
      <c r="AM37" s="13">
        <f t="array" aca="1" ref="AM37" ca="1">IF($R21=$C21,SUM(IF(($E$79:$E$90=$C21)*($F$78:$Q$78=$R$22),$F$79:$Q$90)),0)</f>
        <v>0</v>
      </c>
      <c r="AN37" s="13">
        <f t="array" aca="1" ref="AN37" ca="1">IF($R21=$C21,SUM(IF(($E$79:$E$90=$C21)*($F$78:$Q$78=$R$23),$F$79:$Q$90)),0)</f>
        <v>0</v>
      </c>
      <c r="AO37" s="13">
        <f t="array" aca="1" ref="AO37" ca="1">IF($R21=$C21,SUM(IF(($E$79:$E$90=$C21)*($F$78:$Q$78=$R$24),$F$79:$Q$90)),0)</f>
        <v>0</v>
      </c>
      <c r="AP37" s="13">
        <f t="array" aca="1" ref="AP37" ca="1">IF($R21=$C21,SUM(IF(($E$79:$E$90=$C21)*($F$78:$Q$78=$R$25),$F$79:$Q$90)),0)</f>
        <v>0</v>
      </c>
      <c r="AQ37" s="13">
        <f t="array" aca="1" ref="AQ37" ca="1">IF($R21=$C21,SUM(IF(($E$79:$E$90=$C21)*($F$78:$Q$78=$R$26),$F$79:$Q$90)),0)</f>
        <v>0</v>
      </c>
      <c r="AR37" s="13">
        <f t="array" aca="1" ref="AR37" ca="1">IF($R21=$C21,SUM(IF(($E$79:$E$90=$C21)*($F$78:$Q$78=$R$27),$F$79:$Q$90)),0)</f>
        <v>0</v>
      </c>
      <c r="AS37" s="13">
        <f t="array" aca="1" ref="AS37" ca="1">IF($R21=$C21,SUM(IF(($E$79:$E$90=$C21)*($F$78:$Q$78=$R$28),$F$79:$Q$90)),0)</f>
        <v>0</v>
      </c>
      <c r="AT37" s="13">
        <f t="array" aca="1" ref="AT37" ca="1">IF($R21=$C21,SUM(IF(($E$79:$E$90=$C21)*($F$78:$Q$78=$R$29),$F$79:$Q$90)),0)</f>
        <v>0</v>
      </c>
      <c r="AU37" s="13">
        <f t="array" aca="1" ref="AU37" ca="1">IF($R21=$C21,SUM(IF(($E$79:$E$90=$C21)*($F$78:$Q$78=$R$30),$F$79:$Q$90)),0)</f>
        <v>0</v>
      </c>
      <c r="AV37" s="13">
        <f t="array" aca="1" ref="AV37" ca="1">IF($R21=$C21,SUM(IF(($E$79:$E$90=$C21)*($F$78:$Q$78=$R$31),$F$79:$Q$90)),0)</f>
        <v>0</v>
      </c>
      <c r="AW37" s="342">
        <f t="array" aca="1" ref="AW37" ca="1">IF($S21=$C21,SUM(IF(($E$79:$E$90=$C21)*($F$78:$Q$78=$S$20),$F$79:$Q$90)),0)</f>
        <v>0</v>
      </c>
      <c r="AX37" s="13">
        <f t="array" aca="1" ref="AX37" ca="1">IF($S21=$C21,SUM(IF(($E$79:$E$90=$C21)*($F$78:$Q$78=$S$22),$F$79:$Q$90)),0)</f>
        <v>0</v>
      </c>
      <c r="AY37" s="13">
        <f t="array" aca="1" ref="AY37" ca="1">IF($S21=$C21,SUM(IF(($E$79:$E$90=$C21)*($F$78:$Q$78=$S$23),$F$79:$Q$90)),0)</f>
        <v>0</v>
      </c>
      <c r="AZ37" s="13">
        <f t="array" aca="1" ref="AZ37" ca="1">IF($S21=$C21,SUM(IF(($E$79:$E$90=$C21)*($F$78:$Q$78=$S$24),$F$79:$Q$90)),0)</f>
        <v>0</v>
      </c>
      <c r="BA37" s="13">
        <f t="array" aca="1" ref="BA37" ca="1">IF($S21=$C21,SUM(IF(($E$79:$E$90=$C21)*($F$78:$Q$78=$S$25),$F$79:$Q$90)),0)</f>
        <v>0</v>
      </c>
      <c r="BB37" s="13">
        <f t="array" aca="1" ref="BB37" ca="1">IF($S21=$C21,SUM(IF(($E$79:$E$90=$C21)*($F$78:$Q$78=$S$26),$F$79:$Q$90)),0)</f>
        <v>0</v>
      </c>
      <c r="BC37" s="13">
        <f t="array" aca="1" ref="BC37" ca="1">IF($S21=$C21,SUM(IF(($E$79:$E$90=$C21)*($F$78:$Q$78=$S$27),$F$79:$Q$90)),0)</f>
        <v>0</v>
      </c>
      <c r="BD37" s="13">
        <f t="array" aca="1" ref="BD37" ca="1">IF($S21=$C21,SUM(IF(($E$79:$E$90=$C21)*($F$78:$Q$78=$S$28),$F$79:$Q$90)),0)</f>
        <v>0</v>
      </c>
      <c r="BE37" s="13">
        <f t="array" aca="1" ref="BE37" ca="1">IF($S21=$C21,SUM(IF(($E$79:$E$90=$C21)*($F$78:$Q$78=$S$29),$F$79:$Q$90)),0)</f>
        <v>0</v>
      </c>
      <c r="BF37" s="13">
        <f t="array" aca="1" ref="BF37" ca="1">IF($S21=$C21,SUM(IF(($E$79:$E$90=$C21)*($F$78:$Q$78=$S$30),$F$79:$Q$90)),0)</f>
        <v>0</v>
      </c>
      <c r="BG37" s="13">
        <f t="array" aca="1" ref="BG37" ca="1">IF($S21=$C21,SUM(IF(($E$79:$E$90=$C21)*($F$78:$Q$78=$S$31),$F$79:$Q$90)),0)</f>
        <v>0</v>
      </c>
      <c r="BH37" s="342">
        <f t="array" aca="1" ref="BH37" ca="1">IF($T21=$C21,SUM(IF(($E$79:$E$90=$C21)*($F$78:$Q$78=$T$20),$F$79:$Q$90)),0)</f>
        <v>0</v>
      </c>
      <c r="BI37" s="13">
        <f t="array" aca="1" ref="BI37" ca="1">IF($T21=$C21,SUM(IF(($E$79:$E$90=$C21)*($F$78:$Q$78=$T$22),$F$79:$Q$90)),0)</f>
        <v>0</v>
      </c>
      <c r="BJ37" s="13">
        <f t="array" aca="1" ref="BJ37" ca="1">IF($T21=$C21,SUM(IF(($E$79:$E$90=$C21)*($F$78:$Q$78=$T$23),$F$79:$Q$90)),0)</f>
        <v>0</v>
      </c>
      <c r="BK37" s="13">
        <f t="array" aca="1" ref="BK37" ca="1">IF($T21=$C21,SUM(IF(($E$79:$E$90=$C21)*($F$78:$Q$78=$T$24),$F$79:$Q$90)),0)</f>
        <v>0</v>
      </c>
      <c r="BL37" s="13">
        <f t="array" aca="1" ref="BL37" ca="1">IF($T21=$C21,SUM(IF(($E$79:$E$90=$C21)*($F$78:$Q$78=$T$25),$F$79:$Q$90)),0)</f>
        <v>0</v>
      </c>
      <c r="BM37" s="13">
        <f t="array" aca="1" ref="BM37" ca="1">IF($T21=$C21,SUM(IF(($E$79:$E$90=$C21)*($F$78:$Q$78=$T$26),$F$79:$Q$90)),0)</f>
        <v>0</v>
      </c>
      <c r="BN37" s="13">
        <f t="array" aca="1" ref="BN37" ca="1">IF($T21=$C21,SUM(IF(($E$79:$E$90=$C21)*($F$78:$Q$78=$T$27),$F$79:$Q$90)),0)</f>
        <v>0</v>
      </c>
      <c r="BO37" s="13">
        <f t="array" aca="1" ref="BO37" ca="1">IF($T21=$C21,SUM(IF(($E$79:$E$90=$C21)*($F$78:$Q$78=$T$28),$F$79:$Q$90)),0)</f>
        <v>0</v>
      </c>
      <c r="BP37" s="13">
        <f t="array" aca="1" ref="BP37" ca="1">IF($T21=$C21,SUM(IF(($E$79:$E$90=$C21)*($F$78:$Q$78=$T$29),$F$79:$Q$90)),0)</f>
        <v>0</v>
      </c>
      <c r="BQ37" s="13">
        <f t="array" aca="1" ref="BQ37" ca="1">IF($T21=$C21,SUM(IF(($E$79:$E$90=$C21)*($F$78:$Q$78=$T$30),$F$79:$Q$90)),0)</f>
        <v>0</v>
      </c>
      <c r="BR37" s="13">
        <f t="array" aca="1" ref="BR37" ca="1">IF($T21=$C21,SUM(IF(($E$79:$E$90=$C21)*($F$78:$Q$78=$T$31),$F$79:$Q$90)),0)</f>
        <v>0</v>
      </c>
      <c r="BS37" s="342">
        <f t="array" aca="1" ref="BS37" ca="1">IF($U21=$C21,SUM(IF(($E$79:$E$90=$C21)*($F$78:$Q$78=$U$20),$F$79:$Q$90)),0)</f>
        <v>0</v>
      </c>
      <c r="BT37" s="13">
        <f t="array" aca="1" ref="BT37" ca="1">IF($U21=$C21,SUM(IF(($E$79:$E$90=$C21)*($F$78:$Q$78=$U$22),$F$79:$Q$90)),0)</f>
        <v>0</v>
      </c>
      <c r="BU37" s="13">
        <f t="array" aca="1" ref="BU37" ca="1">IF($U21=$C21,SUM(IF(($E$79:$E$90=$C21)*($F$78:$Q$78=$U$23),$F$79:$Q$90)),0)</f>
        <v>0</v>
      </c>
      <c r="BV37" s="13">
        <f t="array" aca="1" ref="BV37" ca="1">IF($U21=$C21,SUM(IF(($E$79:$E$90=$C21)*($F$78:$Q$78=$U$24),$F$79:$Q$90)),0)</f>
        <v>0</v>
      </c>
      <c r="BW37" s="13">
        <f t="array" aca="1" ref="BW37" ca="1">IF($U21=$C21,SUM(IF(($E$79:$E$90=$C21)*($F$78:$Q$78=$U$25),$F$79:$Q$90)),0)</f>
        <v>0</v>
      </c>
      <c r="BX37" s="13">
        <f t="array" aca="1" ref="BX37" ca="1">IF($U21=$C21,SUM(IF(($E$79:$E$90=$C21)*($F$78:$Q$78=$U$26),$F$79:$Q$90)),0)</f>
        <v>0</v>
      </c>
      <c r="BY37" s="13">
        <f t="array" aca="1" ref="BY37" ca="1">IF($U21=$C21,SUM(IF(($E$79:$E$90=$C21)*($F$78:$Q$78=$U$27),$F$79:$Q$90)),0)</f>
        <v>0</v>
      </c>
      <c r="BZ37" s="13">
        <f t="array" aca="1" ref="BZ37" ca="1">IF($U21=$C21,SUM(IF(($E$79:$E$90=$C21)*($F$78:$Q$78=$U$28),$F$79:$Q$90)),0)</f>
        <v>0</v>
      </c>
      <c r="CA37" s="13">
        <f t="array" aca="1" ref="CA37" ca="1">IF($U21=$C21,SUM(IF(($E$79:$E$90=$C21)*($F$78:$Q$78=$U$29),$F$79:$Q$90)),0)</f>
        <v>0</v>
      </c>
      <c r="CB37" s="13">
        <f t="array" aca="1" ref="CB37" ca="1">IF($U21=$C21,SUM(IF(($E$79:$E$90=$C21)*($F$78:$Q$78=$U$30),$F$79:$Q$90)),0)</f>
        <v>0</v>
      </c>
      <c r="CC37" s="13">
        <f t="array" aca="1" ref="CC37" ca="1">IF($U21=$C21,SUM(IF(($E$79:$E$90=$C21)*($F$78:$Q$78=$U$31),$F$79:$Q$90)),0)</f>
        <v>0</v>
      </c>
      <c r="CD37" s="342">
        <f t="array" aca="1" ref="CD37" ca="1">IF($V21=$C21,SUM(IF(($E$79:$E$90=$C21)*($F$78:$Q$78=$V$20),$F$79:$Q$90)),0)</f>
        <v>0</v>
      </c>
      <c r="CE37" s="13">
        <f t="array" aca="1" ref="CE37" ca="1">IF($V21=$C21,SUM(IF(($E$79:$E$90=$C21)*($F$78:$Q$78=$V$22),$F$79:$Q$90)),0)</f>
        <v>0</v>
      </c>
      <c r="CF37" s="13">
        <f t="array" aca="1" ref="CF37" ca="1">IF($V21=$C21,SUM(IF(($E$79:$E$90=$C21)*($F$78:$Q$78=$V$23),$F$79:$Q$90)),0)</f>
        <v>0</v>
      </c>
      <c r="CG37" s="13">
        <f t="array" aca="1" ref="CG37" ca="1">IF($V21=$C21,SUM(IF(($E$79:$E$90=$C21)*($F$78:$Q$78=$V$24),$F$79:$Q$90)),0)</f>
        <v>0</v>
      </c>
      <c r="CH37" s="13">
        <f t="array" aca="1" ref="CH37" ca="1">IF($V21=$C21,SUM(IF(($E$79:$E$90=$C21)*($F$78:$Q$78=$V$25),$F$79:$Q$90)),0)</f>
        <v>0</v>
      </c>
      <c r="CI37" s="13">
        <f t="array" aca="1" ref="CI37" ca="1">IF($V21=$C21,SUM(IF(($E$79:$E$90=$C21)*($F$78:$Q$78=$V$26),$F$79:$Q$90)),0)</f>
        <v>0</v>
      </c>
      <c r="CJ37" s="13">
        <f t="array" aca="1" ref="CJ37" ca="1">IF($V21=$C21,SUM(IF(($E$79:$E$90=$C21)*($F$78:$Q$78=$V$27),$F$79:$Q$90)),0)</f>
        <v>0</v>
      </c>
      <c r="CK37" s="13">
        <f t="array" aca="1" ref="CK37" ca="1">IF($V21=$C21,SUM(IF(($E$79:$E$90=$C21)*($F$78:$Q$78=$V$28),$F$79:$Q$90)),0)</f>
        <v>0</v>
      </c>
      <c r="CL37" s="13">
        <f t="array" aca="1" ref="CL37" ca="1">IF($V21=$C21,SUM(IF(($E$79:$E$90=$C21)*($F$78:$Q$78=$V$29),$F$79:$Q$90)),0)</f>
        <v>0</v>
      </c>
      <c r="CM37" s="13">
        <f t="array" aca="1" ref="CM37" ca="1">IF($V21=$C21,SUM(IF(($E$79:$E$90=$C21)*($F$78:$Q$78=$V$30),$F$79:$Q$90)),0)</f>
        <v>0</v>
      </c>
      <c r="CN37" s="336">
        <f t="array" aca="1" ref="CN37" ca="1">IF($V21=$C21,SUM(IF(($E$79:$E$90=$C21)*($F$78:$Q$78=$V$31),$F$79:$Q$90)),0)</f>
        <v>0</v>
      </c>
      <c r="CO37" s="342">
        <f t="array" aca="1" ref="CO37" ca="1">IF($W21=$C21,SUM(IF(($E$79:$E$90=$C21)*($F$78:$Q$78=$W$20),$F$79:$Q$90)),0)</f>
        <v>0</v>
      </c>
      <c r="CP37" s="13">
        <f t="array" aca="1" ref="CP37" ca="1">IF($W21=$C21,SUM(IF(($E$79:$E$90=$C21)*($F$78:$Q$78=$W$22),$F$79:$Q$90)),0)</f>
        <v>0</v>
      </c>
      <c r="CQ37" s="13">
        <f t="array" aca="1" ref="CQ37" ca="1">IF($W21=$C21,SUM(IF(($E$79:$E$90=$C21)*($F$78:$Q$78=$W$23),$F$79:$Q$90)),0)</f>
        <v>0</v>
      </c>
      <c r="CR37" s="13">
        <f t="array" aca="1" ref="CR37" ca="1">IF($W21=$C21,SUM(IF(($E$79:$E$90=$C21)*($F$78:$Q$78=$W$24),$F$79:$Q$90)),0)</f>
        <v>0</v>
      </c>
      <c r="CS37" s="13">
        <f t="array" aca="1" ref="CS37" ca="1">IF($W21=$C21,SUM(IF(($E$79:$E$90=$C21)*($F$78:$Q$78=$W$25),$F$79:$Q$90)),0)</f>
        <v>0</v>
      </c>
      <c r="CT37" s="13">
        <f t="array" aca="1" ref="CT37" ca="1">IF($W21=$C21,SUM(IF(($E$79:$E$90=$C21)*($F$78:$Q$78=$W$26),$F$79:$Q$90)),0)</f>
        <v>0</v>
      </c>
      <c r="CU37" s="13">
        <f t="array" aca="1" ref="CU37" ca="1">IF($W21=$C21,SUM(IF(($E$79:$E$90=$C21)*($F$78:$Q$78=$W$27),$F$79:$Q$90)),0)</f>
        <v>0</v>
      </c>
      <c r="CV37" s="13">
        <f t="array" aca="1" ref="CV37" ca="1">IF($W21=$C21,SUM(IF(($E$79:$E$90=$C21)*($F$78:$Q$78=$W$28),$F$79:$Q$90)),0)</f>
        <v>0</v>
      </c>
      <c r="CW37" s="13">
        <f t="array" aca="1" ref="CW37" ca="1">IF($W21=$C21,SUM(IF(($E$79:$E$90=$C21)*($F$78:$Q$78=$W$29),$F$79:$Q$90)),0)</f>
        <v>0</v>
      </c>
      <c r="CX37" s="13">
        <f t="array" aca="1" ref="CX37" ca="1">IF($W21=$C21,SUM(IF(($E$79:$E$90=$C21)*($F$78:$Q$78=$W$30),$F$79:$Q$90)),0)</f>
        <v>0</v>
      </c>
      <c r="CY37" s="336">
        <f t="array" aca="1" ref="CY37" ca="1">IF($W21=$C21,SUM(IF(($E$79:$E$90=$C21)*($F$78:$Q$78=$W$31),$F$79:$Q$90)),0)</f>
        <v>0</v>
      </c>
      <c r="CZ37" s="342">
        <f t="array" aca="1" ref="CZ37" ca="1">IF($X21=$C21,SUM(IF(($E$79:$E$90=$C21)*($F$78:$Q$78=$X$20),$F$79:$Q$90)),0)</f>
        <v>0</v>
      </c>
      <c r="DA37" s="13">
        <f t="array" aca="1" ref="DA37" ca="1">IF($X21=$C21,SUM(IF(($E$79:$E$90=$C21)*($F$78:$Q$78=$X$22),$F$79:$Q$90)),0)</f>
        <v>0</v>
      </c>
      <c r="DB37" s="13">
        <f t="array" aca="1" ref="DB37" ca="1">IF($X21=$C21,SUM(IF(($E$79:$E$90=$C21)*($F$78:$Q$78=$X$23),$F$79:$Q$90)),0)</f>
        <v>0</v>
      </c>
      <c r="DC37" s="13">
        <f t="array" aca="1" ref="DC37" ca="1">IF($X21=$C21,SUM(IF(($E$79:$E$90=$C21)*($F$78:$Q$78=$X$24),$F$79:$Q$90)),0)</f>
        <v>0</v>
      </c>
      <c r="DD37" s="13">
        <f t="array" aca="1" ref="DD37" ca="1">IF($X21=$C21,SUM(IF(($E$79:$E$90=$C21)*($F$78:$Q$78=$X$25),$F$79:$Q$90)),0)</f>
        <v>0</v>
      </c>
      <c r="DE37" s="13">
        <f t="array" aca="1" ref="DE37" ca="1">IF($X21=$C21,SUM(IF(($E$79:$E$90=$C21)*($F$78:$Q$78=$X$26),$F$79:$Q$90)),0)</f>
        <v>0</v>
      </c>
      <c r="DF37" s="13">
        <f t="array" aca="1" ref="DF37" ca="1">IF($X21=$C21,SUM(IF(($E$79:$E$90=$C21)*($F$78:$Q$78=$X$27),$F$79:$Q$90)),0)</f>
        <v>0</v>
      </c>
      <c r="DG37" s="13">
        <f t="array" aca="1" ref="DG37" ca="1">IF($X21=$C21,SUM(IF(($E$79:$E$90=$C21)*($F$78:$Q$78=$X$28),$F$79:$Q$90)),0)</f>
        <v>0</v>
      </c>
      <c r="DH37" s="13">
        <f t="array" aca="1" ref="DH37" ca="1">IF($X21=$C21,SUM(IF(($E$79:$E$90=$C21)*($F$78:$Q$78=$X$29),$F$79:$Q$90)),0)</f>
        <v>0</v>
      </c>
      <c r="DI37" s="13">
        <f t="array" aca="1" ref="DI37" ca="1">IF($X21=$C21,SUM(IF(($E$79:$E$90=$C21)*($F$78:$Q$78=$X$30),$F$79:$Q$90)),0)</f>
        <v>0</v>
      </c>
      <c r="DJ37" s="336">
        <f t="array" aca="1" ref="DJ37" ca="1">IF($X21=$C21,SUM(IF(($E$79:$E$90=$C21)*($F$78:$Q$78=$X$31),$F$79:$Q$90)),0)</f>
        <v>0</v>
      </c>
      <c r="DK37" s="13">
        <f t="array" aca="1" ref="DK37" ca="1">IF($Y21=$C21,SUM(IF(($E$79:$E$90=$C21)*($F$78:$Q$78=$Y$20),$F$79:$Q$90)),0)</f>
        <v>0</v>
      </c>
      <c r="DL37" s="13">
        <f t="array" aca="1" ref="DL37" ca="1">IF($Y21=$C21,SUM(IF(($E$79:$E$90=$C21)*($F$78:$Q$78=$Y$22),$F$79:$Q$90)),0)</f>
        <v>0</v>
      </c>
      <c r="DM37" s="13">
        <f t="array" aca="1" ref="DM37" ca="1">IF($Y21=$C21,SUM(IF(($E$79:$E$90=$C21)*($F$78:$Q$78=$Y$23),$F$79:$Q$90)),0)</f>
        <v>0</v>
      </c>
      <c r="DN37" s="13">
        <f t="array" aca="1" ref="DN37" ca="1">IF($Y21=$C21,SUM(IF(($E$79:$E$90=$C21)*($F$78:$Q$78=$Y$24),$F$79:$Q$90)),0)</f>
        <v>0</v>
      </c>
      <c r="DO37" s="13">
        <f t="array" aca="1" ref="DO37" ca="1">IF($Y21=$C21,SUM(IF(($E$79:$E$90=$C21)*($F$78:$Q$78=$Y$25),$F$79:$Q$90)),0)</f>
        <v>0</v>
      </c>
      <c r="DP37" s="13">
        <f t="array" aca="1" ref="DP37" ca="1">IF($Y21=$C21,SUM(IF(($E$79:$E$90=$C21)*($F$78:$Q$78=$Y$26),$F$79:$Q$90)),0)</f>
        <v>0</v>
      </c>
      <c r="DQ37" s="13">
        <f t="array" aca="1" ref="DQ37" ca="1">IF($Y21=$C21,SUM(IF(($E$79:$E$90=$C21)*($F$78:$Q$78=$Y$27),$F$79:$Q$90)),0)</f>
        <v>0</v>
      </c>
      <c r="DR37" s="13">
        <f t="array" aca="1" ref="DR37" ca="1">IF($Y21=$C21,SUM(IF(($E$79:$E$90=$C21)*($F$78:$Q$78=$Y$28),$F$79:$Q$90)),0)</f>
        <v>0</v>
      </c>
      <c r="DS37" s="13">
        <f t="array" aca="1" ref="DS37" ca="1">IF($Y21=$C21,SUM(IF(($E$79:$E$90=$C21)*($F$78:$Q$78=$Y$29),$F$79:$Q$90)),0)</f>
        <v>0</v>
      </c>
      <c r="DT37" s="13">
        <f t="array" aca="1" ref="DT37" ca="1">IF($Y21=$C21,SUM(IF(($E$79:$E$90=$C21)*($F$78:$Q$78=$Y$30),$F$79:$Q$90)),0)</f>
        <v>0</v>
      </c>
      <c r="DU37" s="343">
        <f t="array" aca="1" ref="DU37" ca="1">IF($Y21=$C21,SUM(IF(($E$79:$E$90=$C21)*($F$78:$Q$78=$Y$31),$F$79:$Q$90)),0)</f>
        <v>0</v>
      </c>
    </row>
    <row r="38" spans="2:125" s="2" customFormat="1" x14ac:dyDescent="0.2">
      <c r="C38" s="2" t="str">
        <f t="shared" si="80"/>
        <v>Eintracht Frankfurt</v>
      </c>
      <c r="E38" s="335">
        <f t="array" aca="1" ref="E38" ca="1">IF($O22=$C22,SUM(IF(($E$79:$E$90=$C22)*($F$78:$Q$78=$O$20),$F$79:$Q$90)),0)</f>
        <v>0</v>
      </c>
      <c r="F38" s="13">
        <f t="array" aca="1" ref="F38" ca="1">IF($O22=$C22,SUM(IF(($E$79:$E$90=$C22)*($F$78:$Q$78=$O$21),$F$79:$Q$90)),0)</f>
        <v>0</v>
      </c>
      <c r="G38" s="13">
        <f t="array" aca="1" ref="G38" ca="1">IF($O22=$C22,SUM(IF(($E$79:$E$90=$C22)*($F$78:$Q$78=$O$23),$F$79:$Q$90)),0)</f>
        <v>0</v>
      </c>
      <c r="H38" s="13">
        <f t="array" aca="1" ref="H38" ca="1">IF($O22=$C22,SUM(IF(($E$79:$E$90=$C22)*($F$78:$Q$78=$O$24),$F$79:$Q$90)),0)</f>
        <v>0</v>
      </c>
      <c r="I38" s="13">
        <f t="array" aca="1" ref="I38" ca="1">IF($O22=$C22,SUM(IF(($E$79:$E$90=$C22)*($F$78:$Q$78=$O$25),$F$79:$Q$90)),0)</f>
        <v>0</v>
      </c>
      <c r="J38" s="13">
        <f t="array" aca="1" ref="J38" ca="1">IF($O22=$C22,SUM(IF(($E$79:$E$90=$C22)*($F$78:$Q$78=$O$26),$F$79:$Q$90)),0)</f>
        <v>0</v>
      </c>
      <c r="K38" s="13">
        <f t="array" aca="1" ref="K38" ca="1">IF($O22=$C22,SUM(IF(($E$79:$E$90=$C22)*($F$78:$Q$78=$O$27),$F$79:$Q$90)),0)</f>
        <v>0</v>
      </c>
      <c r="L38" s="13">
        <f t="array" aca="1" ref="L38" ca="1">IF($O22=$C22,SUM(IF(($E$79:$E$90=$C22)*($F$78:$Q$78=$O$28),$F$79:$Q$90)),0)</f>
        <v>0</v>
      </c>
      <c r="M38" s="13">
        <f t="array" aca="1" ref="M38" ca="1">IF($O22=$C22,SUM(IF(($E$79:$E$90=$C22)*($F$78:$Q$78=$O$29),$F$79:$Q$90)),0)</f>
        <v>0</v>
      </c>
      <c r="N38" s="13">
        <f t="array" aca="1" ref="N38" ca="1">IF($O22=$C22,SUM(IF(($E$79:$E$90=$C22)*($F$78:$Q$78=$O$30),$F$79:$Q$90)),0)</f>
        <v>0</v>
      </c>
      <c r="O38" s="13">
        <f t="array" aca="1" ref="O38" ca="1">IF($O22=$C22,SUM(IF(($E$79:$E$90=$C22)*($F$78:$Q$78=$O$31),$F$79:$Q$90)),0)</f>
        <v>0</v>
      </c>
      <c r="P38" s="342">
        <f t="array" aca="1" ref="P38" ca="1">IF($P22=$C22,SUM(IF(($E$79:$E$90=$C22)*($F$78:$Q$78=$P$20),$F$79:$Q$90)),0)</f>
        <v>0</v>
      </c>
      <c r="Q38" s="13">
        <f t="array" aca="1" ref="Q38" ca="1">IF($P22=$C22,SUM(IF(($E$79:$E$90=$C22)*($F$78:$Q$78=$P$21),$F$79:$Q$90)),0)</f>
        <v>0</v>
      </c>
      <c r="R38" s="13">
        <f t="array" aca="1" ref="R38" ca="1">IF($P22=$C22,SUM(IF(($E$79:$E$90=$C22)*($F$78:$Q$78=$P$23),$F$79:$Q$90)),0)</f>
        <v>0</v>
      </c>
      <c r="S38" s="13">
        <f t="array" aca="1" ref="S38" ca="1">IF($P22=$C22,SUM(IF(($E$79:$E$90=$C22)*($F$78:$Q$78=$P$24),$F$79:$Q$90)),0)</f>
        <v>0</v>
      </c>
      <c r="T38" s="13">
        <f t="array" aca="1" ref="T38" ca="1">IF($P22=$C22,SUM(IF(($E$79:$E$90=$C22)*($F$78:$Q$78=$P$25),$F$79:$Q$90)),0)</f>
        <v>0</v>
      </c>
      <c r="U38" s="13">
        <f t="array" aca="1" ref="U38" ca="1">IF($P22=$C22,SUM(IF(($E$79:$E$90=$C22)*($F$78:$Q$78=$P$26),$F$79:$Q$90)),0)</f>
        <v>0</v>
      </c>
      <c r="V38" s="13">
        <f t="array" aca="1" ref="V38" ca="1">IF($P22=$C22,SUM(IF(($E$79:$E$90=$C22)*($F$78:$Q$78=$P$27),$F$79:$Q$90)),0)</f>
        <v>0</v>
      </c>
      <c r="W38" s="13">
        <f t="array" aca="1" ref="W38" ca="1">IF($P22=$C22,SUM(IF(($E$79:$E$90=$C22)*($F$78:$Q$78=$P$28),$F$79:$Q$90)),0)</f>
        <v>0</v>
      </c>
      <c r="X38" s="13">
        <f t="array" aca="1" ref="X38" ca="1">IF($P22=$C22,SUM(IF(($E$79:$E$90=$C22)*($F$78:$Q$78=$P$29),$F$79:$Q$90)),0)</f>
        <v>0</v>
      </c>
      <c r="Y38" s="13">
        <f t="array" aca="1" ref="Y38" ca="1">IF($P22=$C22,SUM(IF(($E$79:$E$90=$C22)*($F$78:$Q$78=$P$30),$F$79:$Q$90)),0)</f>
        <v>0</v>
      </c>
      <c r="Z38" s="13">
        <f t="array" aca="1" ref="Z38" ca="1">IF($P22=$C22,SUM(IF(($E$79:$E$90=$C22)*($F$78:$Q$78=$P$31),$F$79:$Q$90)),0)</f>
        <v>0</v>
      </c>
      <c r="AA38" s="342">
        <f t="array" aca="1" ref="AA38" ca="1">IF($Q22=$C22,SUM(IF(($E$79:$E$90=$C22)*($F$78:$Q$78=$Q$20),$F$79:$Q$90)),0)</f>
        <v>0</v>
      </c>
      <c r="AB38" s="13">
        <f t="array" aca="1" ref="AB38" ca="1">IF($Q22=$C22,SUM(IF(($E$79:$E$90=$C22)*($F$78:$Q$78=$Q$21),$F$79:$Q$90)),0)</f>
        <v>0</v>
      </c>
      <c r="AC38" s="13">
        <f t="array" aca="1" ref="AC38" ca="1">IF($Q22=$C22,SUM(IF(($E$79:$E$90=$C22)*($F$78:$Q$78=$Q$23),$F$79:$Q$90)),0)</f>
        <v>0</v>
      </c>
      <c r="AD38" s="13">
        <f t="array" aca="1" ref="AD38" ca="1">IF($Q22=$C22,SUM(IF(($E$79:$E$90=$C22)*($F$78:$Q$78=$Q$24),$F$79:$Q$90)),0)</f>
        <v>0</v>
      </c>
      <c r="AE38" s="13">
        <f t="array" aca="1" ref="AE38" ca="1">IF($Q22=$C22,SUM(IF(($E$79:$E$90=$C22)*($F$78:$Q$78=$Q$25),$F$79:$Q$90)),0)</f>
        <v>0</v>
      </c>
      <c r="AF38" s="13">
        <f t="array" aca="1" ref="AF38" ca="1">IF($Q22=$C22,SUM(IF(($E$79:$E$90=$C22)*($F$78:$Q$78=$Q$26),$F$79:$Q$90)),0)</f>
        <v>0</v>
      </c>
      <c r="AG38" s="13">
        <f t="array" aca="1" ref="AG38" ca="1">IF($Q22=$C22,SUM(IF(($E$79:$E$90=$C22)*($F$78:$Q$78=$Q$27),$F$79:$Q$90)),0)</f>
        <v>0</v>
      </c>
      <c r="AH38" s="13">
        <f t="array" aca="1" ref="AH38" ca="1">IF($Q22=$C22,SUM(IF(($E$79:$E$90=$C22)*($F$78:$Q$78=$Q$28),$F$79:$Q$90)),0)</f>
        <v>0</v>
      </c>
      <c r="AI38" s="13">
        <f t="array" aca="1" ref="AI38" ca="1">IF($Q22=$C22,SUM(IF(($E$79:$E$90=$C22)*($F$78:$Q$78=$Q$29),$F$79:$Q$90)),0)</f>
        <v>0</v>
      </c>
      <c r="AJ38" s="13">
        <f t="array" aca="1" ref="AJ38" ca="1">IF($Q22=$C22,SUM(IF(($E$79:$E$90=$C22)*($F$78:$Q$78=$Q$30),$F$79:$Q$90)),0)</f>
        <v>0</v>
      </c>
      <c r="AK38" s="13">
        <f t="array" aca="1" ref="AK38" ca="1">IF($Q22=$C22,SUM(IF(($E$79:$E$90=$C22)*($F$78:$Q$78=$Q$31),$F$79:$Q$90)),0)</f>
        <v>0</v>
      </c>
      <c r="AL38" s="342">
        <f t="array" aca="1" ref="AL38" ca="1">IF($R22=$C22,SUM(IF(($E$79:$E$90=$C22)*($F$78:$Q$78=$R$20),$F$79:$Q$90)),0)</f>
        <v>0</v>
      </c>
      <c r="AM38" s="13">
        <f t="array" aca="1" ref="AM38" ca="1">IF($R22=$C22,SUM(IF(($E$79:$E$90=$C22)*($F$78:$Q$78=$R$21),$F$79:$Q$90)),0)</f>
        <v>0</v>
      </c>
      <c r="AN38" s="13">
        <f t="array" aca="1" ref="AN38" ca="1">IF($R22=$C22,SUM(IF(($E$79:$E$90=$C22)*($F$78:$Q$78=$R$23),$F$79:$Q$90)),0)</f>
        <v>0</v>
      </c>
      <c r="AO38" s="13">
        <f t="array" aca="1" ref="AO38" ca="1">IF($R22=$C22,SUM(IF(($E$79:$E$90=$C22)*($F$78:$Q$78=$R$24),$F$79:$Q$90)),0)</f>
        <v>0</v>
      </c>
      <c r="AP38" s="13">
        <f t="array" aca="1" ref="AP38" ca="1">IF($R22=$C22,SUM(IF(($E$79:$E$90=$C22)*($F$78:$Q$78=$R$25),$F$79:$Q$90)),0)</f>
        <v>0</v>
      </c>
      <c r="AQ38" s="13">
        <f t="array" aca="1" ref="AQ38" ca="1">IF($R22=$C22,SUM(IF(($E$79:$E$90=$C22)*($F$78:$Q$78=$R$26),$F$79:$Q$90)),0)</f>
        <v>0</v>
      </c>
      <c r="AR38" s="13">
        <f t="array" aca="1" ref="AR38" ca="1">IF($R22=$C22,SUM(IF(($E$79:$E$90=$C22)*($F$78:$Q$78=$R$27),$F$79:$Q$90)),0)</f>
        <v>0</v>
      </c>
      <c r="AS38" s="13">
        <f t="array" aca="1" ref="AS38" ca="1">IF($R22=$C22,SUM(IF(($E$79:$E$90=$C22)*($F$78:$Q$78=$R$28),$F$79:$Q$90)),0)</f>
        <v>0</v>
      </c>
      <c r="AT38" s="13">
        <f t="array" aca="1" ref="AT38" ca="1">IF($R22=$C22,SUM(IF(($E$79:$E$90=$C22)*($F$78:$Q$78=$R$29),$F$79:$Q$90)),0)</f>
        <v>0</v>
      </c>
      <c r="AU38" s="13">
        <f t="array" aca="1" ref="AU38" ca="1">IF($R22=$C22,SUM(IF(($E$79:$E$90=$C22)*($F$78:$Q$78=$R$30),$F$79:$Q$90)),0)</f>
        <v>0</v>
      </c>
      <c r="AV38" s="13">
        <f t="array" aca="1" ref="AV38" ca="1">IF($R22=$C22,SUM(IF(($E$79:$E$90=$C22)*($F$78:$Q$78=$R$31),$F$79:$Q$90)),0)</f>
        <v>0</v>
      </c>
      <c r="AW38" s="342">
        <f t="array" aca="1" ref="AW38" ca="1">IF($S22=$C22,SUM(IF(($E$79:$E$90=$C22)*($F$78:$Q$78=$S$20),$F$79:$Q$90)),0)</f>
        <v>0</v>
      </c>
      <c r="AX38" s="13">
        <f t="array" aca="1" ref="AX38" ca="1">IF($S22=$C22,SUM(IF(($E$79:$E$90=$C22)*($F$78:$Q$78=$S$21),$F$79:$Q$90)),0)</f>
        <v>0</v>
      </c>
      <c r="AY38" s="13">
        <f t="array" aca="1" ref="AY38" ca="1">IF($S22=$C22,SUM(IF(($E$79:$E$90=$C22)*($F$78:$Q$78=$S$23),$F$79:$Q$90)),0)</f>
        <v>0</v>
      </c>
      <c r="AZ38" s="13">
        <f t="array" aca="1" ref="AZ38" ca="1">IF($S22=$C22,SUM(IF(($E$79:$E$90=$C22)*($F$78:$Q$78=$S$24),$F$79:$Q$90)),0)</f>
        <v>0</v>
      </c>
      <c r="BA38" s="13">
        <f t="array" aca="1" ref="BA38" ca="1">IF($S22=$C22,SUM(IF(($E$79:$E$90=$C22)*($F$78:$Q$78=$S$25),$F$79:$Q$90)),0)</f>
        <v>0</v>
      </c>
      <c r="BB38" s="13">
        <f t="array" aca="1" ref="BB38" ca="1">IF($S22=$C22,SUM(IF(($E$79:$E$90=$C22)*($F$78:$Q$78=$S$26),$F$79:$Q$90)),0)</f>
        <v>0</v>
      </c>
      <c r="BC38" s="13">
        <f t="array" aca="1" ref="BC38" ca="1">IF($S22=$C22,SUM(IF(($E$79:$E$90=$C22)*($F$78:$Q$78=$S$27),$F$79:$Q$90)),0)</f>
        <v>0</v>
      </c>
      <c r="BD38" s="13">
        <f t="array" aca="1" ref="BD38" ca="1">IF($S22=$C22,SUM(IF(($E$79:$E$90=$C22)*($F$78:$Q$78=$S$28),$F$79:$Q$90)),0)</f>
        <v>0</v>
      </c>
      <c r="BE38" s="13">
        <f t="array" aca="1" ref="BE38" ca="1">IF($S22=$C22,SUM(IF(($E$79:$E$90=$C22)*($F$78:$Q$78=$S$29),$F$79:$Q$90)),0)</f>
        <v>0</v>
      </c>
      <c r="BF38" s="13">
        <f t="array" aca="1" ref="BF38" ca="1">IF($S22=$C22,SUM(IF(($E$79:$E$90=$C22)*($F$78:$Q$78=$S$30),$F$79:$Q$90)),0)</f>
        <v>0</v>
      </c>
      <c r="BG38" s="13">
        <f t="array" aca="1" ref="BG38" ca="1">IF($S22=$C22,SUM(IF(($E$79:$E$90=$C22)*($F$78:$Q$78=$S$31),$F$79:$Q$90)),0)</f>
        <v>0</v>
      </c>
      <c r="BH38" s="342">
        <f t="array" aca="1" ref="BH38" ca="1">IF($T22=$C22,SUM(IF(($E$79:$E$90=$C22)*($F$78:$Q$78=$T$20),$F$79:$Q$90)),0)</f>
        <v>0</v>
      </c>
      <c r="BI38" s="13">
        <f t="array" aca="1" ref="BI38" ca="1">IF($T22=$C22,SUM(IF(($E$79:$E$90=$C22)*($F$78:$Q$78=$T$21),$F$79:$Q$90)),0)</f>
        <v>0</v>
      </c>
      <c r="BJ38" s="13">
        <f t="array" aca="1" ref="BJ38" ca="1">IF($T22=$C22,SUM(IF(($E$79:$E$90=$C22)*($F$78:$Q$78=$T$23),$F$79:$Q$90)),0)</f>
        <v>0</v>
      </c>
      <c r="BK38" s="13">
        <f t="array" aca="1" ref="BK38" ca="1">IF($T22=$C22,SUM(IF(($E$79:$E$90=$C22)*($F$78:$Q$78=$T$24),$F$79:$Q$90)),0)</f>
        <v>0</v>
      </c>
      <c r="BL38" s="13">
        <f t="array" aca="1" ref="BL38" ca="1">IF($T22=$C22,SUM(IF(($E$79:$E$90=$C22)*($F$78:$Q$78=$T$25),$F$79:$Q$90)),0)</f>
        <v>0</v>
      </c>
      <c r="BM38" s="13">
        <f t="array" aca="1" ref="BM38" ca="1">IF($T22=$C22,SUM(IF(($E$79:$E$90=$C22)*($F$78:$Q$78=$T$26),$F$79:$Q$90)),0)</f>
        <v>0</v>
      </c>
      <c r="BN38" s="13">
        <f t="array" aca="1" ref="BN38" ca="1">IF($T22=$C22,SUM(IF(($E$79:$E$90=$C22)*($F$78:$Q$78=$T$27),$F$79:$Q$90)),0)</f>
        <v>0</v>
      </c>
      <c r="BO38" s="13">
        <f t="array" aca="1" ref="BO38" ca="1">IF($T22=$C22,SUM(IF(($E$79:$E$90=$C22)*($F$78:$Q$78=$T$28),$F$79:$Q$90)),0)</f>
        <v>0</v>
      </c>
      <c r="BP38" s="13">
        <f t="array" aca="1" ref="BP38" ca="1">IF($T22=$C22,SUM(IF(($E$79:$E$90=$C22)*($F$78:$Q$78=$T$29),$F$79:$Q$90)),0)</f>
        <v>0</v>
      </c>
      <c r="BQ38" s="13">
        <f t="array" aca="1" ref="BQ38" ca="1">IF($T22=$C22,SUM(IF(($E$79:$E$90=$C22)*($F$78:$Q$78=$T$30),$F$79:$Q$90)),0)</f>
        <v>0</v>
      </c>
      <c r="BR38" s="13">
        <f t="array" aca="1" ref="BR38" ca="1">IF($T22=$C22,SUM(IF(($E$79:$E$90=$C22)*($F$78:$Q$78=$T$31),$F$79:$Q$90)),0)</f>
        <v>0</v>
      </c>
      <c r="BS38" s="342">
        <f t="array" aca="1" ref="BS38" ca="1">IF($U22=$C22,SUM(IF(($E$79:$E$90=$C22)*($F$78:$Q$78=$U$20),$F$79:$Q$90)),0)</f>
        <v>0</v>
      </c>
      <c r="BT38" s="13">
        <f t="array" aca="1" ref="BT38" ca="1">IF($U22=$C22,SUM(IF(($E$79:$E$90=$C22)*($F$78:$Q$78=$U$21),$F$79:$Q$90)),0)</f>
        <v>0</v>
      </c>
      <c r="BU38" s="13">
        <f t="array" aca="1" ref="BU38" ca="1">IF($U22=$C22,SUM(IF(($E$79:$E$90=$C22)*($F$78:$Q$78=$U$23),$F$79:$Q$90)),0)</f>
        <v>0</v>
      </c>
      <c r="BV38" s="13">
        <f t="array" aca="1" ref="BV38" ca="1">IF($U22=$C22,SUM(IF(($E$79:$E$90=$C22)*($F$78:$Q$78=$U$24),$F$79:$Q$90)),0)</f>
        <v>0</v>
      </c>
      <c r="BW38" s="13">
        <f t="array" aca="1" ref="BW38" ca="1">IF($U22=$C22,SUM(IF(($E$79:$E$90=$C22)*($F$78:$Q$78=$U$25),$F$79:$Q$90)),0)</f>
        <v>0</v>
      </c>
      <c r="BX38" s="13">
        <f t="array" aca="1" ref="BX38" ca="1">IF($U22=$C22,SUM(IF(($E$79:$E$90=$C22)*($F$78:$Q$78=$U$26),$F$79:$Q$90)),0)</f>
        <v>0</v>
      </c>
      <c r="BY38" s="13">
        <f t="array" aca="1" ref="BY38" ca="1">IF($U22=$C22,SUM(IF(($E$79:$E$90=$C22)*($F$78:$Q$78=$U$27),$F$79:$Q$90)),0)</f>
        <v>0</v>
      </c>
      <c r="BZ38" s="13">
        <f t="array" aca="1" ref="BZ38" ca="1">IF($U22=$C22,SUM(IF(($E$79:$E$90=$C22)*($F$78:$Q$78=$U$28),$F$79:$Q$90)),0)</f>
        <v>0</v>
      </c>
      <c r="CA38" s="13">
        <f t="array" aca="1" ref="CA38" ca="1">IF($U22=$C22,SUM(IF(($E$79:$E$90=$C22)*($F$78:$Q$78=$U$29),$F$79:$Q$90)),0)</f>
        <v>0</v>
      </c>
      <c r="CB38" s="13">
        <f t="array" aca="1" ref="CB38" ca="1">IF($U22=$C22,SUM(IF(($E$79:$E$90=$C22)*($F$78:$Q$78=$U$30),$F$79:$Q$90)),0)</f>
        <v>0</v>
      </c>
      <c r="CC38" s="13">
        <f t="array" aca="1" ref="CC38" ca="1">IF($U22=$C22,SUM(IF(($E$79:$E$90=$C22)*($F$78:$Q$78=$U$31),$F$79:$Q$90)),0)</f>
        <v>0</v>
      </c>
      <c r="CD38" s="342">
        <f t="array" aca="1" ref="CD38" ca="1">IF($V22=$C22,SUM(IF(($E$79:$E$90=$C22)*($F$78:$Q$78=$V$20),$F$79:$Q$90)),0)</f>
        <v>0</v>
      </c>
      <c r="CE38" s="13">
        <f t="array" aca="1" ref="CE38" ca="1">IF($V22=$C22,SUM(IF(($E$79:$E$90=$C22)*($F$78:$Q$78=$V$21),$F$79:$Q$90)),0)</f>
        <v>0</v>
      </c>
      <c r="CF38" s="13">
        <f t="array" aca="1" ref="CF38" ca="1">IF($V22=$C22,SUM(IF(($E$79:$E$90=$C22)*($F$78:$Q$78=$V$23),$F$79:$Q$90)),0)</f>
        <v>0</v>
      </c>
      <c r="CG38" s="13">
        <f t="array" aca="1" ref="CG38" ca="1">IF($V22=$C22,SUM(IF(($E$79:$E$90=$C22)*($F$78:$Q$78=$V$24),$F$79:$Q$90)),0)</f>
        <v>0</v>
      </c>
      <c r="CH38" s="13">
        <f t="array" aca="1" ref="CH38" ca="1">IF($V22=$C22,SUM(IF(($E$79:$E$90=$C22)*($F$78:$Q$78=$V$25),$F$79:$Q$90)),0)</f>
        <v>0</v>
      </c>
      <c r="CI38" s="13">
        <f t="array" aca="1" ref="CI38" ca="1">IF($V22=$C22,SUM(IF(($E$79:$E$90=$C22)*($F$78:$Q$78=$V$26),$F$79:$Q$90)),0)</f>
        <v>0</v>
      </c>
      <c r="CJ38" s="13">
        <f t="array" aca="1" ref="CJ38" ca="1">IF($V22=$C22,SUM(IF(($E$79:$E$90=$C22)*($F$78:$Q$78=$V$27),$F$79:$Q$90)),0)</f>
        <v>0</v>
      </c>
      <c r="CK38" s="13">
        <f t="array" aca="1" ref="CK38" ca="1">IF($V22=$C22,SUM(IF(($E$79:$E$90=$C22)*($F$78:$Q$78=$V$28),$F$79:$Q$90)),0)</f>
        <v>0</v>
      </c>
      <c r="CL38" s="13">
        <f t="array" aca="1" ref="CL38" ca="1">IF($V22=$C22,SUM(IF(($E$79:$E$90=$C22)*($F$78:$Q$78=$V$29),$F$79:$Q$90)),0)</f>
        <v>0</v>
      </c>
      <c r="CM38" s="13">
        <f t="array" aca="1" ref="CM38" ca="1">IF($V22=$C22,SUM(IF(($E$79:$E$90=$C22)*($F$78:$Q$78=$V$30),$F$79:$Q$90)),0)</f>
        <v>0</v>
      </c>
      <c r="CN38" s="336">
        <f t="array" aca="1" ref="CN38" ca="1">IF($V22=$C22,SUM(IF(($E$79:$E$90=$C22)*($F$78:$Q$78=$V$31),$F$79:$Q$90)),0)</f>
        <v>0</v>
      </c>
      <c r="CO38" s="342">
        <f t="array" aca="1" ref="CO38" ca="1">IF($W22=$C22,SUM(IF(($E$79:$E$90=$C22)*($F$78:$Q$78=$W$20),$F$79:$Q$90)),0)</f>
        <v>0</v>
      </c>
      <c r="CP38" s="13">
        <f t="array" aca="1" ref="CP38" ca="1">IF($W22=$C22,SUM(IF(($E$79:$E$90=$C22)*($F$78:$Q$78=$W$21),$F$79:$Q$90)),0)</f>
        <v>0</v>
      </c>
      <c r="CQ38" s="13">
        <f t="array" aca="1" ref="CQ38" ca="1">IF($W22=$C22,SUM(IF(($E$79:$E$90=$C22)*($F$78:$Q$78=$W$23),$F$79:$Q$90)),0)</f>
        <v>0</v>
      </c>
      <c r="CR38" s="13">
        <f t="array" aca="1" ref="CR38" ca="1">IF($W22=$C22,SUM(IF(($E$79:$E$90=$C22)*($F$78:$Q$78=$W$24),$F$79:$Q$90)),0)</f>
        <v>0</v>
      </c>
      <c r="CS38" s="13">
        <f t="array" aca="1" ref="CS38" ca="1">IF($W22=$C22,SUM(IF(($E$79:$E$90=$C22)*($F$78:$Q$78=$W$25),$F$79:$Q$90)),0)</f>
        <v>0</v>
      </c>
      <c r="CT38" s="13">
        <f t="array" aca="1" ref="CT38" ca="1">IF($W22=$C22,SUM(IF(($E$79:$E$90=$C22)*($F$78:$Q$78=$W$26),$F$79:$Q$90)),0)</f>
        <v>0</v>
      </c>
      <c r="CU38" s="13">
        <f t="array" aca="1" ref="CU38" ca="1">IF($W22=$C22,SUM(IF(($E$79:$E$90=$C22)*($F$78:$Q$78=$W$27),$F$79:$Q$90)),0)</f>
        <v>0</v>
      </c>
      <c r="CV38" s="13">
        <f t="array" aca="1" ref="CV38" ca="1">IF($W22=$C22,SUM(IF(($E$79:$E$90=$C22)*($F$78:$Q$78=$W$28),$F$79:$Q$90)),0)</f>
        <v>0</v>
      </c>
      <c r="CW38" s="13">
        <f t="array" aca="1" ref="CW38" ca="1">IF($W22=$C22,SUM(IF(($E$79:$E$90=$C22)*($F$78:$Q$78=$W$29),$F$79:$Q$90)),0)</f>
        <v>0</v>
      </c>
      <c r="CX38" s="13">
        <f t="array" aca="1" ref="CX38" ca="1">IF($W22=$C22,SUM(IF(($E$79:$E$90=$C22)*($F$78:$Q$78=$W$30),$F$79:$Q$90)),0)</f>
        <v>0</v>
      </c>
      <c r="CY38" s="336">
        <f t="array" aca="1" ref="CY38" ca="1">IF($W22=$C22,SUM(IF(($E$79:$E$90=$C22)*($F$78:$Q$78=$W$31),$F$79:$Q$90)),0)</f>
        <v>0</v>
      </c>
      <c r="CZ38" s="342">
        <f t="array" aca="1" ref="CZ38" ca="1">IF($X22=$C22,SUM(IF(($E$79:$E$90=$C22)*($F$78:$Q$78=$X$20),$F$79:$Q$90)),0)</f>
        <v>0</v>
      </c>
      <c r="DA38" s="13">
        <f t="array" aca="1" ref="DA38" ca="1">IF($X22=$C22,SUM(IF(($E$79:$E$90=$C22)*($F$78:$Q$78=$X$21),$F$79:$Q$90)),0)</f>
        <v>0</v>
      </c>
      <c r="DB38" s="13">
        <f t="array" aca="1" ref="DB38" ca="1">IF($X22=$C22,SUM(IF(($E$79:$E$90=$C22)*($F$78:$Q$78=$X$23),$F$79:$Q$90)),0)</f>
        <v>0</v>
      </c>
      <c r="DC38" s="13">
        <f t="array" aca="1" ref="DC38" ca="1">IF($X22=$C22,SUM(IF(($E$79:$E$90=$C22)*($F$78:$Q$78=$X$24),$F$79:$Q$90)),0)</f>
        <v>0</v>
      </c>
      <c r="DD38" s="13">
        <f t="array" aca="1" ref="DD38" ca="1">IF($X22=$C22,SUM(IF(($E$79:$E$90=$C22)*($F$78:$Q$78=$X$25),$F$79:$Q$90)),0)</f>
        <v>0</v>
      </c>
      <c r="DE38" s="13">
        <f t="array" aca="1" ref="DE38" ca="1">IF($X22=$C22,SUM(IF(($E$79:$E$90=$C22)*($F$78:$Q$78=$X$26),$F$79:$Q$90)),0)</f>
        <v>0</v>
      </c>
      <c r="DF38" s="13">
        <f t="array" aca="1" ref="DF38" ca="1">IF($X22=$C22,SUM(IF(($E$79:$E$90=$C22)*($F$78:$Q$78=$X$27),$F$79:$Q$90)),0)</f>
        <v>0</v>
      </c>
      <c r="DG38" s="13">
        <f t="array" aca="1" ref="DG38" ca="1">IF($X22=$C22,SUM(IF(($E$79:$E$90=$C22)*($F$78:$Q$78=$X$28),$F$79:$Q$90)),0)</f>
        <v>0</v>
      </c>
      <c r="DH38" s="13">
        <f t="array" aca="1" ref="DH38" ca="1">IF($X22=$C22,SUM(IF(($E$79:$E$90=$C22)*($F$78:$Q$78=$X$29),$F$79:$Q$90)),0)</f>
        <v>0</v>
      </c>
      <c r="DI38" s="13">
        <f t="array" aca="1" ref="DI38" ca="1">IF($X22=$C22,SUM(IF(($E$79:$E$90=$C22)*($F$78:$Q$78=$X$30),$F$79:$Q$90)),0)</f>
        <v>0</v>
      </c>
      <c r="DJ38" s="336">
        <f t="array" aca="1" ref="DJ38" ca="1">IF($X22=$C22,SUM(IF(($E$79:$E$90=$C22)*($F$78:$Q$78=$X$31),$F$79:$Q$90)),0)</f>
        <v>0</v>
      </c>
      <c r="DK38" s="13">
        <f t="array" aca="1" ref="DK38" ca="1">IF($Y22=$C22,SUM(IF(($E$79:$E$90=$C22)*($F$78:$Q$78=$Y$20),$F$79:$Q$90)),0)</f>
        <v>0</v>
      </c>
      <c r="DL38" s="13">
        <f t="array" aca="1" ref="DL38" ca="1">IF($Y22=$C22,SUM(IF(($E$79:$E$90=$C22)*($F$78:$Q$78=$Y$21),$F$79:$Q$90)),0)</f>
        <v>0</v>
      </c>
      <c r="DM38" s="13">
        <f t="array" aca="1" ref="DM38" ca="1">IF($Y22=$C22,SUM(IF(($E$79:$E$90=$C22)*($F$78:$Q$78=$Y$23),$F$79:$Q$90)),0)</f>
        <v>0</v>
      </c>
      <c r="DN38" s="13">
        <f t="array" aca="1" ref="DN38" ca="1">IF($Y22=$C22,SUM(IF(($E$79:$E$90=$C22)*($F$78:$Q$78=$Y$24),$F$79:$Q$90)),0)</f>
        <v>0</v>
      </c>
      <c r="DO38" s="13">
        <f t="array" aca="1" ref="DO38" ca="1">IF($Y22=$C22,SUM(IF(($E$79:$E$90=$C22)*($F$78:$Q$78=$Y$25),$F$79:$Q$90)),0)</f>
        <v>0</v>
      </c>
      <c r="DP38" s="13">
        <f t="array" aca="1" ref="DP38" ca="1">IF($Y22=$C22,SUM(IF(($E$79:$E$90=$C22)*($F$78:$Q$78=$Y$26),$F$79:$Q$90)),0)</f>
        <v>0</v>
      </c>
      <c r="DQ38" s="13">
        <f t="array" aca="1" ref="DQ38" ca="1">IF($Y22=$C22,SUM(IF(($E$79:$E$90=$C22)*($F$78:$Q$78=$Y$27),$F$79:$Q$90)),0)</f>
        <v>0</v>
      </c>
      <c r="DR38" s="13">
        <f t="array" aca="1" ref="DR38" ca="1">IF($Y22=$C22,SUM(IF(($E$79:$E$90=$C22)*($F$78:$Q$78=$Y$28),$F$79:$Q$90)),0)</f>
        <v>0</v>
      </c>
      <c r="DS38" s="13">
        <f t="array" aca="1" ref="DS38" ca="1">IF($Y22=$C22,SUM(IF(($E$79:$E$90=$C22)*($F$78:$Q$78=$Y$29),$F$79:$Q$90)),0)</f>
        <v>0</v>
      </c>
      <c r="DT38" s="13">
        <f t="array" aca="1" ref="DT38" ca="1">IF($Y22=$C22,SUM(IF(($E$79:$E$90=$C22)*($F$78:$Q$78=$Y$30),$F$79:$Q$90)),0)</f>
        <v>0</v>
      </c>
      <c r="DU38" s="343">
        <f t="array" aca="1" ref="DU38" ca="1">IF($Y22=$C22,SUM(IF(($E$79:$E$90=$C22)*($F$78:$Q$78=$Y$31),$F$79:$Q$90)),0)</f>
        <v>0</v>
      </c>
    </row>
    <row r="39" spans="2:125" s="2" customFormat="1" x14ac:dyDescent="0.2">
      <c r="C39" s="2" t="str">
        <f t="shared" si="80"/>
        <v>Maibach 1822 eV</v>
      </c>
      <c r="E39" s="335">
        <f t="array" aca="1" ref="E39" ca="1">IF($O23=$C23,SUM(IF(($E$79:$E$90=$C23)*($F$78:$Q$78=$O$20),$F$79:$Q$90)),0)</f>
        <v>0</v>
      </c>
      <c r="F39" s="13">
        <f t="array" aca="1" ref="F39" ca="1">IF($O23=$C23,SUM(IF(($E$79:$E$90=$C23)*($F$78:$Q$78=$O$21),$F$79:$Q$90)),0)</f>
        <v>0</v>
      </c>
      <c r="G39" s="13">
        <f t="array" aca="1" ref="G39" ca="1">IF($O23=$C23,SUM(IF(($E$79:$E$90=$C23)*($F$78:$Q$78=$O$22),$F$79:$Q$90)),0)</f>
        <v>0</v>
      </c>
      <c r="H39" s="13">
        <f t="array" aca="1" ref="H39" ca="1">IF($O23=$C23,SUM(IF(($E$79:$E$90=$C23)*($F$78:$Q$78=$O$24),$F$79:$Q$90)),0)</f>
        <v>0</v>
      </c>
      <c r="I39" s="13">
        <f t="array" aca="1" ref="I39" ca="1">IF($O23=$C23,SUM(IF(($E$79:$E$90=$C23)*($F$78:$Q$78=$O$25),$F$79:$Q$90)),0)</f>
        <v>0</v>
      </c>
      <c r="J39" s="13">
        <f t="array" aca="1" ref="J39" ca="1">IF($O23=$C23,SUM(IF(($E$79:$E$90=$C23)*($F$78:$Q$78=$O$26),$F$79:$Q$90)),0)</f>
        <v>0</v>
      </c>
      <c r="K39" s="13">
        <f t="array" aca="1" ref="K39" ca="1">IF($O23=$C23,SUM(IF(($E$79:$E$90=$C23)*($F$78:$Q$78=$O$27),$F$79:$Q$90)),0)</f>
        <v>0</v>
      </c>
      <c r="L39" s="13">
        <f t="array" aca="1" ref="L39" ca="1">IF($O23=$C23,SUM(IF(($E$79:$E$90=$C23)*($F$78:$Q$78=$O$28),$F$79:$Q$90)),0)</f>
        <v>0</v>
      </c>
      <c r="M39" s="13">
        <f t="array" aca="1" ref="M39" ca="1">IF($O23=$C23,SUM(IF(($E$79:$E$90=$C23)*($F$78:$Q$78=$O$29),$F$79:$Q$90)),0)</f>
        <v>0</v>
      </c>
      <c r="N39" s="13">
        <f t="array" aca="1" ref="N39" ca="1">IF($O23=$C23,SUM(IF(($E$79:$E$90=$C23)*($F$78:$Q$78=$O$30),$F$79:$Q$90)),0)</f>
        <v>0</v>
      </c>
      <c r="O39" s="13">
        <f t="array" aca="1" ref="O39" ca="1">IF($O23=$C23,SUM(IF(($E$79:$E$90=$C23)*($F$78:$Q$78=$O$31),$F$79:$Q$90)),0)</f>
        <v>0</v>
      </c>
      <c r="P39" s="342">
        <f t="array" aca="1" ref="P39" ca="1">IF($P23=$C23,SUM(IF(($E$79:$E$90=$C23)*($F$78:$Q$78=$P$20),$F$79:$Q$90)),0)</f>
        <v>0</v>
      </c>
      <c r="Q39" s="13">
        <f t="array" aca="1" ref="Q39" ca="1">IF($P23=$C23,SUM(IF(($E$79:$E$90=$C23)*($F$78:$Q$78=$P$21),$F$79:$Q$90)),0)</f>
        <v>0</v>
      </c>
      <c r="R39" s="13">
        <f t="array" aca="1" ref="R39" ca="1">IF($P23=$C23,SUM(IF(($E$79:$E$90=$C23)*($F$78:$Q$78=$P$22),$F$79:$Q$90)),0)</f>
        <v>0</v>
      </c>
      <c r="S39" s="13">
        <f t="array" aca="1" ref="S39" ca="1">IF($P23=$C23,SUM(IF(($E$79:$E$90=$C23)*($F$78:$Q$78=$P$24),$F$79:$Q$90)),0)</f>
        <v>0</v>
      </c>
      <c r="T39" s="13">
        <f t="array" aca="1" ref="T39" ca="1">IF($P23=$C23,SUM(IF(($E$79:$E$90=$C23)*($F$78:$Q$78=$P$25),$F$79:$Q$90)),0)</f>
        <v>0</v>
      </c>
      <c r="U39" s="13">
        <f t="array" aca="1" ref="U39" ca="1">IF($P23=$C23,SUM(IF(($E$79:$E$90=$C23)*($F$78:$Q$78=$P$26),$F$79:$Q$90)),0)</f>
        <v>0</v>
      </c>
      <c r="V39" s="13">
        <f t="array" aca="1" ref="V39" ca="1">IF($P23=$C23,SUM(IF(($E$79:$E$90=$C23)*($F$78:$Q$78=$P$27),$F$79:$Q$90)),0)</f>
        <v>0</v>
      </c>
      <c r="W39" s="13">
        <f t="array" aca="1" ref="W39" ca="1">IF($P23=$C23,SUM(IF(($E$79:$E$90=$C23)*($F$78:$Q$78=$P$28),$F$79:$Q$90)),0)</f>
        <v>0</v>
      </c>
      <c r="X39" s="13">
        <f t="array" aca="1" ref="X39" ca="1">IF($P23=$C23,SUM(IF(($E$79:$E$90=$C23)*($F$78:$Q$78=$P$29),$F$79:$Q$90)),0)</f>
        <v>0</v>
      </c>
      <c r="Y39" s="13">
        <f t="array" aca="1" ref="Y39" ca="1">IF($P23=$C23,SUM(IF(($E$79:$E$90=$C23)*($F$78:$Q$78=$P$30),$F$79:$Q$90)),0)</f>
        <v>0</v>
      </c>
      <c r="Z39" s="13">
        <f t="array" aca="1" ref="Z39" ca="1">IF($P23=$C23,SUM(IF(($E$79:$E$90=$C23)*($F$78:$Q$78=$P$31),$F$79:$Q$90)),0)</f>
        <v>0</v>
      </c>
      <c r="AA39" s="342">
        <f t="array" aca="1" ref="AA39" ca="1">IF($Q23=$C23,SUM(IF(($E$79:$E$90=$C23)*($F$78:$Q$78=$Q$20),$F$79:$Q$90)),0)</f>
        <v>0</v>
      </c>
      <c r="AB39" s="13">
        <f t="array" aca="1" ref="AB39" ca="1">IF($Q23=$C23,SUM(IF(($E$79:$E$90=$C23)*($F$78:$Q$78=$Q$21),$F$79:$Q$90)),0)</f>
        <v>0</v>
      </c>
      <c r="AC39" s="13">
        <f t="array" aca="1" ref="AC39" ca="1">IF($Q23=$C23,SUM(IF(($E$79:$E$90=$C23)*($F$78:$Q$78=$Q$22),$F$79:$Q$90)),0)</f>
        <v>0</v>
      </c>
      <c r="AD39" s="13">
        <f t="array" aca="1" ref="AD39" ca="1">IF($Q23=$C23,SUM(IF(($E$79:$E$90=$C23)*($F$78:$Q$78=$Q$24),$F$79:$Q$90)),0)</f>
        <v>0</v>
      </c>
      <c r="AE39" s="13">
        <f t="array" aca="1" ref="AE39" ca="1">IF($Q23=$C23,SUM(IF(($E$79:$E$90=$C23)*($F$78:$Q$78=$Q$25),$F$79:$Q$90)),0)</f>
        <v>0</v>
      </c>
      <c r="AF39" s="13">
        <f t="array" aca="1" ref="AF39" ca="1">IF($Q23=$C23,SUM(IF(($E$79:$E$90=$C23)*($F$78:$Q$78=$Q$26),$F$79:$Q$90)),0)</f>
        <v>0</v>
      </c>
      <c r="AG39" s="13">
        <f t="array" aca="1" ref="AG39" ca="1">IF($Q23=$C23,SUM(IF(($E$79:$E$90=$C23)*($F$78:$Q$78=$Q$27),$F$79:$Q$90)),0)</f>
        <v>0</v>
      </c>
      <c r="AH39" s="13">
        <f t="array" aca="1" ref="AH39" ca="1">IF($Q23=$C23,SUM(IF(($E$79:$E$90=$C23)*($F$78:$Q$78=$Q$28),$F$79:$Q$90)),0)</f>
        <v>0</v>
      </c>
      <c r="AI39" s="13">
        <f t="array" aca="1" ref="AI39" ca="1">IF($Q23=$C23,SUM(IF(($E$79:$E$90=$C23)*($F$78:$Q$78=$Q$29),$F$79:$Q$90)),0)</f>
        <v>0</v>
      </c>
      <c r="AJ39" s="13">
        <f t="array" aca="1" ref="AJ39" ca="1">IF($Q23=$C23,SUM(IF(($E$79:$E$90=$C23)*($F$78:$Q$78=$Q$30),$F$79:$Q$90)),0)</f>
        <v>0</v>
      </c>
      <c r="AK39" s="13">
        <f t="array" aca="1" ref="AK39" ca="1">IF($Q23=$C23,SUM(IF(($E$79:$E$90=$C23)*($F$78:$Q$78=$Q$31),$F$79:$Q$90)),0)</f>
        <v>0</v>
      </c>
      <c r="AL39" s="342">
        <f t="array" aca="1" ref="AL39" ca="1">IF($R23=$C23,SUM(IF(($E$79:$E$90=$C23)*($F$78:$Q$78=$R$20),$F$79:$Q$90)),0)</f>
        <v>0</v>
      </c>
      <c r="AM39" s="13">
        <f t="array" aca="1" ref="AM39" ca="1">IF($R23=$C23,SUM(IF(($E$79:$E$90=$C23)*($F$78:$Q$78=$R$21),$F$79:$Q$90)),0)</f>
        <v>0</v>
      </c>
      <c r="AN39" s="13">
        <f t="array" aca="1" ref="AN39" ca="1">IF($R23=$C23,SUM(IF(($E$79:$E$90=$C23)*($F$78:$Q$78=$R$22),$F$79:$Q$90)),0)</f>
        <v>0</v>
      </c>
      <c r="AO39" s="13">
        <f t="array" aca="1" ref="AO39" ca="1">IF($R23=$C23,SUM(IF(($E$79:$E$90=$C23)*($F$78:$Q$78=$R$24),$F$79:$Q$90)),0)</f>
        <v>0</v>
      </c>
      <c r="AP39" s="13">
        <f t="array" aca="1" ref="AP39" ca="1">IF($R23=$C23,SUM(IF(($E$79:$E$90=$C23)*($F$78:$Q$78=$R$25),$F$79:$Q$90)),0)</f>
        <v>0</v>
      </c>
      <c r="AQ39" s="13">
        <f t="array" aca="1" ref="AQ39" ca="1">IF($R23=$C23,SUM(IF(($E$79:$E$90=$C23)*($F$78:$Q$78=$R$26),$F$79:$Q$90)),0)</f>
        <v>0</v>
      </c>
      <c r="AR39" s="13">
        <f t="array" aca="1" ref="AR39" ca="1">IF($R23=$C23,SUM(IF(($E$79:$E$90=$C23)*($F$78:$Q$78=$R$27),$F$79:$Q$90)),0)</f>
        <v>0</v>
      </c>
      <c r="AS39" s="13">
        <f t="array" aca="1" ref="AS39" ca="1">IF($R23=$C23,SUM(IF(($E$79:$E$90=$C23)*($F$78:$Q$78=$R$28),$F$79:$Q$90)),0)</f>
        <v>0</v>
      </c>
      <c r="AT39" s="13">
        <f t="array" aca="1" ref="AT39" ca="1">IF($R23=$C23,SUM(IF(($E$79:$E$90=$C23)*($F$78:$Q$78=$R$29),$F$79:$Q$90)),0)</f>
        <v>0</v>
      </c>
      <c r="AU39" s="13">
        <f t="array" aca="1" ref="AU39" ca="1">IF($R23=$C23,SUM(IF(($E$79:$E$90=$C23)*($F$78:$Q$78=$R$30),$F$79:$Q$90)),0)</f>
        <v>0</v>
      </c>
      <c r="AV39" s="13">
        <f t="array" aca="1" ref="AV39" ca="1">IF($R23=$C23,SUM(IF(($E$79:$E$90=$C23)*($F$78:$Q$78=$R$31),$F$79:$Q$90)),0)</f>
        <v>0</v>
      </c>
      <c r="AW39" s="342">
        <f t="array" aca="1" ref="AW39" ca="1">IF($S23=$C23,SUM(IF(($E$79:$E$90=$C23)*($F$78:$Q$78=$S$20),$F$79:$Q$90)),0)</f>
        <v>0</v>
      </c>
      <c r="AX39" s="13">
        <f t="array" aca="1" ref="AX39" ca="1">IF($S23=$C23,SUM(IF(($E$79:$E$90=$C23)*($F$78:$Q$78=$S$21),$F$79:$Q$90)),0)</f>
        <v>0</v>
      </c>
      <c r="AY39" s="13">
        <f t="array" aca="1" ref="AY39" ca="1">IF($S23=$C23,SUM(IF(($E$79:$E$90=$C23)*($F$78:$Q$78=$S$22),$F$79:$Q$90)),0)</f>
        <v>0</v>
      </c>
      <c r="AZ39" s="13">
        <f t="array" aca="1" ref="AZ39" ca="1">IF($S23=$C23,SUM(IF(($E$79:$E$90=$C23)*($F$78:$Q$78=$S$24),$F$79:$Q$90)),0)</f>
        <v>0</v>
      </c>
      <c r="BA39" s="13">
        <f t="array" aca="1" ref="BA39" ca="1">IF($S23=$C23,SUM(IF(($E$79:$E$90=$C23)*($F$78:$Q$78=$S$25),$F$79:$Q$90)),0)</f>
        <v>0</v>
      </c>
      <c r="BB39" s="13">
        <f t="array" aca="1" ref="BB39" ca="1">IF($S23=$C23,SUM(IF(($E$79:$E$90=$C23)*($F$78:$Q$78=$S$26),$F$79:$Q$90)),0)</f>
        <v>0</v>
      </c>
      <c r="BC39" s="13">
        <f t="array" aca="1" ref="BC39" ca="1">IF($S23=$C23,SUM(IF(($E$79:$E$90=$C23)*($F$78:$Q$78=$S$27),$F$79:$Q$90)),0)</f>
        <v>0</v>
      </c>
      <c r="BD39" s="13">
        <f t="array" aca="1" ref="BD39" ca="1">IF($S23=$C23,SUM(IF(($E$79:$E$90=$C23)*($F$78:$Q$78=$S$28),$F$79:$Q$90)),0)</f>
        <v>0</v>
      </c>
      <c r="BE39" s="13">
        <f t="array" aca="1" ref="BE39" ca="1">IF($S23=$C23,SUM(IF(($E$79:$E$90=$C23)*($F$78:$Q$78=$S$29),$F$79:$Q$90)),0)</f>
        <v>0</v>
      </c>
      <c r="BF39" s="13">
        <f t="array" aca="1" ref="BF39" ca="1">IF($S23=$C23,SUM(IF(($E$79:$E$90=$C23)*($F$78:$Q$78=$S$30),$F$79:$Q$90)),0)</f>
        <v>0</v>
      </c>
      <c r="BG39" s="13">
        <f t="array" aca="1" ref="BG39" ca="1">IF($S23=$C23,SUM(IF(($E$79:$E$90=$C23)*($F$78:$Q$78=$S$31),$F$79:$Q$90)),0)</f>
        <v>0</v>
      </c>
      <c r="BH39" s="342">
        <f t="array" aca="1" ref="BH39" ca="1">IF($T23=$C23,SUM(IF(($E$79:$E$90=$C23)*($F$78:$Q$78=$T$20),$F$79:$Q$90)),0)</f>
        <v>0</v>
      </c>
      <c r="BI39" s="13">
        <f t="array" aca="1" ref="BI39" ca="1">IF($T23=$C23,SUM(IF(($E$79:$E$90=$C23)*($F$78:$Q$78=$T$21),$F$79:$Q$90)),0)</f>
        <v>0</v>
      </c>
      <c r="BJ39" s="13">
        <f t="array" aca="1" ref="BJ39" ca="1">IF($T23=$C23,SUM(IF(($E$79:$E$90=$C23)*($F$78:$Q$78=$T$22),$F$79:$Q$90)),0)</f>
        <v>0</v>
      </c>
      <c r="BK39" s="13">
        <f t="array" aca="1" ref="BK39" ca="1">IF($T23=$C23,SUM(IF(($E$79:$E$90=$C23)*($F$78:$Q$78=$T$24),$F$79:$Q$90)),0)</f>
        <v>0</v>
      </c>
      <c r="BL39" s="13">
        <f t="array" aca="1" ref="BL39" ca="1">IF($T23=$C23,SUM(IF(($E$79:$E$90=$C23)*($F$78:$Q$78=$T$25),$F$79:$Q$90)),0)</f>
        <v>0</v>
      </c>
      <c r="BM39" s="13">
        <f t="array" aca="1" ref="BM39" ca="1">IF($T23=$C23,SUM(IF(($E$79:$E$90=$C23)*($F$78:$Q$78=$T$26),$F$79:$Q$90)),0)</f>
        <v>0</v>
      </c>
      <c r="BN39" s="13">
        <f t="array" aca="1" ref="BN39" ca="1">IF($T23=$C23,SUM(IF(($E$79:$E$90=$C23)*($F$78:$Q$78=$T$27),$F$79:$Q$90)),0)</f>
        <v>0</v>
      </c>
      <c r="BO39" s="13">
        <f t="array" aca="1" ref="BO39" ca="1">IF($T23=$C23,SUM(IF(($E$79:$E$90=$C23)*($F$78:$Q$78=$T$28),$F$79:$Q$90)),0)</f>
        <v>0</v>
      </c>
      <c r="BP39" s="13">
        <f t="array" aca="1" ref="BP39" ca="1">IF($T23=$C23,SUM(IF(($E$79:$E$90=$C23)*($F$78:$Q$78=$T$29),$F$79:$Q$90)),0)</f>
        <v>0</v>
      </c>
      <c r="BQ39" s="13">
        <f t="array" aca="1" ref="BQ39" ca="1">IF($T23=$C23,SUM(IF(($E$79:$E$90=$C23)*($F$78:$Q$78=$T$30),$F$79:$Q$90)),0)</f>
        <v>0</v>
      </c>
      <c r="BR39" s="13">
        <f t="array" aca="1" ref="BR39" ca="1">IF($T23=$C23,SUM(IF(($E$79:$E$90=$C23)*($F$78:$Q$78=$T$31),$F$79:$Q$90)),0)</f>
        <v>0</v>
      </c>
      <c r="BS39" s="342">
        <f t="array" aca="1" ref="BS39" ca="1">IF($U23=$C23,SUM(IF(($E$79:$E$90=$C23)*($F$78:$Q$78=$U$20),$F$79:$Q$90)),0)</f>
        <v>0</v>
      </c>
      <c r="BT39" s="13">
        <f t="array" aca="1" ref="BT39" ca="1">IF($U23=$C23,SUM(IF(($E$79:$E$90=$C23)*($F$78:$Q$78=$U$21),$F$79:$Q$90)),0)</f>
        <v>0</v>
      </c>
      <c r="BU39" s="13">
        <f t="array" aca="1" ref="BU39" ca="1">IF($U23=$C23,SUM(IF(($E$79:$E$90=$C23)*($F$78:$Q$78=$U$22),$F$79:$Q$90)),0)</f>
        <v>0</v>
      </c>
      <c r="BV39" s="13">
        <f t="array" aca="1" ref="BV39" ca="1">IF($U23=$C23,SUM(IF(($E$79:$E$90=$C23)*($F$78:$Q$78=$U$24),$F$79:$Q$90)),0)</f>
        <v>0</v>
      </c>
      <c r="BW39" s="13">
        <f t="array" aca="1" ref="BW39" ca="1">IF($U23=$C23,SUM(IF(($E$79:$E$90=$C23)*($F$78:$Q$78=$U$25),$F$79:$Q$90)),0)</f>
        <v>0</v>
      </c>
      <c r="BX39" s="13">
        <f t="array" aca="1" ref="BX39" ca="1">IF($U23=$C23,SUM(IF(($E$79:$E$90=$C23)*($F$78:$Q$78=$U$26),$F$79:$Q$90)),0)</f>
        <v>0</v>
      </c>
      <c r="BY39" s="13">
        <f t="array" aca="1" ref="BY39" ca="1">IF($U23=$C23,SUM(IF(($E$79:$E$90=$C23)*($F$78:$Q$78=$U$27),$F$79:$Q$90)),0)</f>
        <v>0</v>
      </c>
      <c r="BZ39" s="13">
        <f t="array" aca="1" ref="BZ39" ca="1">IF($U23=$C23,SUM(IF(($E$79:$E$90=$C23)*($F$78:$Q$78=$U$28),$F$79:$Q$90)),0)</f>
        <v>0</v>
      </c>
      <c r="CA39" s="13">
        <f t="array" aca="1" ref="CA39" ca="1">IF($U23=$C23,SUM(IF(($E$79:$E$90=$C23)*($F$78:$Q$78=$U$29),$F$79:$Q$90)),0)</f>
        <v>0</v>
      </c>
      <c r="CB39" s="13">
        <f t="array" aca="1" ref="CB39" ca="1">IF($U23=$C23,SUM(IF(($E$79:$E$90=$C23)*($F$78:$Q$78=$U$30),$F$79:$Q$90)),0)</f>
        <v>0</v>
      </c>
      <c r="CC39" s="13">
        <f t="array" aca="1" ref="CC39" ca="1">IF($U23=$C23,SUM(IF(($E$79:$E$90=$C23)*($F$78:$Q$78=$U$31),$F$79:$Q$90)),0)</f>
        <v>0</v>
      </c>
      <c r="CD39" s="342">
        <f t="array" aca="1" ref="CD39" ca="1">IF($V23=$C23,SUM(IF(($E$79:$E$90=$C23)*($F$78:$Q$78=$V$20),$F$79:$Q$90)),0)</f>
        <v>0</v>
      </c>
      <c r="CE39" s="13">
        <f t="array" aca="1" ref="CE39" ca="1">IF($V23=$C23,SUM(IF(($E$79:$E$90=$C23)*($F$78:$Q$78=$V$21),$F$79:$Q$90)),0)</f>
        <v>0</v>
      </c>
      <c r="CF39" s="13">
        <f t="array" aca="1" ref="CF39" ca="1">IF($V23=$C23,SUM(IF(($E$79:$E$90=$C23)*($F$78:$Q$78=$V$22),$F$79:$Q$90)),0)</f>
        <v>0</v>
      </c>
      <c r="CG39" s="13">
        <f t="array" aca="1" ref="CG39" ca="1">IF($V23=$C23,SUM(IF(($E$79:$E$90=$C23)*($F$78:$Q$78=$V$24),$F$79:$Q$90)),0)</f>
        <v>0</v>
      </c>
      <c r="CH39" s="13">
        <f t="array" aca="1" ref="CH39" ca="1">IF($V23=$C23,SUM(IF(($E$79:$E$90=$C23)*($F$78:$Q$78=$V$25),$F$79:$Q$90)),0)</f>
        <v>0</v>
      </c>
      <c r="CI39" s="13">
        <f t="array" aca="1" ref="CI39" ca="1">IF($V23=$C23,SUM(IF(($E$79:$E$90=$C23)*($F$78:$Q$78=$V$26),$F$79:$Q$90)),0)</f>
        <v>0</v>
      </c>
      <c r="CJ39" s="13">
        <f t="array" aca="1" ref="CJ39" ca="1">IF($V23=$C23,SUM(IF(($E$79:$E$90=$C23)*($F$78:$Q$78=$V$27),$F$79:$Q$90)),0)</f>
        <v>0</v>
      </c>
      <c r="CK39" s="13">
        <f t="array" aca="1" ref="CK39" ca="1">IF($V23=$C23,SUM(IF(($E$79:$E$90=$C23)*($F$78:$Q$78=$V$28),$F$79:$Q$90)),0)</f>
        <v>0</v>
      </c>
      <c r="CL39" s="13">
        <f t="array" aca="1" ref="CL39" ca="1">IF($V23=$C23,SUM(IF(($E$79:$E$90=$C23)*($F$78:$Q$78=$V$29),$F$79:$Q$90)),0)</f>
        <v>0</v>
      </c>
      <c r="CM39" s="13">
        <f t="array" aca="1" ref="CM39" ca="1">IF($V23=$C23,SUM(IF(($E$79:$E$90=$C23)*($F$78:$Q$78=$V$30),$F$79:$Q$90)),0)</f>
        <v>0</v>
      </c>
      <c r="CN39" s="336">
        <f t="array" aca="1" ref="CN39" ca="1">IF($V23=$C23,SUM(IF(($E$79:$E$90=$C23)*($F$78:$Q$78=$V$31),$F$79:$Q$90)),0)</f>
        <v>0</v>
      </c>
      <c r="CO39" s="342">
        <f t="array" aca="1" ref="CO39" ca="1">IF($W23=$C23,SUM(IF(($E$79:$E$90=$C23)*($F$78:$Q$78=$W$20),$F$79:$Q$90)),0)</f>
        <v>0</v>
      </c>
      <c r="CP39" s="13">
        <f t="array" aca="1" ref="CP39" ca="1">IF($W23=$C23,SUM(IF(($E$79:$E$90=$C23)*($F$78:$Q$78=$W$21),$F$79:$Q$90)),0)</f>
        <v>0</v>
      </c>
      <c r="CQ39" s="13">
        <f t="array" aca="1" ref="CQ39" ca="1">IF($W23=$C23,SUM(IF(($E$79:$E$90=$C23)*($F$78:$Q$78=$W$22),$F$79:$Q$90)),0)</f>
        <v>0</v>
      </c>
      <c r="CR39" s="13">
        <f t="array" aca="1" ref="CR39" ca="1">IF($W23=$C23,SUM(IF(($E$79:$E$90=$C23)*($F$78:$Q$78=$W$24),$F$79:$Q$90)),0)</f>
        <v>0</v>
      </c>
      <c r="CS39" s="13">
        <f t="array" aca="1" ref="CS39" ca="1">IF($W23=$C23,SUM(IF(($E$79:$E$90=$C23)*($F$78:$Q$78=$W$25),$F$79:$Q$90)),0)</f>
        <v>0</v>
      </c>
      <c r="CT39" s="13">
        <f t="array" aca="1" ref="CT39" ca="1">IF($W23=$C23,SUM(IF(($E$79:$E$90=$C23)*($F$78:$Q$78=$W$26),$F$79:$Q$90)),0)</f>
        <v>0</v>
      </c>
      <c r="CU39" s="13">
        <f t="array" aca="1" ref="CU39" ca="1">IF($W23=$C23,SUM(IF(($E$79:$E$90=$C23)*($F$78:$Q$78=$W$27),$F$79:$Q$90)),0)</f>
        <v>0</v>
      </c>
      <c r="CV39" s="13">
        <f t="array" aca="1" ref="CV39" ca="1">IF($W23=$C23,SUM(IF(($E$79:$E$90=$C23)*($F$78:$Q$78=$W$28),$F$79:$Q$90)),0)</f>
        <v>0</v>
      </c>
      <c r="CW39" s="13">
        <f t="array" aca="1" ref="CW39" ca="1">IF($W23=$C23,SUM(IF(($E$79:$E$90=$C23)*($F$78:$Q$78=$W$29),$F$79:$Q$90)),0)</f>
        <v>0</v>
      </c>
      <c r="CX39" s="13">
        <f t="array" aca="1" ref="CX39" ca="1">IF($W23=$C23,SUM(IF(($E$79:$E$90=$C23)*($F$78:$Q$78=$W$30),$F$79:$Q$90)),0)</f>
        <v>0</v>
      </c>
      <c r="CY39" s="336">
        <f t="array" aca="1" ref="CY39" ca="1">IF($W23=$C23,SUM(IF(($E$79:$E$90=$C23)*($F$78:$Q$78=$W$31),$F$79:$Q$90)),0)</f>
        <v>0</v>
      </c>
      <c r="CZ39" s="342">
        <f t="array" aca="1" ref="CZ39" ca="1">IF($X23=$C23,SUM(IF(($E$79:$E$90=$C23)*($F$78:$Q$78=$X$20),$F$79:$Q$90)),0)</f>
        <v>0</v>
      </c>
      <c r="DA39" s="13">
        <f t="array" aca="1" ref="DA39" ca="1">IF($X23=$C23,SUM(IF(($E$79:$E$90=$C23)*($F$78:$Q$78=$X$21),$F$79:$Q$90)),0)</f>
        <v>0</v>
      </c>
      <c r="DB39" s="13">
        <f t="array" aca="1" ref="DB39" ca="1">IF($X23=$C23,SUM(IF(($E$79:$E$90=$C23)*($F$78:$Q$78=$X$22),$F$79:$Q$90)),0)</f>
        <v>0</v>
      </c>
      <c r="DC39" s="13">
        <f t="array" aca="1" ref="DC39" ca="1">IF($X23=$C23,SUM(IF(($E$79:$E$90=$C23)*($F$78:$Q$78=$X$24),$F$79:$Q$90)),0)</f>
        <v>0</v>
      </c>
      <c r="DD39" s="13">
        <f t="array" aca="1" ref="DD39" ca="1">IF($X23=$C23,SUM(IF(($E$79:$E$90=$C23)*($F$78:$Q$78=$X$25),$F$79:$Q$90)),0)</f>
        <v>0</v>
      </c>
      <c r="DE39" s="13">
        <f t="array" aca="1" ref="DE39" ca="1">IF($X23=$C23,SUM(IF(($E$79:$E$90=$C23)*($F$78:$Q$78=$X$26),$F$79:$Q$90)),0)</f>
        <v>0</v>
      </c>
      <c r="DF39" s="13">
        <f t="array" aca="1" ref="DF39" ca="1">IF($X23=$C23,SUM(IF(($E$79:$E$90=$C23)*($F$78:$Q$78=$X$27),$F$79:$Q$90)),0)</f>
        <v>0</v>
      </c>
      <c r="DG39" s="13">
        <f t="array" aca="1" ref="DG39" ca="1">IF($X23=$C23,SUM(IF(($E$79:$E$90=$C23)*($F$78:$Q$78=$X$28),$F$79:$Q$90)),0)</f>
        <v>0</v>
      </c>
      <c r="DH39" s="13">
        <f t="array" aca="1" ref="DH39" ca="1">IF($X23=$C23,SUM(IF(($E$79:$E$90=$C23)*($F$78:$Q$78=$X$29),$F$79:$Q$90)),0)</f>
        <v>0</v>
      </c>
      <c r="DI39" s="13">
        <f t="array" aca="1" ref="DI39" ca="1">IF($X23=$C23,SUM(IF(($E$79:$E$90=$C23)*($F$78:$Q$78=$X$30),$F$79:$Q$90)),0)</f>
        <v>0</v>
      </c>
      <c r="DJ39" s="336">
        <f t="array" aca="1" ref="DJ39" ca="1">IF($X23=$C23,SUM(IF(($E$79:$E$90=$C23)*($F$78:$Q$78=$X$31),$F$79:$Q$90)),0)</f>
        <v>0</v>
      </c>
      <c r="DK39" s="13">
        <f t="array" aca="1" ref="DK39" ca="1">IF($Y23=$C23,SUM(IF(($E$79:$E$90=$C23)*($F$78:$Q$78=$Y$20),$F$79:$Q$90)),0)</f>
        <v>0</v>
      </c>
      <c r="DL39" s="13">
        <f t="array" aca="1" ref="DL39" ca="1">IF($Y23=$C23,SUM(IF(($E$79:$E$90=$C23)*($F$78:$Q$78=$Y$21),$F$79:$Q$90)),0)</f>
        <v>0</v>
      </c>
      <c r="DM39" s="13">
        <f t="array" aca="1" ref="DM39" ca="1">IF($Y23=$C23,SUM(IF(($E$79:$E$90=$C23)*($F$78:$Q$78=$Y$22),$F$79:$Q$90)),0)</f>
        <v>0</v>
      </c>
      <c r="DN39" s="13">
        <f t="array" aca="1" ref="DN39" ca="1">IF($Y23=$C23,SUM(IF(($E$79:$E$90=$C23)*($F$78:$Q$78=$Y$24),$F$79:$Q$90)),0)</f>
        <v>0</v>
      </c>
      <c r="DO39" s="13">
        <f t="array" aca="1" ref="DO39" ca="1">IF($Y23=$C23,SUM(IF(($E$79:$E$90=$C23)*($F$78:$Q$78=$Y$25),$F$79:$Q$90)),0)</f>
        <v>0</v>
      </c>
      <c r="DP39" s="13">
        <f t="array" aca="1" ref="DP39" ca="1">IF($Y23=$C23,SUM(IF(($E$79:$E$90=$C23)*($F$78:$Q$78=$Y$26),$F$79:$Q$90)),0)</f>
        <v>0</v>
      </c>
      <c r="DQ39" s="13">
        <f t="array" aca="1" ref="DQ39" ca="1">IF($Y23=$C23,SUM(IF(($E$79:$E$90=$C23)*($F$78:$Q$78=$Y$27),$F$79:$Q$90)),0)</f>
        <v>0</v>
      </c>
      <c r="DR39" s="13">
        <f t="array" aca="1" ref="DR39" ca="1">IF($Y23=$C23,SUM(IF(($E$79:$E$90=$C23)*($F$78:$Q$78=$Y$28),$F$79:$Q$90)),0)</f>
        <v>0</v>
      </c>
      <c r="DS39" s="13">
        <f t="array" aca="1" ref="DS39" ca="1">IF($Y23=$C23,SUM(IF(($E$79:$E$90=$C23)*($F$78:$Q$78=$Y$29),$F$79:$Q$90)),0)</f>
        <v>0</v>
      </c>
      <c r="DT39" s="13">
        <f t="array" aca="1" ref="DT39" ca="1">IF($Y23=$C23,SUM(IF(($E$79:$E$90=$C23)*($F$78:$Q$78=$Y$30),$F$79:$Q$90)),0)</f>
        <v>0</v>
      </c>
      <c r="DU39" s="343">
        <f t="array" aca="1" ref="DU39" ca="1">IF($Y23=$C23,SUM(IF(($E$79:$E$90=$C23)*($F$78:$Q$78=$Y$31),$F$79:$Q$90)),0)</f>
        <v>0</v>
      </c>
    </row>
    <row r="40" spans="2:125" s="2" customFormat="1" x14ac:dyDescent="0.2">
      <c r="C40" s="2" t="str">
        <f t="shared" si="80"/>
        <v>VFB Essenheim</v>
      </c>
      <c r="E40" s="335">
        <f t="array" aca="1" ref="E40" ca="1">IF($O24=$C24,SUM(IF(($E$79:$E$90=$C24)*($F$78:$Q$78=$O$20),$F$79:$Q$90)),0)</f>
        <v>0</v>
      </c>
      <c r="F40" s="13">
        <f t="array" aca="1" ref="F40" ca="1">IF($O24=$C24,SUM(IF(($E$79:$E$90=$C24)*($F$78:$Q$78=$O$21),$F$79:$Q$90)),0)</f>
        <v>0</v>
      </c>
      <c r="G40" s="13">
        <f t="array" aca="1" ref="G40" ca="1">IF($O24=$C24,SUM(IF(($E$79:$E$90=$C24)*($F$78:$Q$78=$O$22),$F$79:$Q$90)),0)</f>
        <v>0</v>
      </c>
      <c r="H40" s="13">
        <f t="array" aca="1" ref="H40" ca="1">IF($O24=$C24,SUM(IF(($E$79:$E$90=$C24)*($F$78:$Q$78=$O$23),$F$79:$Q$90)),0)</f>
        <v>0</v>
      </c>
      <c r="I40" s="13">
        <f t="array" aca="1" ref="I40" ca="1">IF($O24=$C24,SUM(IF(($E$79:$E$90=$C24)*($F$78:$Q$78=$O$25),$F$79:$Q$90)),0)</f>
        <v>0</v>
      </c>
      <c r="J40" s="13">
        <f t="array" aca="1" ref="J40" ca="1">IF($O24=$C24,SUM(IF(($E$79:$E$90=$C24)*($F$78:$Q$78=$O$26),$F$79:$Q$90)),0)</f>
        <v>0</v>
      </c>
      <c r="K40" s="13">
        <f t="array" aca="1" ref="K40" ca="1">IF($O24=$C24,SUM(IF(($E$79:$E$90=$C24)*($F$78:$Q$78=$O$27),$F$79:$Q$90)),0)</f>
        <v>0</v>
      </c>
      <c r="L40" s="13">
        <f t="array" aca="1" ref="L40" ca="1">IF($O24=$C24,SUM(IF(($E$79:$E$90=$C24)*($F$78:$Q$78=$O$28),$F$79:$Q$90)),0)</f>
        <v>0</v>
      </c>
      <c r="M40" s="13">
        <f t="array" aca="1" ref="M40" ca="1">IF($O24=$C24,SUM(IF(($E$79:$E$90=$C24)*($F$78:$Q$78=$O$29),$F$79:$Q$90)),0)</f>
        <v>0</v>
      </c>
      <c r="N40" s="13">
        <f t="array" aca="1" ref="N40" ca="1">IF($O24=$C24,SUM(IF(($E$79:$E$90=$C24)*($F$78:$Q$78=$O$30),$F$79:$Q$90)),0)</f>
        <v>0</v>
      </c>
      <c r="O40" s="13">
        <f t="array" aca="1" ref="O40" ca="1">IF($O24=$C24,SUM(IF(($E$79:$E$90=$C24)*($F$78:$Q$78=$O$31),$F$79:$Q$90)),0)</f>
        <v>0</v>
      </c>
      <c r="P40" s="342">
        <f t="array" aca="1" ref="P40" ca="1">IF($P24=$C24,SUM(IF(($E$79:$E$90=$C24)*($F$78:$Q$78=$P$20),$F$79:$Q$90)),0)</f>
        <v>0</v>
      </c>
      <c r="Q40" s="13">
        <f t="array" aca="1" ref="Q40" ca="1">IF($P24=$C24,SUM(IF(($E$79:$E$90=$C24)*($F$78:$Q$78=$P$21),$F$79:$Q$90)),0)</f>
        <v>0</v>
      </c>
      <c r="R40" s="13">
        <f t="array" aca="1" ref="R40" ca="1">IF($P24=$C24,SUM(IF(($E$79:$E$90=$C24)*($F$78:$Q$78=$P$22),$F$79:$Q$90)),0)</f>
        <v>0</v>
      </c>
      <c r="S40" s="13">
        <f t="array" aca="1" ref="S40" ca="1">IF($P24=$C24,SUM(IF(($E$79:$E$90=$C24)*($F$78:$Q$78=$P$23),$F$79:$Q$90)),0)</f>
        <v>0</v>
      </c>
      <c r="T40" s="13">
        <f t="array" aca="1" ref="T40" ca="1">IF($P24=$C24,SUM(IF(($E$79:$E$90=$C24)*($F$78:$Q$78=$P$25),$F$79:$Q$90)),0)</f>
        <v>0</v>
      </c>
      <c r="U40" s="13">
        <f t="array" aca="1" ref="U40" ca="1">IF($P24=$C24,SUM(IF(($E$79:$E$90=$C24)*($F$78:$Q$78=$P$26),$F$79:$Q$90)),0)</f>
        <v>0</v>
      </c>
      <c r="V40" s="13">
        <f t="array" aca="1" ref="V40" ca="1">IF($P24=$C24,SUM(IF(($E$79:$E$90=$C24)*($F$78:$Q$78=$P$27),$F$79:$Q$90)),0)</f>
        <v>0</v>
      </c>
      <c r="W40" s="13">
        <f t="array" aca="1" ref="W40" ca="1">IF($P24=$C24,SUM(IF(($E$79:$E$90=$C24)*($F$78:$Q$78=$P$28),$F$79:$Q$90)),0)</f>
        <v>0</v>
      </c>
      <c r="X40" s="13">
        <f t="array" aca="1" ref="X40" ca="1">IF($P24=$C24,SUM(IF(($E$79:$E$90=$C24)*($F$78:$Q$78=$P$29),$F$79:$Q$90)),0)</f>
        <v>0</v>
      </c>
      <c r="Y40" s="13">
        <f t="array" aca="1" ref="Y40" ca="1">IF($P24=$C24,SUM(IF(($E$79:$E$90=$C24)*($F$78:$Q$78=$P$30),$F$79:$Q$90)),0)</f>
        <v>0</v>
      </c>
      <c r="Z40" s="13">
        <f t="array" aca="1" ref="Z40" ca="1">IF($P24=$C24,SUM(IF(($E$79:$E$90=$C24)*($F$78:$Q$78=$P$31),$F$79:$Q$90)),0)</f>
        <v>0</v>
      </c>
      <c r="AA40" s="342">
        <f t="array" aca="1" ref="AA40" ca="1">IF($Q24=$C24,SUM(IF(($E$79:$E$90=$C24)*($F$78:$Q$78=$Q$20),$F$79:$Q$90)),0)</f>
        <v>0</v>
      </c>
      <c r="AB40" s="13">
        <f t="array" aca="1" ref="AB40" ca="1">IF($Q24=$C24,SUM(IF(($E$79:$E$90=$C24)*($F$78:$Q$78=$Q$21),$F$79:$Q$90)),0)</f>
        <v>0</v>
      </c>
      <c r="AC40" s="13">
        <f t="array" aca="1" ref="AC40" ca="1">IF($Q24=$C24,SUM(IF(($E$79:$E$90=$C24)*($F$78:$Q$78=$Q$22),$F$79:$Q$90)),0)</f>
        <v>0</v>
      </c>
      <c r="AD40" s="13">
        <f t="array" aca="1" ref="AD40" ca="1">IF($Q24=$C24,SUM(IF(($E$79:$E$90=$C24)*($F$78:$Q$78=$Q$23),$F$79:$Q$90)),0)</f>
        <v>0</v>
      </c>
      <c r="AE40" s="13">
        <f t="array" aca="1" ref="AE40" ca="1">IF($Q24=$C24,SUM(IF(($E$79:$E$90=$C24)*($F$78:$Q$78=$Q$25),$F$79:$Q$90)),0)</f>
        <v>0</v>
      </c>
      <c r="AF40" s="13">
        <f t="array" aca="1" ref="AF40" ca="1">IF($Q24=$C24,SUM(IF(($E$79:$E$90=$C24)*($F$78:$Q$78=$Q$26),$F$79:$Q$90)),0)</f>
        <v>0</v>
      </c>
      <c r="AG40" s="13">
        <f t="array" aca="1" ref="AG40" ca="1">IF($Q24=$C24,SUM(IF(($E$79:$E$90=$C24)*($F$78:$Q$78=$Q$27),$F$79:$Q$90)),0)</f>
        <v>0</v>
      </c>
      <c r="AH40" s="13">
        <f t="array" aca="1" ref="AH40" ca="1">IF($Q24=$C24,SUM(IF(($E$79:$E$90=$C24)*($F$78:$Q$78=$Q$28),$F$79:$Q$90)),0)</f>
        <v>0</v>
      </c>
      <c r="AI40" s="13">
        <f t="array" aca="1" ref="AI40" ca="1">IF($Q24=$C24,SUM(IF(($E$79:$E$90=$C24)*($F$78:$Q$78=$Q$29),$F$79:$Q$90)),0)</f>
        <v>0</v>
      </c>
      <c r="AJ40" s="13">
        <f t="array" aca="1" ref="AJ40" ca="1">IF($Q24=$C24,SUM(IF(($E$79:$E$90=$C24)*($F$78:$Q$78=$Q$30),$F$79:$Q$90)),0)</f>
        <v>0</v>
      </c>
      <c r="AK40" s="13">
        <f t="array" aca="1" ref="AK40" ca="1">IF($Q24=$C24,SUM(IF(($E$79:$E$90=$C24)*($F$78:$Q$78=$Q$31),$F$79:$Q$90)),0)</f>
        <v>0</v>
      </c>
      <c r="AL40" s="342">
        <f t="array" aca="1" ref="AL40" ca="1">IF($R24=$C24,SUM(IF(($E$79:$E$90=$C24)*($F$78:$Q$78=$R$20),$F$79:$Q$90)),0)</f>
        <v>0</v>
      </c>
      <c r="AM40" s="13">
        <f t="array" aca="1" ref="AM40" ca="1">IF($R24=$C24,SUM(IF(($E$79:$E$90=$C24)*($F$78:$Q$78=$R$21),$F$79:$Q$90)),0)</f>
        <v>0</v>
      </c>
      <c r="AN40" s="13">
        <f t="array" aca="1" ref="AN40" ca="1">IF($R24=$C24,SUM(IF(($E$79:$E$90=$C24)*($F$78:$Q$78=$R$22),$F$79:$Q$90)),0)</f>
        <v>0</v>
      </c>
      <c r="AO40" s="13">
        <f t="array" aca="1" ref="AO40" ca="1">IF($R24=$C24,SUM(IF(($E$79:$E$90=$C24)*($F$78:$Q$78=$R$23),$F$79:$Q$90)),0)</f>
        <v>0</v>
      </c>
      <c r="AP40" s="13">
        <f t="array" aca="1" ref="AP40" ca="1">IF($R24=$C24,SUM(IF(($E$79:$E$90=$C24)*($F$78:$Q$78=$R$25),$F$79:$Q$90)),0)</f>
        <v>0</v>
      </c>
      <c r="AQ40" s="13">
        <f t="array" aca="1" ref="AQ40" ca="1">IF($R24=$C24,SUM(IF(($E$79:$E$90=$C24)*($F$78:$Q$78=$R$26),$F$79:$Q$90)),0)</f>
        <v>0</v>
      </c>
      <c r="AR40" s="13">
        <f t="array" aca="1" ref="AR40" ca="1">IF($R24=$C24,SUM(IF(($E$79:$E$90=$C24)*($F$78:$Q$78=$R$27),$F$79:$Q$90)),0)</f>
        <v>0</v>
      </c>
      <c r="AS40" s="13">
        <f t="array" aca="1" ref="AS40" ca="1">IF($R24=$C24,SUM(IF(($E$79:$E$90=$C24)*($F$78:$Q$78=$R$28),$F$79:$Q$90)),0)</f>
        <v>0</v>
      </c>
      <c r="AT40" s="13">
        <f t="array" aca="1" ref="AT40" ca="1">IF($R24=$C24,SUM(IF(($E$79:$E$90=$C24)*($F$78:$Q$78=$R$29),$F$79:$Q$90)),0)</f>
        <v>0</v>
      </c>
      <c r="AU40" s="13">
        <f t="array" aca="1" ref="AU40" ca="1">IF($R24=$C24,SUM(IF(($E$79:$E$90=$C24)*($F$78:$Q$78=$R$30),$F$79:$Q$90)),0)</f>
        <v>0</v>
      </c>
      <c r="AV40" s="13">
        <f t="array" aca="1" ref="AV40" ca="1">IF($R24=$C24,SUM(IF(($E$79:$E$90=$C24)*($F$78:$Q$78=$R$31),$F$79:$Q$90)),0)</f>
        <v>0</v>
      </c>
      <c r="AW40" s="342">
        <f t="array" aca="1" ref="AW40" ca="1">IF($S24=$C24,SUM(IF(($E$79:$E$90=$C24)*($F$78:$Q$78=$S$20),$F$79:$Q$90)),0)</f>
        <v>0</v>
      </c>
      <c r="AX40" s="13">
        <f t="array" aca="1" ref="AX40" ca="1">IF($S24=$C24,SUM(IF(($E$79:$E$90=$C24)*($F$78:$Q$78=$S$21),$F$79:$Q$90)),0)</f>
        <v>0</v>
      </c>
      <c r="AY40" s="13">
        <f t="array" aca="1" ref="AY40" ca="1">IF($S24=$C24,SUM(IF(($E$79:$E$90=$C24)*($F$78:$Q$78=$S$22),$F$79:$Q$90)),0)</f>
        <v>0</v>
      </c>
      <c r="AZ40" s="13">
        <f t="array" aca="1" ref="AZ40" ca="1">IF($S24=$C24,SUM(IF(($E$79:$E$90=$C24)*($F$78:$Q$78=$S$23),$F$79:$Q$90)),0)</f>
        <v>0</v>
      </c>
      <c r="BA40" s="13">
        <f t="array" aca="1" ref="BA40" ca="1">IF($S24=$C24,SUM(IF(($E$79:$E$90=$C24)*($F$78:$Q$78=$S$25),$F$79:$Q$90)),0)</f>
        <v>0</v>
      </c>
      <c r="BB40" s="13">
        <f t="array" aca="1" ref="BB40" ca="1">IF($S24=$C24,SUM(IF(($E$79:$E$90=$C24)*($F$78:$Q$78=$S$26),$F$79:$Q$90)),0)</f>
        <v>0</v>
      </c>
      <c r="BC40" s="13">
        <f t="array" aca="1" ref="BC40" ca="1">IF($S24=$C24,SUM(IF(($E$79:$E$90=$C24)*($F$78:$Q$78=$S$27),$F$79:$Q$90)),0)</f>
        <v>0</v>
      </c>
      <c r="BD40" s="13">
        <f t="array" aca="1" ref="BD40" ca="1">IF($S24=$C24,SUM(IF(($E$79:$E$90=$C24)*($F$78:$Q$78=$S$28),$F$79:$Q$90)),0)</f>
        <v>0</v>
      </c>
      <c r="BE40" s="13">
        <f t="array" aca="1" ref="BE40" ca="1">IF($S24=$C24,SUM(IF(($E$79:$E$90=$C24)*($F$78:$Q$78=$S$29),$F$79:$Q$90)),0)</f>
        <v>0</v>
      </c>
      <c r="BF40" s="13">
        <f t="array" aca="1" ref="BF40" ca="1">IF($S24=$C24,SUM(IF(($E$79:$E$90=$C24)*($F$78:$Q$78=$S$30),$F$79:$Q$90)),0)</f>
        <v>0</v>
      </c>
      <c r="BG40" s="13">
        <f t="array" aca="1" ref="BG40" ca="1">IF($S24=$C24,SUM(IF(($E$79:$E$90=$C24)*($F$78:$Q$78=$S$31),$F$79:$Q$90)),0)</f>
        <v>0</v>
      </c>
      <c r="BH40" s="342">
        <f t="array" aca="1" ref="BH40" ca="1">IF($T24=$C24,SUM(IF(($E$79:$E$90=$C24)*($F$78:$Q$78=$T$20),$F$79:$Q$90)),0)</f>
        <v>0</v>
      </c>
      <c r="BI40" s="13">
        <f t="array" aca="1" ref="BI40" ca="1">IF($T24=$C24,SUM(IF(($E$79:$E$90=$C24)*($F$78:$Q$78=$T$21),$F$79:$Q$90)),0)</f>
        <v>0</v>
      </c>
      <c r="BJ40" s="13">
        <f t="array" aca="1" ref="BJ40" ca="1">IF($T24=$C24,SUM(IF(($E$79:$E$90=$C24)*($F$78:$Q$78=$T$22),$F$79:$Q$90)),0)</f>
        <v>0</v>
      </c>
      <c r="BK40" s="13">
        <f t="array" aca="1" ref="BK40" ca="1">IF($T24=$C24,SUM(IF(($E$79:$E$90=$C24)*($F$78:$Q$78=$T$23),$F$79:$Q$90)),0)</f>
        <v>0</v>
      </c>
      <c r="BL40" s="13">
        <f t="array" aca="1" ref="BL40" ca="1">IF($T24=$C24,SUM(IF(($E$79:$E$90=$C24)*($F$78:$Q$78=$T$25),$F$79:$Q$90)),0)</f>
        <v>0</v>
      </c>
      <c r="BM40" s="13">
        <f t="array" aca="1" ref="BM40" ca="1">IF($T24=$C24,SUM(IF(($E$79:$E$90=$C24)*($F$78:$Q$78=$T$26),$F$79:$Q$90)),0)</f>
        <v>0</v>
      </c>
      <c r="BN40" s="13">
        <f t="array" aca="1" ref="BN40" ca="1">IF($T24=$C24,SUM(IF(($E$79:$E$90=$C24)*($F$78:$Q$78=$T$27),$F$79:$Q$90)),0)</f>
        <v>0</v>
      </c>
      <c r="BO40" s="13">
        <f t="array" aca="1" ref="BO40" ca="1">IF($T24=$C24,SUM(IF(($E$79:$E$90=$C24)*($F$78:$Q$78=$T$28),$F$79:$Q$90)),0)</f>
        <v>0</v>
      </c>
      <c r="BP40" s="13">
        <f t="array" aca="1" ref="BP40" ca="1">IF($T24=$C24,SUM(IF(($E$79:$E$90=$C24)*($F$78:$Q$78=$T$29),$F$79:$Q$90)),0)</f>
        <v>0</v>
      </c>
      <c r="BQ40" s="13">
        <f t="array" aca="1" ref="BQ40" ca="1">IF($T24=$C24,SUM(IF(($E$79:$E$90=$C24)*($F$78:$Q$78=$T$30),$F$79:$Q$90)),0)</f>
        <v>0</v>
      </c>
      <c r="BR40" s="13">
        <f t="array" aca="1" ref="BR40" ca="1">IF($T24=$C24,SUM(IF(($E$79:$E$90=$C24)*($F$78:$Q$78=$T$31),$F$79:$Q$90)),0)</f>
        <v>0</v>
      </c>
      <c r="BS40" s="342">
        <f t="array" aca="1" ref="BS40" ca="1">IF($U24=$C24,SUM(IF(($E$79:$E$90=$C24)*($F$78:$Q$78=$U$20),$F$79:$Q$90)),0)</f>
        <v>0</v>
      </c>
      <c r="BT40" s="13">
        <f t="array" aca="1" ref="BT40" ca="1">IF($U24=$C24,SUM(IF(($E$79:$E$90=$C24)*($F$78:$Q$78=$U$21),$F$79:$Q$90)),0)</f>
        <v>0</v>
      </c>
      <c r="BU40" s="13">
        <f t="array" aca="1" ref="BU40" ca="1">IF($U24=$C24,SUM(IF(($E$79:$E$90=$C24)*($F$78:$Q$78=$U$22),$F$79:$Q$90)),0)</f>
        <v>0</v>
      </c>
      <c r="BV40" s="13">
        <f t="array" aca="1" ref="BV40" ca="1">IF($U24=$C24,SUM(IF(($E$79:$E$90=$C24)*($F$78:$Q$78=$U$23),$F$79:$Q$90)),0)</f>
        <v>0</v>
      </c>
      <c r="BW40" s="13">
        <f t="array" aca="1" ref="BW40" ca="1">IF($U24=$C24,SUM(IF(($E$79:$E$90=$C24)*($F$78:$Q$78=$U$25),$F$79:$Q$90)),0)</f>
        <v>0</v>
      </c>
      <c r="BX40" s="13">
        <f t="array" aca="1" ref="BX40" ca="1">IF($U24=$C24,SUM(IF(($E$79:$E$90=$C24)*($F$78:$Q$78=$U$26),$F$79:$Q$90)),0)</f>
        <v>0</v>
      </c>
      <c r="BY40" s="13">
        <f t="array" aca="1" ref="BY40" ca="1">IF($U24=$C24,SUM(IF(($E$79:$E$90=$C24)*($F$78:$Q$78=$U$27),$F$79:$Q$90)),0)</f>
        <v>0</v>
      </c>
      <c r="BZ40" s="13">
        <f t="array" aca="1" ref="BZ40" ca="1">IF($U24=$C24,SUM(IF(($E$79:$E$90=$C24)*($F$78:$Q$78=$U$28),$F$79:$Q$90)),0)</f>
        <v>0</v>
      </c>
      <c r="CA40" s="13">
        <f t="array" aca="1" ref="CA40" ca="1">IF($U24=$C24,SUM(IF(($E$79:$E$90=$C24)*($F$78:$Q$78=$U$29),$F$79:$Q$90)),0)</f>
        <v>0</v>
      </c>
      <c r="CB40" s="13">
        <f t="array" aca="1" ref="CB40" ca="1">IF($U24=$C24,SUM(IF(($E$79:$E$90=$C24)*($F$78:$Q$78=$U$30),$F$79:$Q$90)),0)</f>
        <v>0</v>
      </c>
      <c r="CC40" s="13">
        <f t="array" aca="1" ref="CC40" ca="1">IF($U24=$C24,SUM(IF(($E$79:$E$90=$C24)*($F$78:$Q$78=$U$31),$F$79:$Q$90)),0)</f>
        <v>0</v>
      </c>
      <c r="CD40" s="342">
        <f t="array" aca="1" ref="CD40" ca="1">IF($V24=$C24,SUM(IF(($E$79:$E$90=$C24)*($F$78:$Q$78=$V$20),$F$79:$Q$90)),0)</f>
        <v>0</v>
      </c>
      <c r="CE40" s="13">
        <f t="array" aca="1" ref="CE40" ca="1">IF($V24=$C24,SUM(IF(($E$79:$E$90=$C24)*($F$78:$Q$78=$V$21),$F$79:$Q$90)),0)</f>
        <v>0</v>
      </c>
      <c r="CF40" s="13">
        <f t="array" aca="1" ref="CF40" ca="1">IF($V24=$C24,SUM(IF(($E$79:$E$90=$C24)*($F$78:$Q$78=$V$22),$F$79:$Q$90)),0)</f>
        <v>0</v>
      </c>
      <c r="CG40" s="13">
        <f t="array" aca="1" ref="CG40" ca="1">IF($V24=$C24,SUM(IF(($E$79:$E$90=$C24)*($F$78:$Q$78=$V$23),$F$79:$Q$90)),0)</f>
        <v>0</v>
      </c>
      <c r="CH40" s="13">
        <f t="array" aca="1" ref="CH40" ca="1">IF($V24=$C24,SUM(IF(($E$79:$E$90=$C24)*($F$78:$Q$78=$V$25),$F$79:$Q$90)),0)</f>
        <v>0</v>
      </c>
      <c r="CI40" s="13">
        <f t="array" aca="1" ref="CI40" ca="1">IF($V24=$C24,SUM(IF(($E$79:$E$90=$C24)*($F$78:$Q$78=$V$26),$F$79:$Q$90)),0)</f>
        <v>0</v>
      </c>
      <c r="CJ40" s="13">
        <f t="array" aca="1" ref="CJ40" ca="1">IF($V24=$C24,SUM(IF(($E$79:$E$90=$C24)*($F$78:$Q$78=$V$27),$F$79:$Q$90)),0)</f>
        <v>0</v>
      </c>
      <c r="CK40" s="13">
        <f t="array" aca="1" ref="CK40" ca="1">IF($V24=$C24,SUM(IF(($E$79:$E$90=$C24)*($F$78:$Q$78=$V$28),$F$79:$Q$90)),0)</f>
        <v>0</v>
      </c>
      <c r="CL40" s="13">
        <f t="array" aca="1" ref="CL40" ca="1">IF($V24=$C24,SUM(IF(($E$79:$E$90=$C24)*($F$78:$Q$78=$V$29),$F$79:$Q$90)),0)</f>
        <v>0</v>
      </c>
      <c r="CM40" s="13">
        <f t="array" aca="1" ref="CM40" ca="1">IF($V24=$C24,SUM(IF(($E$79:$E$90=$C24)*($F$78:$Q$78=$V$30),$F$79:$Q$90)),0)</f>
        <v>0</v>
      </c>
      <c r="CN40" s="336">
        <f t="array" aca="1" ref="CN40" ca="1">IF($V24=$C24,SUM(IF(($E$79:$E$90=$C24)*($F$78:$Q$78=$V$31),$F$79:$Q$90)),0)</f>
        <v>0</v>
      </c>
      <c r="CO40" s="342">
        <f t="array" aca="1" ref="CO40" ca="1">IF($W24=$C24,SUM(IF(($E$79:$E$90=$C24)*($F$78:$Q$78=$W$20),$F$79:$Q$90)),0)</f>
        <v>0</v>
      </c>
      <c r="CP40" s="13">
        <f t="array" aca="1" ref="CP40" ca="1">IF($W24=$C24,SUM(IF(($E$79:$E$90=$C24)*($F$78:$Q$78=$W$21),$F$79:$Q$90)),0)</f>
        <v>0</v>
      </c>
      <c r="CQ40" s="13">
        <f t="array" aca="1" ref="CQ40" ca="1">IF($W24=$C24,SUM(IF(($E$79:$E$90=$C24)*($F$78:$Q$78=$W$22),$F$79:$Q$90)),0)</f>
        <v>0</v>
      </c>
      <c r="CR40" s="13">
        <f t="array" aca="1" ref="CR40" ca="1">IF($W24=$C24,SUM(IF(($E$79:$E$90=$C24)*($F$78:$Q$78=$W$23),$F$79:$Q$90)),0)</f>
        <v>0</v>
      </c>
      <c r="CS40" s="13">
        <f t="array" aca="1" ref="CS40" ca="1">IF($W24=$C24,SUM(IF(($E$79:$E$90=$C24)*($F$78:$Q$78=$W$25),$F$79:$Q$90)),0)</f>
        <v>0</v>
      </c>
      <c r="CT40" s="13">
        <f t="array" aca="1" ref="CT40" ca="1">IF($W24=$C24,SUM(IF(($E$79:$E$90=$C24)*($F$78:$Q$78=$W$26),$F$79:$Q$90)),0)</f>
        <v>0</v>
      </c>
      <c r="CU40" s="13">
        <f t="array" aca="1" ref="CU40" ca="1">IF($W24=$C24,SUM(IF(($E$79:$E$90=$C24)*($F$78:$Q$78=$W$27),$F$79:$Q$90)),0)</f>
        <v>0</v>
      </c>
      <c r="CV40" s="13">
        <f t="array" aca="1" ref="CV40" ca="1">IF($W24=$C24,SUM(IF(($E$79:$E$90=$C24)*($F$78:$Q$78=$W$28),$F$79:$Q$90)),0)</f>
        <v>0</v>
      </c>
      <c r="CW40" s="13">
        <f t="array" aca="1" ref="CW40" ca="1">IF($W24=$C24,SUM(IF(($E$79:$E$90=$C24)*($F$78:$Q$78=$W$29),$F$79:$Q$90)),0)</f>
        <v>0</v>
      </c>
      <c r="CX40" s="13">
        <f t="array" aca="1" ref="CX40" ca="1">IF($W24=$C24,SUM(IF(($E$79:$E$90=$C24)*($F$78:$Q$78=$W$30),$F$79:$Q$90)),0)</f>
        <v>0</v>
      </c>
      <c r="CY40" s="336">
        <f t="array" aca="1" ref="CY40" ca="1">IF($W24=$C24,SUM(IF(($E$79:$E$90=$C24)*($F$78:$Q$78=$W$31),$F$79:$Q$90)),0)</f>
        <v>0</v>
      </c>
      <c r="CZ40" s="342">
        <f t="array" aca="1" ref="CZ40" ca="1">IF($X24=$C24,SUM(IF(($E$79:$E$90=$C24)*($F$78:$Q$78=$X$20),$F$79:$Q$90)),0)</f>
        <v>0</v>
      </c>
      <c r="DA40" s="13">
        <f t="array" aca="1" ref="DA40" ca="1">IF($X24=$C24,SUM(IF(($E$79:$E$90=$C24)*($F$78:$Q$78=$X$21),$F$79:$Q$90)),0)</f>
        <v>0</v>
      </c>
      <c r="DB40" s="13">
        <f t="array" aca="1" ref="DB40" ca="1">IF($X24=$C24,SUM(IF(($E$79:$E$90=$C24)*($F$78:$Q$78=$X$22),$F$79:$Q$90)),0)</f>
        <v>0</v>
      </c>
      <c r="DC40" s="13">
        <f t="array" aca="1" ref="DC40" ca="1">IF($X24=$C24,SUM(IF(($E$79:$E$90=$C24)*($F$78:$Q$78=$X$23),$F$79:$Q$90)),0)</f>
        <v>0</v>
      </c>
      <c r="DD40" s="13">
        <f t="array" aca="1" ref="DD40" ca="1">IF($X24=$C24,SUM(IF(($E$79:$E$90=$C24)*($F$78:$Q$78=$X$25),$F$79:$Q$90)),0)</f>
        <v>0</v>
      </c>
      <c r="DE40" s="13">
        <f t="array" aca="1" ref="DE40" ca="1">IF($X24=$C24,SUM(IF(($E$79:$E$90=$C24)*($F$78:$Q$78=$X$26),$F$79:$Q$90)),0)</f>
        <v>0</v>
      </c>
      <c r="DF40" s="13">
        <f t="array" aca="1" ref="DF40" ca="1">IF($X24=$C24,SUM(IF(($E$79:$E$90=$C24)*($F$78:$Q$78=$X$27),$F$79:$Q$90)),0)</f>
        <v>0</v>
      </c>
      <c r="DG40" s="13">
        <f t="array" aca="1" ref="DG40" ca="1">IF($X24=$C24,SUM(IF(($E$79:$E$90=$C24)*($F$78:$Q$78=$X$28),$F$79:$Q$90)),0)</f>
        <v>0</v>
      </c>
      <c r="DH40" s="13">
        <f t="array" aca="1" ref="DH40" ca="1">IF($X24=$C24,SUM(IF(($E$79:$E$90=$C24)*($F$78:$Q$78=$X$29),$F$79:$Q$90)),0)</f>
        <v>0</v>
      </c>
      <c r="DI40" s="13">
        <f t="array" aca="1" ref="DI40" ca="1">IF($X24=$C24,SUM(IF(($E$79:$E$90=$C24)*($F$78:$Q$78=$X$30),$F$79:$Q$90)),0)</f>
        <v>0</v>
      </c>
      <c r="DJ40" s="336">
        <f t="array" aca="1" ref="DJ40" ca="1">IF($X24=$C24,SUM(IF(($E$79:$E$90=$C24)*($F$78:$Q$78=$X$31),$F$79:$Q$90)),0)</f>
        <v>0</v>
      </c>
      <c r="DK40" s="13">
        <f t="array" aca="1" ref="DK40" ca="1">IF($Y24=$C24,SUM(IF(($E$79:$E$90=$C24)*($F$78:$Q$78=$Y$20),$F$79:$Q$90)),0)</f>
        <v>0</v>
      </c>
      <c r="DL40" s="13">
        <f t="array" aca="1" ref="DL40" ca="1">IF($Y24=$C24,SUM(IF(($E$79:$E$90=$C24)*($F$78:$Q$78=$Y$21),$F$79:$Q$90)),0)</f>
        <v>0</v>
      </c>
      <c r="DM40" s="13">
        <f t="array" aca="1" ref="DM40" ca="1">IF($Y24=$C24,SUM(IF(($E$79:$E$90=$C24)*($F$78:$Q$78=$Y$22),$F$79:$Q$90)),0)</f>
        <v>0</v>
      </c>
      <c r="DN40" s="13">
        <f t="array" aca="1" ref="DN40" ca="1">IF($Y24=$C24,SUM(IF(($E$79:$E$90=$C24)*($F$78:$Q$78=$Y$23),$F$79:$Q$90)),0)</f>
        <v>0</v>
      </c>
      <c r="DO40" s="13">
        <f t="array" aca="1" ref="DO40" ca="1">IF($Y24=$C24,SUM(IF(($E$79:$E$90=$C24)*($F$78:$Q$78=$Y$25),$F$79:$Q$90)),0)</f>
        <v>0</v>
      </c>
      <c r="DP40" s="13">
        <f t="array" aca="1" ref="DP40" ca="1">IF($Y24=$C24,SUM(IF(($E$79:$E$90=$C24)*($F$78:$Q$78=$Y$26),$F$79:$Q$90)),0)</f>
        <v>0</v>
      </c>
      <c r="DQ40" s="13">
        <f t="array" aca="1" ref="DQ40" ca="1">IF($Y24=$C24,SUM(IF(($E$79:$E$90=$C24)*($F$78:$Q$78=$Y$27),$F$79:$Q$90)),0)</f>
        <v>0</v>
      </c>
      <c r="DR40" s="13">
        <f t="array" aca="1" ref="DR40" ca="1">IF($Y24=$C24,SUM(IF(($E$79:$E$90=$C24)*($F$78:$Q$78=$Y$28),$F$79:$Q$90)),0)</f>
        <v>0</v>
      </c>
      <c r="DS40" s="13">
        <f t="array" aca="1" ref="DS40" ca="1">IF($Y24=$C24,SUM(IF(($E$79:$E$90=$C24)*($F$78:$Q$78=$Y$29),$F$79:$Q$90)),0)</f>
        <v>0</v>
      </c>
      <c r="DT40" s="13">
        <f t="array" aca="1" ref="DT40" ca="1">IF($Y24=$C24,SUM(IF(($E$79:$E$90=$C24)*($F$78:$Q$78=$Y$30),$F$79:$Q$90)),0)</f>
        <v>0</v>
      </c>
      <c r="DU40" s="343">
        <f t="array" aca="1" ref="DU40" ca="1">IF($Y24=$C24,SUM(IF(($E$79:$E$90=$C24)*($F$78:$Q$78=$Y$31),$F$79:$Q$90)),0)</f>
        <v>0</v>
      </c>
    </row>
    <row r="41" spans="2:125" s="2" customFormat="1" x14ac:dyDescent="0.2">
      <c r="C41" s="2" t="str">
        <f t="shared" si="80"/>
        <v>Inter Mailand</v>
      </c>
      <c r="E41" s="335">
        <f t="array" aca="1" ref="E41" ca="1">IF($O25=$C25,SUM(IF(($E$79:$E$90=$C25)*($F$78:$Q$78=$O$20),$F$79:$Q$90)),0)</f>
        <v>0</v>
      </c>
      <c r="F41" s="13">
        <f t="array" aca="1" ref="F41" ca="1">IF($O25=$C25,SUM(IF(($E$79:$E$90=$C25)*($F$78:$Q$78=$O$21),$F$79:$Q$90)),0)</f>
        <v>0</v>
      </c>
      <c r="G41" s="13">
        <f t="array" aca="1" ref="G41" ca="1">IF($O25=$C25,SUM(IF(($E$79:$E$90=$C25)*($F$78:$Q$78=$O$22),$F$79:$Q$90)),0)</f>
        <v>0</v>
      </c>
      <c r="H41" s="13">
        <f t="array" aca="1" ref="H41" ca="1">IF($O25=$C25,SUM(IF(($E$79:$E$90=$C25)*($F$78:$Q$78=$O$23),$F$79:$Q$90)),0)</f>
        <v>0</v>
      </c>
      <c r="I41" s="13">
        <f t="array" aca="1" ref="I41" ca="1">IF($O25=$C25,SUM(IF(($E$79:$E$90=$C25)*($F$78:$Q$78=$O$24),$F$79:$Q$90)),0)</f>
        <v>0</v>
      </c>
      <c r="J41" s="13">
        <f t="array" aca="1" ref="J41" ca="1">IF($O25=$C25,SUM(IF(($E$79:$E$90=$C25)*($F$78:$Q$78=$O$26),$F$79:$Q$90)),0)</f>
        <v>0</v>
      </c>
      <c r="K41" s="13">
        <f t="array" aca="1" ref="K41" ca="1">IF($O25=$C25,SUM(IF(($E$79:$E$90=$C25)*($F$78:$Q$78=$O$27),$F$79:$Q$90)),0)</f>
        <v>0</v>
      </c>
      <c r="L41" s="13">
        <f t="array" aca="1" ref="L41" ca="1">IF($O25=$C25,SUM(IF(($E$79:$E$90=$C25)*($F$78:$Q$78=$O$28),$F$79:$Q$90)),0)</f>
        <v>0</v>
      </c>
      <c r="M41" s="13">
        <f t="array" aca="1" ref="M41" ca="1">IF($O25=$C25,SUM(IF(($E$79:$E$90=$C25)*($F$78:$Q$78=$O$29),$F$79:$Q$90)),0)</f>
        <v>0</v>
      </c>
      <c r="N41" s="13">
        <f t="array" aca="1" ref="N41" ca="1">IF($O25=$C25,SUM(IF(($E$79:$E$90=$C25)*($F$78:$Q$78=$O$30),$F$79:$Q$90)),0)</f>
        <v>0</v>
      </c>
      <c r="O41" s="13">
        <f t="array" aca="1" ref="O41" ca="1">IF($O25=$C25,SUM(IF(($E$79:$E$90=$C25)*($F$78:$Q$78=$O$31),$F$79:$Q$90)),0)</f>
        <v>0</v>
      </c>
      <c r="P41" s="342">
        <f t="array" aca="1" ref="P41" ca="1">IF($P25=$C25,SUM(IF(($E$79:$E$90=$C25)*($F$78:$Q$78=$P$20),$F$79:$Q$90)),0)</f>
        <v>0</v>
      </c>
      <c r="Q41" s="13">
        <f t="array" aca="1" ref="Q41" ca="1">IF($P25=$C25,SUM(IF(($E$79:$E$90=$C25)*($F$78:$Q$78=$P$21),$F$79:$Q$90)),0)</f>
        <v>0</v>
      </c>
      <c r="R41" s="13">
        <f t="array" aca="1" ref="R41" ca="1">IF($P25=$C25,SUM(IF(($E$79:$E$90=$C25)*($F$78:$Q$78=$P$22),$F$79:$Q$90)),0)</f>
        <v>0</v>
      </c>
      <c r="S41" s="13">
        <f t="array" aca="1" ref="S41" ca="1">IF($P25=$C25,SUM(IF(($E$79:$E$90=$C25)*($F$78:$Q$78=$P$23),$F$79:$Q$90)),0)</f>
        <v>0</v>
      </c>
      <c r="T41" s="13">
        <f t="array" aca="1" ref="T41" ca="1">IF($P25=$C25,SUM(IF(($E$79:$E$90=$C25)*($F$78:$Q$78=$P$24),$F$79:$Q$90)),0)</f>
        <v>0</v>
      </c>
      <c r="U41" s="13">
        <f t="array" aca="1" ref="U41" ca="1">IF($P25=$C25,SUM(IF(($E$79:$E$90=$C25)*($F$78:$Q$78=$P$26),$F$79:$Q$90)),0)</f>
        <v>0</v>
      </c>
      <c r="V41" s="13">
        <f t="array" aca="1" ref="V41" ca="1">IF($P25=$C25,SUM(IF(($E$79:$E$90=$C25)*($F$78:$Q$78=$P$27),$F$79:$Q$90)),0)</f>
        <v>0</v>
      </c>
      <c r="W41" s="13">
        <f t="array" aca="1" ref="W41" ca="1">IF($P25=$C25,SUM(IF(($E$79:$E$90=$C25)*($F$78:$Q$78=$P$28),$F$79:$Q$90)),0)</f>
        <v>0</v>
      </c>
      <c r="X41" s="13">
        <f t="array" aca="1" ref="X41" ca="1">IF($P25=$C25,SUM(IF(($E$79:$E$90=$C25)*($F$78:$Q$78=$P$29),$F$79:$Q$90)),0)</f>
        <v>0</v>
      </c>
      <c r="Y41" s="13">
        <f t="array" aca="1" ref="Y41" ca="1">IF($P25=$C25,SUM(IF(($E$79:$E$90=$C25)*($F$78:$Q$78=$P$30),$F$79:$Q$90)),0)</f>
        <v>0</v>
      </c>
      <c r="Z41" s="13">
        <f t="array" aca="1" ref="Z41" ca="1">IF($P25=$C25,SUM(IF(($E$79:$E$90=$C25)*($F$78:$Q$78=$P$31),$F$79:$Q$90)),0)</f>
        <v>0</v>
      </c>
      <c r="AA41" s="342">
        <f t="array" aca="1" ref="AA41" ca="1">IF($Q25=$C25,SUM(IF(($E$79:$E$90=$C25)*($F$78:$Q$78=$Q$20),$F$79:$Q$90)),0)</f>
        <v>0</v>
      </c>
      <c r="AB41" s="13">
        <f t="array" aca="1" ref="AB41" ca="1">IF($Q25=$C25,SUM(IF(($E$79:$E$90=$C25)*($F$78:$Q$78=$Q$21),$F$79:$Q$90)),0)</f>
        <v>0</v>
      </c>
      <c r="AC41" s="13">
        <f t="array" aca="1" ref="AC41" ca="1">IF($Q25=$C25,SUM(IF(($E$79:$E$90=$C25)*($F$78:$Q$78=$Q$22),$F$79:$Q$90)),0)</f>
        <v>0</v>
      </c>
      <c r="AD41" s="13">
        <f t="array" aca="1" ref="AD41" ca="1">IF($Q25=$C25,SUM(IF(($E$79:$E$90=$C25)*($F$78:$Q$78=$Q$23),$F$79:$Q$90)),0)</f>
        <v>0</v>
      </c>
      <c r="AE41" s="13">
        <f t="array" aca="1" ref="AE41" ca="1">IF($Q25=$C25,SUM(IF(($E$79:$E$90=$C25)*($F$78:$Q$78=$Q$24),$F$79:$Q$90)),0)</f>
        <v>0</v>
      </c>
      <c r="AF41" s="13">
        <f t="array" aca="1" ref="AF41" ca="1">IF($Q25=$C25,SUM(IF(($E$79:$E$90=$C25)*($F$78:$Q$78=$Q$26),$F$79:$Q$90)),0)</f>
        <v>0</v>
      </c>
      <c r="AG41" s="13">
        <f t="array" aca="1" ref="AG41" ca="1">IF($Q25=$C25,SUM(IF(($E$79:$E$90=$C25)*($F$78:$Q$78=$Q$27),$F$79:$Q$90)),0)</f>
        <v>0</v>
      </c>
      <c r="AH41" s="13">
        <f t="array" aca="1" ref="AH41" ca="1">IF($Q25=$C25,SUM(IF(($E$79:$E$90=$C25)*($F$78:$Q$78=$Q$28),$F$79:$Q$90)),0)</f>
        <v>0</v>
      </c>
      <c r="AI41" s="13">
        <f t="array" aca="1" ref="AI41" ca="1">IF($Q25=$C25,SUM(IF(($E$79:$E$90=$C25)*($F$78:$Q$78=$Q$29),$F$79:$Q$90)),0)</f>
        <v>0</v>
      </c>
      <c r="AJ41" s="13">
        <f t="array" aca="1" ref="AJ41" ca="1">IF($Q25=$C25,SUM(IF(($E$79:$E$90=$C25)*($F$78:$Q$78=$Q$30),$F$79:$Q$90)),0)</f>
        <v>0</v>
      </c>
      <c r="AK41" s="13">
        <f t="array" aca="1" ref="AK41" ca="1">IF($Q25=$C25,SUM(IF(($E$79:$E$90=$C25)*($F$78:$Q$78=$Q$31),$F$79:$Q$90)),0)</f>
        <v>0</v>
      </c>
      <c r="AL41" s="342">
        <f t="array" aca="1" ref="AL41" ca="1">IF($R25=$C25,SUM(IF(($E$79:$E$90=$C25)*($F$78:$Q$78=$R$20),$F$79:$Q$90)),0)</f>
        <v>0</v>
      </c>
      <c r="AM41" s="13">
        <f t="array" aca="1" ref="AM41" ca="1">IF($R25=$C25,SUM(IF(($E$79:$E$90=$C25)*($F$78:$Q$78=$R$21),$F$79:$Q$90)),0)</f>
        <v>0</v>
      </c>
      <c r="AN41" s="13">
        <f t="array" aca="1" ref="AN41" ca="1">IF($R25=$C25,SUM(IF(($E$79:$E$90=$C25)*($F$78:$Q$78=$R$22),$F$79:$Q$90)),0)</f>
        <v>0</v>
      </c>
      <c r="AO41" s="13">
        <f t="array" aca="1" ref="AO41" ca="1">IF($R25=$C25,SUM(IF(($E$79:$E$90=$C25)*($F$78:$Q$78=$R$23),$F$79:$Q$90)),0)</f>
        <v>0</v>
      </c>
      <c r="AP41" s="13">
        <f t="array" aca="1" ref="AP41" ca="1">IF($R25=$C25,SUM(IF(($E$79:$E$90=$C25)*($F$78:$Q$78=$R$24),$F$79:$Q$90)),0)</f>
        <v>0</v>
      </c>
      <c r="AQ41" s="13">
        <f t="array" aca="1" ref="AQ41" ca="1">IF($R25=$C25,SUM(IF(($E$79:$E$90=$C25)*($F$78:$Q$78=$R$26),$F$79:$Q$90)),0)</f>
        <v>0</v>
      </c>
      <c r="AR41" s="13">
        <f t="array" aca="1" ref="AR41" ca="1">IF($R25=$C25,SUM(IF(($E$79:$E$90=$C25)*($F$78:$Q$78=$R$27),$F$79:$Q$90)),0)</f>
        <v>0</v>
      </c>
      <c r="AS41" s="13">
        <f t="array" aca="1" ref="AS41" ca="1">IF($R25=$C25,SUM(IF(($E$79:$E$90=$C25)*($F$78:$Q$78=$R$28),$F$79:$Q$90)),0)</f>
        <v>0</v>
      </c>
      <c r="AT41" s="13">
        <f t="array" aca="1" ref="AT41" ca="1">IF($R25=$C25,SUM(IF(($E$79:$E$90=$C25)*($F$78:$Q$78=$R$29),$F$79:$Q$90)),0)</f>
        <v>0</v>
      </c>
      <c r="AU41" s="13">
        <f t="array" aca="1" ref="AU41" ca="1">IF($R25=$C25,SUM(IF(($E$79:$E$90=$C25)*($F$78:$Q$78=$R$30),$F$79:$Q$90)),0)</f>
        <v>0</v>
      </c>
      <c r="AV41" s="13">
        <f t="array" aca="1" ref="AV41" ca="1">IF($R25=$C25,SUM(IF(($E$79:$E$90=$C25)*($F$78:$Q$78=$R$31),$F$79:$Q$90)),0)</f>
        <v>0</v>
      </c>
      <c r="AW41" s="342">
        <f t="array" aca="1" ref="AW41" ca="1">IF($S25=$C25,SUM(IF(($E$79:$E$90=$C25)*($F$78:$Q$78=$S$20),$F$79:$Q$90)),0)</f>
        <v>0</v>
      </c>
      <c r="AX41" s="13">
        <f t="array" aca="1" ref="AX41" ca="1">IF($S25=$C25,SUM(IF(($E$79:$E$90=$C25)*($F$78:$Q$78=$S$21),$F$79:$Q$90)),0)</f>
        <v>0</v>
      </c>
      <c r="AY41" s="13">
        <f t="array" aca="1" ref="AY41" ca="1">IF($S25=$C25,SUM(IF(($E$79:$E$90=$C25)*($F$78:$Q$78=$S$22),$F$79:$Q$90)),0)</f>
        <v>0</v>
      </c>
      <c r="AZ41" s="13">
        <f t="array" aca="1" ref="AZ41" ca="1">IF($S25=$C25,SUM(IF(($E$79:$E$90=$C25)*($F$78:$Q$78=$S$23),$F$79:$Q$90)),0)</f>
        <v>0</v>
      </c>
      <c r="BA41" s="13">
        <f t="array" aca="1" ref="BA41" ca="1">IF($S25=$C25,SUM(IF(($E$79:$E$90=$C25)*($F$78:$Q$78=$S$24),$F$79:$Q$90)),0)</f>
        <v>0</v>
      </c>
      <c r="BB41" s="13">
        <f t="array" aca="1" ref="BB41" ca="1">IF($S25=$C25,SUM(IF(($E$79:$E$90=$C25)*($F$78:$Q$78=$S$26),$F$79:$Q$90)),0)</f>
        <v>0</v>
      </c>
      <c r="BC41" s="13">
        <f t="array" aca="1" ref="BC41" ca="1">IF($S25=$C25,SUM(IF(($E$79:$E$90=$C25)*($F$78:$Q$78=$S$27),$F$79:$Q$90)),0)</f>
        <v>0</v>
      </c>
      <c r="BD41" s="13">
        <f t="array" aca="1" ref="BD41" ca="1">IF($S25=$C25,SUM(IF(($E$79:$E$90=$C25)*($F$78:$Q$78=$S$28),$F$79:$Q$90)),0)</f>
        <v>0</v>
      </c>
      <c r="BE41" s="13">
        <f t="array" aca="1" ref="BE41" ca="1">IF($S25=$C25,SUM(IF(($E$79:$E$90=$C25)*($F$78:$Q$78=$S$29),$F$79:$Q$90)),0)</f>
        <v>0</v>
      </c>
      <c r="BF41" s="13">
        <f t="array" aca="1" ref="BF41" ca="1">IF($S25=$C25,SUM(IF(($E$79:$E$90=$C25)*($F$78:$Q$78=$S$30),$F$79:$Q$90)),0)</f>
        <v>0</v>
      </c>
      <c r="BG41" s="13">
        <f t="array" aca="1" ref="BG41" ca="1">IF($S25=$C25,SUM(IF(($E$79:$E$90=$C25)*($F$78:$Q$78=$S$31),$F$79:$Q$90)),0)</f>
        <v>0</v>
      </c>
      <c r="BH41" s="342">
        <f t="array" aca="1" ref="BH41" ca="1">IF($T25=$C25,SUM(IF(($E$79:$E$90=$C25)*($F$78:$Q$78=$T$20),$F$79:$Q$90)),0)</f>
        <v>0</v>
      </c>
      <c r="BI41" s="13">
        <f t="array" aca="1" ref="BI41" ca="1">IF($T25=$C25,SUM(IF(($E$79:$E$90=$C25)*($F$78:$Q$78=$T$21),$F$79:$Q$90)),0)</f>
        <v>0</v>
      </c>
      <c r="BJ41" s="13">
        <f t="array" aca="1" ref="BJ41" ca="1">IF($T25=$C25,SUM(IF(($E$79:$E$90=$C25)*($F$78:$Q$78=$T$22),$F$79:$Q$90)),0)</f>
        <v>0</v>
      </c>
      <c r="BK41" s="13">
        <f t="array" aca="1" ref="BK41" ca="1">IF($T25=$C25,SUM(IF(($E$79:$E$90=$C25)*($F$78:$Q$78=$T$23),$F$79:$Q$90)),0)</f>
        <v>0</v>
      </c>
      <c r="BL41" s="13">
        <f t="array" aca="1" ref="BL41" ca="1">IF($T25=$C25,SUM(IF(($E$79:$E$90=$C25)*($F$78:$Q$78=$T$24),$F$79:$Q$90)),0)</f>
        <v>0</v>
      </c>
      <c r="BM41" s="13">
        <f t="array" aca="1" ref="BM41" ca="1">IF($T25=$C25,SUM(IF(($E$79:$E$90=$C25)*($F$78:$Q$78=$T$26),$F$79:$Q$90)),0)</f>
        <v>0</v>
      </c>
      <c r="BN41" s="13">
        <f t="array" aca="1" ref="BN41" ca="1">IF($T25=$C25,SUM(IF(($E$79:$E$90=$C25)*($F$78:$Q$78=$T$27),$F$79:$Q$90)),0)</f>
        <v>0</v>
      </c>
      <c r="BO41" s="13">
        <f t="array" aca="1" ref="BO41" ca="1">IF($T25=$C25,SUM(IF(($E$79:$E$90=$C25)*($F$78:$Q$78=$T$28),$F$79:$Q$90)),0)</f>
        <v>0</v>
      </c>
      <c r="BP41" s="13">
        <f t="array" aca="1" ref="BP41" ca="1">IF($T25=$C25,SUM(IF(($E$79:$E$90=$C25)*($F$78:$Q$78=$T$29),$F$79:$Q$90)),0)</f>
        <v>0</v>
      </c>
      <c r="BQ41" s="13">
        <f t="array" aca="1" ref="BQ41" ca="1">IF($T25=$C25,SUM(IF(($E$79:$E$90=$C25)*($F$78:$Q$78=$T$30),$F$79:$Q$90)),0)</f>
        <v>0</v>
      </c>
      <c r="BR41" s="13">
        <f t="array" aca="1" ref="BR41" ca="1">IF($T25=$C25,SUM(IF(($E$79:$E$90=$C25)*($F$78:$Q$78=$T$31),$F$79:$Q$90)),0)</f>
        <v>0</v>
      </c>
      <c r="BS41" s="342">
        <f t="array" aca="1" ref="BS41" ca="1">IF($U25=$C25,SUM(IF(($E$79:$E$90=$C25)*($F$78:$Q$78=$U$20),$F$79:$Q$90)),0)</f>
        <v>0</v>
      </c>
      <c r="BT41" s="13">
        <f t="array" aca="1" ref="BT41" ca="1">IF($U25=$C25,SUM(IF(($E$79:$E$90=$C25)*($F$78:$Q$78=$U$21),$F$79:$Q$90)),0)</f>
        <v>0</v>
      </c>
      <c r="BU41" s="13">
        <f t="array" aca="1" ref="BU41" ca="1">IF($U25=$C25,SUM(IF(($E$79:$E$90=$C25)*($F$78:$Q$78=$U$22),$F$79:$Q$90)),0)</f>
        <v>0</v>
      </c>
      <c r="BV41" s="13">
        <f t="array" aca="1" ref="BV41" ca="1">IF($U25=$C25,SUM(IF(($E$79:$E$90=$C25)*($F$78:$Q$78=$U$23),$F$79:$Q$90)),0)</f>
        <v>0</v>
      </c>
      <c r="BW41" s="13">
        <f t="array" aca="1" ref="BW41" ca="1">IF($U25=$C25,SUM(IF(($E$79:$E$90=$C25)*($F$78:$Q$78=$U$24),$F$79:$Q$90)),0)</f>
        <v>0</v>
      </c>
      <c r="BX41" s="13">
        <f t="array" aca="1" ref="BX41" ca="1">IF($U25=$C25,SUM(IF(($E$79:$E$90=$C25)*($F$78:$Q$78=$U$26),$F$79:$Q$90)),0)</f>
        <v>0</v>
      </c>
      <c r="BY41" s="13">
        <f t="array" aca="1" ref="BY41" ca="1">IF($U25=$C25,SUM(IF(($E$79:$E$90=$C25)*($F$78:$Q$78=$U$27),$F$79:$Q$90)),0)</f>
        <v>0</v>
      </c>
      <c r="BZ41" s="13">
        <f t="array" aca="1" ref="BZ41" ca="1">IF($U25=$C25,SUM(IF(($E$79:$E$90=$C25)*($F$78:$Q$78=$U$28),$F$79:$Q$90)),0)</f>
        <v>0</v>
      </c>
      <c r="CA41" s="13">
        <f t="array" aca="1" ref="CA41" ca="1">IF($U25=$C25,SUM(IF(($E$79:$E$90=$C25)*($F$78:$Q$78=$U$29),$F$79:$Q$90)),0)</f>
        <v>0</v>
      </c>
      <c r="CB41" s="13">
        <f t="array" aca="1" ref="CB41" ca="1">IF($U25=$C25,SUM(IF(($E$79:$E$90=$C25)*($F$78:$Q$78=$U$30),$F$79:$Q$90)),0)</f>
        <v>0</v>
      </c>
      <c r="CC41" s="13">
        <f t="array" aca="1" ref="CC41" ca="1">IF($U25=$C25,SUM(IF(($E$79:$E$90=$C25)*($F$78:$Q$78=$U$31),$F$79:$Q$90)),0)</f>
        <v>0</v>
      </c>
      <c r="CD41" s="342">
        <f t="array" aca="1" ref="CD41" ca="1">IF($V25=$C25,SUM(IF(($E$79:$E$90=$C25)*($F$78:$Q$78=$V$20),$F$79:$Q$90)),0)</f>
        <v>0</v>
      </c>
      <c r="CE41" s="13">
        <f t="array" aca="1" ref="CE41" ca="1">IF($V25=$C25,SUM(IF(($E$79:$E$90=$C25)*($F$78:$Q$78=$V$21),$F$79:$Q$90)),0)</f>
        <v>0</v>
      </c>
      <c r="CF41" s="13">
        <f t="array" aca="1" ref="CF41" ca="1">IF($V25=$C25,SUM(IF(($E$79:$E$90=$C25)*($F$78:$Q$78=$V$22),$F$79:$Q$90)),0)</f>
        <v>0</v>
      </c>
      <c r="CG41" s="13">
        <f t="array" aca="1" ref="CG41" ca="1">IF($V25=$C25,SUM(IF(($E$79:$E$90=$C25)*($F$78:$Q$78=$V$23),$F$79:$Q$90)),0)</f>
        <v>0</v>
      </c>
      <c r="CH41" s="13">
        <f t="array" aca="1" ref="CH41" ca="1">IF($V25=$C25,SUM(IF(($E$79:$E$90=$C25)*($F$78:$Q$78=$V$24),$F$79:$Q$90)),0)</f>
        <v>0</v>
      </c>
      <c r="CI41" s="13">
        <f t="array" aca="1" ref="CI41" ca="1">IF($V25=$C25,SUM(IF(($E$79:$E$90=$C25)*($F$78:$Q$78=$V$26),$F$79:$Q$90)),0)</f>
        <v>0</v>
      </c>
      <c r="CJ41" s="13">
        <f t="array" aca="1" ref="CJ41" ca="1">IF($V25=$C25,SUM(IF(($E$79:$E$90=$C25)*($F$78:$Q$78=$V$27),$F$79:$Q$90)),0)</f>
        <v>0</v>
      </c>
      <c r="CK41" s="13">
        <f t="array" aca="1" ref="CK41" ca="1">IF($V25=$C25,SUM(IF(($E$79:$E$90=$C25)*($F$78:$Q$78=$V$28),$F$79:$Q$90)),0)</f>
        <v>0</v>
      </c>
      <c r="CL41" s="13">
        <f t="array" aca="1" ref="CL41" ca="1">IF($V25=$C25,SUM(IF(($E$79:$E$90=$C25)*($F$78:$Q$78=$V$29),$F$79:$Q$90)),0)</f>
        <v>0</v>
      </c>
      <c r="CM41" s="13">
        <f t="array" aca="1" ref="CM41" ca="1">IF($V25=$C25,SUM(IF(($E$79:$E$90=$C25)*($F$78:$Q$78=$V$30),$F$79:$Q$90)),0)</f>
        <v>0</v>
      </c>
      <c r="CN41" s="336">
        <f t="array" aca="1" ref="CN41" ca="1">IF($V25=$C25,SUM(IF(($E$79:$E$90=$C25)*($F$78:$Q$78=$V$31),$F$79:$Q$90)),0)</f>
        <v>0</v>
      </c>
      <c r="CO41" s="342">
        <f t="array" aca="1" ref="CO41" ca="1">IF($W25=$C25,SUM(IF(($E$79:$E$90=$C25)*($F$78:$Q$78=$W$20),$F$79:$Q$90)),0)</f>
        <v>0</v>
      </c>
      <c r="CP41" s="13">
        <f t="array" aca="1" ref="CP41" ca="1">IF($W25=$C25,SUM(IF(($E$79:$E$90=$C25)*($F$78:$Q$78=$W$21),$F$79:$Q$90)),0)</f>
        <v>0</v>
      </c>
      <c r="CQ41" s="13">
        <f t="array" aca="1" ref="CQ41" ca="1">IF($W25=$C25,SUM(IF(($E$79:$E$90=$C25)*($F$78:$Q$78=$W$22),$F$79:$Q$90)),0)</f>
        <v>0</v>
      </c>
      <c r="CR41" s="13">
        <f t="array" aca="1" ref="CR41" ca="1">IF($W25=$C25,SUM(IF(($E$79:$E$90=$C25)*($F$78:$Q$78=$W$23),$F$79:$Q$90)),0)</f>
        <v>0</v>
      </c>
      <c r="CS41" s="13">
        <f t="array" aca="1" ref="CS41" ca="1">IF($W25=$C25,SUM(IF(($E$79:$E$90=$C25)*($F$78:$Q$78=$W$24),$F$79:$Q$90)),0)</f>
        <v>0</v>
      </c>
      <c r="CT41" s="13">
        <f t="array" aca="1" ref="CT41" ca="1">IF($W25=$C25,SUM(IF(($E$79:$E$90=$C25)*($F$78:$Q$78=$W$26),$F$79:$Q$90)),0)</f>
        <v>0</v>
      </c>
      <c r="CU41" s="13">
        <f t="array" aca="1" ref="CU41" ca="1">IF($W25=$C25,SUM(IF(($E$79:$E$90=$C25)*($F$78:$Q$78=$W$27),$F$79:$Q$90)),0)</f>
        <v>0</v>
      </c>
      <c r="CV41" s="13">
        <f t="array" aca="1" ref="CV41" ca="1">IF($W25=$C25,SUM(IF(($E$79:$E$90=$C25)*($F$78:$Q$78=$W$28),$F$79:$Q$90)),0)</f>
        <v>0</v>
      </c>
      <c r="CW41" s="13">
        <f t="array" aca="1" ref="CW41" ca="1">IF($W25=$C25,SUM(IF(($E$79:$E$90=$C25)*($F$78:$Q$78=$W$29),$F$79:$Q$90)),0)</f>
        <v>0</v>
      </c>
      <c r="CX41" s="13">
        <f t="array" aca="1" ref="CX41" ca="1">IF($W25=$C25,SUM(IF(($E$79:$E$90=$C25)*($F$78:$Q$78=$W$30),$F$79:$Q$90)),0)</f>
        <v>0</v>
      </c>
      <c r="CY41" s="336">
        <f t="array" aca="1" ref="CY41" ca="1">IF($W25=$C25,SUM(IF(($E$79:$E$90=$C25)*($F$78:$Q$78=$W$31),$F$79:$Q$90)),0)</f>
        <v>0</v>
      </c>
      <c r="CZ41" s="342">
        <f t="array" aca="1" ref="CZ41" ca="1">IF($X25=$C25,SUM(IF(($E$79:$E$90=$C25)*($F$78:$Q$78=$X$20),$F$79:$Q$90)),0)</f>
        <v>0</v>
      </c>
      <c r="DA41" s="13">
        <f t="array" aca="1" ref="DA41" ca="1">IF($X25=$C25,SUM(IF(($E$79:$E$90=$C25)*($F$78:$Q$78=$X$21),$F$79:$Q$90)),0)</f>
        <v>0</v>
      </c>
      <c r="DB41" s="13">
        <f t="array" aca="1" ref="DB41" ca="1">IF($X25=$C25,SUM(IF(($E$79:$E$90=$C25)*($F$78:$Q$78=$X$22),$F$79:$Q$90)),0)</f>
        <v>0</v>
      </c>
      <c r="DC41" s="13">
        <f t="array" aca="1" ref="DC41" ca="1">IF($X25=$C25,SUM(IF(($E$79:$E$90=$C25)*($F$78:$Q$78=$X$23),$F$79:$Q$90)),0)</f>
        <v>0</v>
      </c>
      <c r="DD41" s="13">
        <f t="array" aca="1" ref="DD41" ca="1">IF($X25=$C25,SUM(IF(($E$79:$E$90=$C25)*($F$78:$Q$78=$X$24),$F$79:$Q$90)),0)</f>
        <v>0</v>
      </c>
      <c r="DE41" s="13">
        <f t="array" aca="1" ref="DE41" ca="1">IF($X25=$C25,SUM(IF(($E$79:$E$90=$C25)*($F$78:$Q$78=$X$26),$F$79:$Q$90)),0)</f>
        <v>0</v>
      </c>
      <c r="DF41" s="13">
        <f t="array" aca="1" ref="DF41" ca="1">IF($X25=$C25,SUM(IF(($E$79:$E$90=$C25)*($F$78:$Q$78=$X$27),$F$79:$Q$90)),0)</f>
        <v>0</v>
      </c>
      <c r="DG41" s="13">
        <f t="array" aca="1" ref="DG41" ca="1">IF($X25=$C25,SUM(IF(($E$79:$E$90=$C25)*($F$78:$Q$78=$X$28),$F$79:$Q$90)),0)</f>
        <v>0</v>
      </c>
      <c r="DH41" s="13">
        <f t="array" aca="1" ref="DH41" ca="1">IF($X25=$C25,SUM(IF(($E$79:$E$90=$C25)*($F$78:$Q$78=$X$29),$F$79:$Q$90)),0)</f>
        <v>0</v>
      </c>
      <c r="DI41" s="13">
        <f t="array" aca="1" ref="DI41" ca="1">IF($X25=$C25,SUM(IF(($E$79:$E$90=$C25)*($F$78:$Q$78=$X$30),$F$79:$Q$90)),0)</f>
        <v>0</v>
      </c>
      <c r="DJ41" s="336">
        <f t="array" aca="1" ref="DJ41" ca="1">IF($X25=$C25,SUM(IF(($E$79:$E$90=$C25)*($F$78:$Q$78=$X$31),$F$79:$Q$90)),0)</f>
        <v>0</v>
      </c>
      <c r="DK41" s="13">
        <f t="array" aca="1" ref="DK41" ca="1">IF($Y25=$C25,SUM(IF(($E$79:$E$90=$C25)*($F$78:$Q$78=$Y$20),$F$79:$Q$90)),0)</f>
        <v>0</v>
      </c>
      <c r="DL41" s="13">
        <f t="array" aca="1" ref="DL41" ca="1">IF($Y25=$C25,SUM(IF(($E$79:$E$90=$C25)*($F$78:$Q$78=$Y$21),$F$79:$Q$90)),0)</f>
        <v>0</v>
      </c>
      <c r="DM41" s="13">
        <f t="array" aca="1" ref="DM41" ca="1">IF($Y25=$C25,SUM(IF(($E$79:$E$90=$C25)*($F$78:$Q$78=$Y$22),$F$79:$Q$90)),0)</f>
        <v>0</v>
      </c>
      <c r="DN41" s="13">
        <f t="array" aca="1" ref="DN41" ca="1">IF($Y25=$C25,SUM(IF(($E$79:$E$90=$C25)*($F$78:$Q$78=$Y$23),$F$79:$Q$90)),0)</f>
        <v>0</v>
      </c>
      <c r="DO41" s="13">
        <f t="array" aca="1" ref="DO41" ca="1">IF($Y25=$C25,SUM(IF(($E$79:$E$90=$C25)*($F$78:$Q$78=$Y$24),$F$79:$Q$90)),0)</f>
        <v>0</v>
      </c>
      <c r="DP41" s="13">
        <f t="array" aca="1" ref="DP41" ca="1">IF($Y25=$C25,SUM(IF(($E$79:$E$90=$C25)*($F$78:$Q$78=$Y$26),$F$79:$Q$90)),0)</f>
        <v>0</v>
      </c>
      <c r="DQ41" s="13">
        <f t="array" aca="1" ref="DQ41" ca="1">IF($Y25=$C25,SUM(IF(($E$79:$E$90=$C25)*($F$78:$Q$78=$Y$27),$F$79:$Q$90)),0)</f>
        <v>0</v>
      </c>
      <c r="DR41" s="13">
        <f t="array" aca="1" ref="DR41" ca="1">IF($Y25=$C25,SUM(IF(($E$79:$E$90=$C25)*($F$78:$Q$78=$Y$28),$F$79:$Q$90)),0)</f>
        <v>0</v>
      </c>
      <c r="DS41" s="13">
        <f t="array" aca="1" ref="DS41" ca="1">IF($Y25=$C25,SUM(IF(($E$79:$E$90=$C25)*($F$78:$Q$78=$Y$29),$F$79:$Q$90)),0)</f>
        <v>0</v>
      </c>
      <c r="DT41" s="13">
        <f t="array" aca="1" ref="DT41" ca="1">IF($Y25=$C25,SUM(IF(($E$79:$E$90=$C25)*($F$78:$Q$78=$Y$30),$F$79:$Q$90)),0)</f>
        <v>0</v>
      </c>
      <c r="DU41" s="343">
        <f t="array" aca="1" ref="DU41" ca="1">IF($Y25=$C25,SUM(IF(($E$79:$E$90=$C25)*($F$78:$Q$78=$Y$31),$F$79:$Q$90)),0)</f>
        <v>0</v>
      </c>
    </row>
    <row r="42" spans="2:125" s="2" customFormat="1" x14ac:dyDescent="0.2">
      <c r="C42" s="2" t="str">
        <f t="shared" si="80"/>
        <v>SSV Wildbach</v>
      </c>
      <c r="E42" s="335">
        <f t="array" aca="1" ref="E42" ca="1">IF($O26=$C26,SUM(IF(($E$79:$E$90=$C26)*($F$78:$Q$78=$O$20),$F$79:$Q$90)),0)</f>
        <v>0</v>
      </c>
      <c r="F42" s="13">
        <f t="array" aca="1" ref="F42" ca="1">IF($O26=$C26,SUM(IF(($E$79:$E$90=$C26)*($F$78:$Q$78=$O$21),$F$79:$Q$90)),0)</f>
        <v>0</v>
      </c>
      <c r="G42" s="13">
        <f t="array" aca="1" ref="G42" ca="1">IF($O26=$C26,SUM(IF(($E$79:$E$90=$C26)*($F$78:$Q$78=$O$22),$F$79:$Q$90)),0)</f>
        <v>0</v>
      </c>
      <c r="H42" s="13">
        <f t="array" aca="1" ref="H42" ca="1">IF($O26=$C26,SUM(IF(($E$79:$E$90=$C26)*($F$78:$Q$78=$O$23),$F$79:$Q$90)),0)</f>
        <v>0</v>
      </c>
      <c r="I42" s="13">
        <f t="array" aca="1" ref="I42" ca="1">IF($O26=$C26,SUM(IF(($E$79:$E$90=$C26)*($F$78:$Q$78=$O$24),$F$79:$Q$90)),0)</f>
        <v>0</v>
      </c>
      <c r="J42" s="13">
        <f t="array" aca="1" ref="J42" ca="1">IF($O26=$C26,SUM(IF(($E$79:$E$90=$C26)*($F$78:$Q$78=$O$25),$F$79:$Q$90)),0)</f>
        <v>0</v>
      </c>
      <c r="K42" s="13">
        <f t="array" aca="1" ref="K42" ca="1">IF($O26=$C26,SUM(IF(($E$79:$E$90=$C26)*($F$78:$Q$78=$O$27),$F$79:$Q$90)),0)</f>
        <v>0</v>
      </c>
      <c r="L42" s="13">
        <f t="array" aca="1" ref="L42" ca="1">IF($O26=$C26,SUM(IF(($E$79:$E$90=$C26)*($F$78:$Q$78=$O$28),$F$79:$Q$90)),0)</f>
        <v>0</v>
      </c>
      <c r="M42" s="13">
        <f t="array" aca="1" ref="M42" ca="1">IF($O26=$C26,SUM(IF(($E$79:$E$90=$C26)*($F$78:$Q$78=$O$29),$F$79:$Q$90)),0)</f>
        <v>0</v>
      </c>
      <c r="N42" s="13">
        <f t="array" aca="1" ref="N42" ca="1">IF($O26=$C26,SUM(IF(($E$79:$E$90=$C26)*($F$78:$Q$78=$O$30),$F$79:$Q$90)),0)</f>
        <v>0</v>
      </c>
      <c r="O42" s="13">
        <f t="array" aca="1" ref="O42" ca="1">IF($O26=$C26,SUM(IF(($E$79:$E$90=$C26)*($F$78:$Q$78=$O$31),$F$79:$Q$90)),0)</f>
        <v>0</v>
      </c>
      <c r="P42" s="342">
        <f t="array" aca="1" ref="P42" ca="1">IF($P26=$C26,SUM(IF(($E$79:$E$90=$C26)*($F$78:$Q$78=$P$20),$F$79:$Q$90)),0)</f>
        <v>0</v>
      </c>
      <c r="Q42" s="13">
        <f t="array" aca="1" ref="Q42" ca="1">IF($P26=$C26,SUM(IF(($E$79:$E$90=$C26)*($F$78:$Q$78=$P$21),$F$79:$Q$90)),0)</f>
        <v>0</v>
      </c>
      <c r="R42" s="13">
        <f t="array" aca="1" ref="R42" ca="1">IF($P26=$C26,SUM(IF(($E$79:$E$90=$C26)*($F$78:$Q$78=$P$22),$F$79:$Q$90)),0)</f>
        <v>0</v>
      </c>
      <c r="S42" s="13">
        <f t="array" aca="1" ref="S42" ca="1">IF($P26=$C26,SUM(IF(($E$79:$E$90=$C26)*($F$78:$Q$78=$P$23),$F$79:$Q$90)),0)</f>
        <v>0</v>
      </c>
      <c r="T42" s="13">
        <f t="array" aca="1" ref="T42" ca="1">IF($P26=$C26,SUM(IF(($E$79:$E$90=$C26)*($F$78:$Q$78=$P$24),$F$79:$Q$90)),0)</f>
        <v>0</v>
      </c>
      <c r="U42" s="13">
        <f t="array" aca="1" ref="U42" ca="1">IF($P26=$C26,SUM(IF(($E$79:$E$90=$C26)*($F$78:$Q$78=$P$25),$F$79:$Q$90)),0)</f>
        <v>0</v>
      </c>
      <c r="V42" s="13">
        <f t="array" aca="1" ref="V42" ca="1">IF($P26=$C26,SUM(IF(($E$79:$E$90=$C26)*($F$78:$Q$78=$P$27),$F$79:$Q$90)),0)</f>
        <v>0</v>
      </c>
      <c r="W42" s="13">
        <f t="array" aca="1" ref="W42" ca="1">IF($P26=$C26,SUM(IF(($E$79:$E$90=$C26)*($F$78:$Q$78=$P$28),$F$79:$Q$90)),0)</f>
        <v>0</v>
      </c>
      <c r="X42" s="13">
        <f t="array" aca="1" ref="X42" ca="1">IF($P26=$C26,SUM(IF(($E$79:$E$90=$C26)*($F$78:$Q$78=$P$29),$F$79:$Q$90)),0)</f>
        <v>0</v>
      </c>
      <c r="Y42" s="13">
        <f t="array" aca="1" ref="Y42" ca="1">IF($P26=$C26,SUM(IF(($E$79:$E$90=$C26)*($F$78:$Q$78=$P$30),$F$79:$Q$90)),0)</f>
        <v>0</v>
      </c>
      <c r="Z42" s="13">
        <f t="array" aca="1" ref="Z42" ca="1">IF($P26=$C26,SUM(IF(($E$79:$E$90=$C26)*($F$78:$Q$78=$P$31),$F$79:$Q$90)),0)</f>
        <v>0</v>
      </c>
      <c r="AA42" s="342">
        <f t="array" aca="1" ref="AA42" ca="1">IF($Q26=$C26,SUM(IF(($E$79:$E$90=$C26)*($F$78:$Q$78=$Q$20),$F$79:$Q$90)),0)</f>
        <v>0</v>
      </c>
      <c r="AB42" s="13">
        <f t="array" aca="1" ref="AB42" ca="1">IF($Q26=$C26,SUM(IF(($E$79:$E$90=$C26)*($F$78:$Q$78=$Q$21),$F$79:$Q$90)),0)</f>
        <v>0</v>
      </c>
      <c r="AC42" s="13">
        <f t="array" aca="1" ref="AC42" ca="1">IF($Q26=$C26,SUM(IF(($E$79:$E$90=$C26)*($F$78:$Q$78=$Q$22),$F$79:$Q$90)),0)</f>
        <v>0</v>
      </c>
      <c r="AD42" s="13">
        <f t="array" aca="1" ref="AD42" ca="1">IF($Q26=$C26,SUM(IF(($E$79:$E$90=$C26)*($F$78:$Q$78=$Q$23),$F$79:$Q$90)),0)</f>
        <v>0</v>
      </c>
      <c r="AE42" s="13">
        <f t="array" aca="1" ref="AE42" ca="1">IF($Q26=$C26,SUM(IF(($E$79:$E$90=$C26)*($F$78:$Q$78=$Q$24),$F$79:$Q$90)),0)</f>
        <v>0</v>
      </c>
      <c r="AF42" s="13">
        <f t="array" aca="1" ref="AF42" ca="1">IF($Q26=$C26,SUM(IF(($E$79:$E$90=$C26)*($F$78:$Q$78=$Q$25),$F$79:$Q$90)),0)</f>
        <v>0</v>
      </c>
      <c r="AG42" s="13">
        <f t="array" aca="1" ref="AG42" ca="1">IF($Q26=$C26,SUM(IF(($E$79:$E$90=$C26)*($F$78:$Q$78=$Q$27),$F$79:$Q$90)),0)</f>
        <v>0</v>
      </c>
      <c r="AH42" s="13">
        <f t="array" aca="1" ref="AH42" ca="1">IF($Q26=$C26,SUM(IF(($E$79:$E$90=$C26)*($F$78:$Q$78=$Q$28),$F$79:$Q$90)),0)</f>
        <v>0</v>
      </c>
      <c r="AI42" s="13">
        <f t="array" aca="1" ref="AI42" ca="1">IF($Q26=$C26,SUM(IF(($E$79:$E$90=$C26)*($F$78:$Q$78=$Q$29),$F$79:$Q$90)),0)</f>
        <v>0</v>
      </c>
      <c r="AJ42" s="13">
        <f t="array" aca="1" ref="AJ42" ca="1">IF($Q26=$C26,SUM(IF(($E$79:$E$90=$C26)*($F$78:$Q$78=$Q$30),$F$79:$Q$90)),0)</f>
        <v>0</v>
      </c>
      <c r="AK42" s="13">
        <f t="array" aca="1" ref="AK42" ca="1">IF($Q26=$C26,SUM(IF(($E$79:$E$90=$C26)*($F$78:$Q$78=$Q$31),$F$79:$Q$90)),0)</f>
        <v>0</v>
      </c>
      <c r="AL42" s="342">
        <f t="array" aca="1" ref="AL42" ca="1">IF($R26=$C26,SUM(IF(($E$79:$E$90=$C26)*($F$78:$Q$78=$R$20),$F$79:$Q$90)),0)</f>
        <v>0</v>
      </c>
      <c r="AM42" s="13">
        <f t="array" aca="1" ref="AM42" ca="1">IF($R26=$C26,SUM(IF(($E$79:$E$90=$C26)*($F$78:$Q$78=$R$21),$F$79:$Q$90)),0)</f>
        <v>0</v>
      </c>
      <c r="AN42" s="13">
        <f t="array" aca="1" ref="AN42" ca="1">IF($R26=$C26,SUM(IF(($E$79:$E$90=$C26)*($F$78:$Q$78=$R$22),$F$79:$Q$90)),0)</f>
        <v>0</v>
      </c>
      <c r="AO42" s="13">
        <f t="array" aca="1" ref="AO42" ca="1">IF($R26=$C26,SUM(IF(($E$79:$E$90=$C26)*($F$78:$Q$78=$R$23),$F$79:$Q$90)),0)</f>
        <v>0</v>
      </c>
      <c r="AP42" s="13">
        <f t="array" aca="1" ref="AP42" ca="1">IF($R26=$C26,SUM(IF(($E$79:$E$90=$C26)*($F$78:$Q$78=$R$24),$F$79:$Q$90)),0)</f>
        <v>0</v>
      </c>
      <c r="AQ42" s="13">
        <f t="array" aca="1" ref="AQ42" ca="1">IF($R26=$C26,SUM(IF(($E$79:$E$90=$C26)*($F$78:$Q$78=$R$25),$F$79:$Q$90)),0)</f>
        <v>0</v>
      </c>
      <c r="AR42" s="13">
        <f t="array" aca="1" ref="AR42" ca="1">IF($R26=$C26,SUM(IF(($E$79:$E$90=$C26)*($F$78:$Q$78=$R$27),$F$79:$Q$90)),0)</f>
        <v>0</v>
      </c>
      <c r="AS42" s="13">
        <f t="array" aca="1" ref="AS42" ca="1">IF($R26=$C26,SUM(IF(($E$79:$E$90=$C26)*($F$78:$Q$78=$R$28),$F$79:$Q$90)),0)</f>
        <v>0</v>
      </c>
      <c r="AT42" s="13">
        <f t="array" aca="1" ref="AT42" ca="1">IF($R26=$C26,SUM(IF(($E$79:$E$90=$C26)*($F$78:$Q$78=$R$29),$F$79:$Q$90)),0)</f>
        <v>0</v>
      </c>
      <c r="AU42" s="13">
        <f t="array" aca="1" ref="AU42" ca="1">IF($R26=$C26,SUM(IF(($E$79:$E$90=$C26)*($F$78:$Q$78=$R$30),$F$79:$Q$90)),0)</f>
        <v>0</v>
      </c>
      <c r="AV42" s="13">
        <f t="array" aca="1" ref="AV42" ca="1">IF($R26=$C26,SUM(IF(($E$79:$E$90=$C26)*($F$78:$Q$78=$R$31),$F$79:$Q$90)),0)</f>
        <v>0</v>
      </c>
      <c r="AW42" s="342">
        <f t="array" aca="1" ref="AW42" ca="1">IF($S26=$C26,SUM(IF(($E$79:$E$90=$C26)*($F$78:$Q$78=$S$20),$F$79:$Q$90)),0)</f>
        <v>0</v>
      </c>
      <c r="AX42" s="13">
        <f t="array" aca="1" ref="AX42" ca="1">IF($S26=$C26,SUM(IF(($E$79:$E$90=$C26)*($F$78:$Q$78=$S$21),$F$79:$Q$90)),0)</f>
        <v>0</v>
      </c>
      <c r="AY42" s="13">
        <f t="array" aca="1" ref="AY42" ca="1">IF($S26=$C26,SUM(IF(($E$79:$E$90=$C26)*($F$78:$Q$78=$S$22),$F$79:$Q$90)),0)</f>
        <v>0</v>
      </c>
      <c r="AZ42" s="13">
        <f t="array" aca="1" ref="AZ42" ca="1">IF($S26=$C26,SUM(IF(($E$79:$E$90=$C26)*($F$78:$Q$78=$S$23),$F$79:$Q$90)),0)</f>
        <v>0</v>
      </c>
      <c r="BA42" s="13">
        <f t="array" aca="1" ref="BA42" ca="1">IF($S26=$C26,SUM(IF(($E$79:$E$90=$C26)*($F$78:$Q$78=$S$24),$F$79:$Q$90)),0)</f>
        <v>0</v>
      </c>
      <c r="BB42" s="13">
        <f t="array" aca="1" ref="BB42" ca="1">IF($S26=$C26,SUM(IF(($E$79:$E$90=$C26)*($F$78:$Q$78=$S$25),$F$79:$Q$90)),0)</f>
        <v>0</v>
      </c>
      <c r="BC42" s="13">
        <f t="array" aca="1" ref="BC42" ca="1">IF($S26=$C26,SUM(IF(($E$79:$E$90=$C26)*($F$78:$Q$78=$S$27),$F$79:$Q$90)),0)</f>
        <v>0</v>
      </c>
      <c r="BD42" s="13">
        <f t="array" aca="1" ref="BD42" ca="1">IF($S26=$C26,SUM(IF(($E$79:$E$90=$C26)*($F$78:$Q$78=$S$28),$F$79:$Q$90)),0)</f>
        <v>0</v>
      </c>
      <c r="BE42" s="13">
        <f t="array" aca="1" ref="BE42" ca="1">IF($S26=$C26,SUM(IF(($E$79:$E$90=$C26)*($F$78:$Q$78=$S$29),$F$79:$Q$90)),0)</f>
        <v>0</v>
      </c>
      <c r="BF42" s="13">
        <f t="array" aca="1" ref="BF42" ca="1">IF($S26=$C26,SUM(IF(($E$79:$E$90=$C26)*($F$78:$Q$78=$S$30),$F$79:$Q$90)),0)</f>
        <v>0</v>
      </c>
      <c r="BG42" s="13">
        <f t="array" aca="1" ref="BG42" ca="1">IF($S26=$C26,SUM(IF(($E$79:$E$90=$C26)*($F$78:$Q$78=$S$31),$F$79:$Q$90)),0)</f>
        <v>0</v>
      </c>
      <c r="BH42" s="342">
        <f t="array" aca="1" ref="BH42" ca="1">IF($T26=$C26,SUM(IF(($E$79:$E$90=$C26)*($F$78:$Q$78=$T$20),$F$79:$Q$90)),0)</f>
        <v>0</v>
      </c>
      <c r="BI42" s="13">
        <f t="array" aca="1" ref="BI42" ca="1">IF($T26=$C26,SUM(IF(($E$79:$E$90=$C26)*($F$78:$Q$78=$T$21),$F$79:$Q$90)),0)</f>
        <v>0</v>
      </c>
      <c r="BJ42" s="13">
        <f t="array" aca="1" ref="BJ42" ca="1">IF($T26=$C26,SUM(IF(($E$79:$E$90=$C26)*($F$78:$Q$78=$T$22),$F$79:$Q$90)),0)</f>
        <v>0</v>
      </c>
      <c r="BK42" s="13">
        <f t="array" aca="1" ref="BK42" ca="1">IF($T26=$C26,SUM(IF(($E$79:$E$90=$C26)*($F$78:$Q$78=$T$23),$F$79:$Q$90)),0)</f>
        <v>0</v>
      </c>
      <c r="BL42" s="13">
        <f t="array" aca="1" ref="BL42" ca="1">IF($T26=$C26,SUM(IF(($E$79:$E$90=$C26)*($F$78:$Q$78=$T$24),$F$79:$Q$90)),0)</f>
        <v>0</v>
      </c>
      <c r="BM42" s="13">
        <f t="array" aca="1" ref="BM42" ca="1">IF($T26=$C26,SUM(IF(($E$79:$E$90=$C26)*($F$78:$Q$78=$T$25),$F$79:$Q$90)),0)</f>
        <v>0</v>
      </c>
      <c r="BN42" s="13">
        <f t="array" aca="1" ref="BN42" ca="1">IF($T26=$C26,SUM(IF(($E$79:$E$90=$C26)*($F$78:$Q$78=$T$27),$F$79:$Q$90)),0)</f>
        <v>0</v>
      </c>
      <c r="BO42" s="13">
        <f t="array" aca="1" ref="BO42" ca="1">IF($T26=$C26,SUM(IF(($E$79:$E$90=$C26)*($F$78:$Q$78=$T$28),$F$79:$Q$90)),0)</f>
        <v>0</v>
      </c>
      <c r="BP42" s="13">
        <f t="array" aca="1" ref="BP42" ca="1">IF($T26=$C26,SUM(IF(($E$79:$E$90=$C26)*($F$78:$Q$78=$T$29),$F$79:$Q$90)),0)</f>
        <v>0</v>
      </c>
      <c r="BQ42" s="13">
        <f t="array" aca="1" ref="BQ42" ca="1">IF($T26=$C26,SUM(IF(($E$79:$E$90=$C26)*($F$78:$Q$78=$T$30),$F$79:$Q$90)),0)</f>
        <v>0</v>
      </c>
      <c r="BR42" s="13">
        <f t="array" aca="1" ref="BR42" ca="1">IF($T26=$C26,SUM(IF(($E$79:$E$90=$C26)*($F$78:$Q$78=$T$31),$F$79:$Q$90)),0)</f>
        <v>0</v>
      </c>
      <c r="BS42" s="342">
        <f t="array" aca="1" ref="BS42" ca="1">IF($U26=$C26,SUM(IF(($E$79:$E$90=$C26)*($F$78:$Q$78=$U$20),$F$79:$Q$90)),0)</f>
        <v>0</v>
      </c>
      <c r="BT42" s="13">
        <f t="array" aca="1" ref="BT42" ca="1">IF($U26=$C26,SUM(IF(($E$79:$E$90=$C26)*($F$78:$Q$78=$U$21),$F$79:$Q$90)),0)</f>
        <v>0</v>
      </c>
      <c r="BU42" s="13">
        <f t="array" aca="1" ref="BU42" ca="1">IF($U26=$C26,SUM(IF(($E$79:$E$90=$C26)*($F$78:$Q$78=$U$22),$F$79:$Q$90)),0)</f>
        <v>0</v>
      </c>
      <c r="BV42" s="13">
        <f t="array" aca="1" ref="BV42" ca="1">IF($U26=$C26,SUM(IF(($E$79:$E$90=$C26)*($F$78:$Q$78=$U$23),$F$79:$Q$90)),0)</f>
        <v>0</v>
      </c>
      <c r="BW42" s="13">
        <f t="array" aca="1" ref="BW42" ca="1">IF($U26=$C26,SUM(IF(($E$79:$E$90=$C26)*($F$78:$Q$78=$U$24),$F$79:$Q$90)),0)</f>
        <v>0</v>
      </c>
      <c r="BX42" s="13">
        <f t="array" aca="1" ref="BX42" ca="1">IF($U26=$C26,SUM(IF(($E$79:$E$90=$C26)*($F$78:$Q$78=$U$25),$F$79:$Q$90)),0)</f>
        <v>0</v>
      </c>
      <c r="BY42" s="13">
        <f t="array" aca="1" ref="BY42" ca="1">IF($U26=$C26,SUM(IF(($E$79:$E$90=$C26)*($F$78:$Q$78=$U$27),$F$79:$Q$90)),0)</f>
        <v>0</v>
      </c>
      <c r="BZ42" s="13">
        <f t="array" aca="1" ref="BZ42" ca="1">IF($U26=$C26,SUM(IF(($E$79:$E$90=$C26)*($F$78:$Q$78=$U$28),$F$79:$Q$90)),0)</f>
        <v>0</v>
      </c>
      <c r="CA42" s="13">
        <f t="array" aca="1" ref="CA42" ca="1">IF($U26=$C26,SUM(IF(($E$79:$E$90=$C26)*($F$78:$Q$78=$U$29),$F$79:$Q$90)),0)</f>
        <v>0</v>
      </c>
      <c r="CB42" s="13">
        <f t="array" aca="1" ref="CB42" ca="1">IF($U26=$C26,SUM(IF(($E$79:$E$90=$C26)*($F$78:$Q$78=$U$30),$F$79:$Q$90)),0)</f>
        <v>0</v>
      </c>
      <c r="CC42" s="13">
        <f t="array" aca="1" ref="CC42" ca="1">IF($U26=$C26,SUM(IF(($E$79:$E$90=$C26)*($F$78:$Q$78=$U$31),$F$79:$Q$90)),0)</f>
        <v>0</v>
      </c>
      <c r="CD42" s="342">
        <f t="array" aca="1" ref="CD42" ca="1">IF($V26=$C26,SUM(IF(($E$79:$E$90=$C26)*($F$78:$Q$78=$V$20),$F$79:$Q$90)),0)</f>
        <v>0</v>
      </c>
      <c r="CE42" s="13">
        <f t="array" aca="1" ref="CE42" ca="1">IF($V26=$C26,SUM(IF(($E$79:$E$90=$C26)*($F$78:$Q$78=$V$21),$F$79:$Q$90)),0)</f>
        <v>0</v>
      </c>
      <c r="CF42" s="13">
        <f t="array" aca="1" ref="CF42" ca="1">IF($V26=$C26,SUM(IF(($E$79:$E$90=$C26)*($F$78:$Q$78=$V$22),$F$79:$Q$90)),0)</f>
        <v>0</v>
      </c>
      <c r="CG42" s="13">
        <f t="array" aca="1" ref="CG42" ca="1">IF($V26=$C26,SUM(IF(($E$79:$E$90=$C26)*($F$78:$Q$78=$V$23),$F$79:$Q$90)),0)</f>
        <v>0</v>
      </c>
      <c r="CH42" s="13">
        <f t="array" aca="1" ref="CH42" ca="1">IF($V26=$C26,SUM(IF(($E$79:$E$90=$C26)*($F$78:$Q$78=$V$24),$F$79:$Q$90)),0)</f>
        <v>0</v>
      </c>
      <c r="CI42" s="13">
        <f t="array" aca="1" ref="CI42" ca="1">IF($V26=$C26,SUM(IF(($E$79:$E$90=$C26)*($F$78:$Q$78=$V$25),$F$79:$Q$90)),0)</f>
        <v>0</v>
      </c>
      <c r="CJ42" s="13">
        <f t="array" aca="1" ref="CJ42" ca="1">IF($V26=$C26,SUM(IF(($E$79:$E$90=$C26)*($F$78:$Q$78=$V$27),$F$79:$Q$90)),0)</f>
        <v>0</v>
      </c>
      <c r="CK42" s="13">
        <f t="array" aca="1" ref="CK42" ca="1">IF($V26=$C26,SUM(IF(($E$79:$E$90=$C26)*($F$78:$Q$78=$V$28),$F$79:$Q$90)),0)</f>
        <v>0</v>
      </c>
      <c r="CL42" s="13">
        <f t="array" aca="1" ref="CL42" ca="1">IF($V26=$C26,SUM(IF(($E$79:$E$90=$C26)*($F$78:$Q$78=$V$29),$F$79:$Q$90)),0)</f>
        <v>0</v>
      </c>
      <c r="CM42" s="13">
        <f t="array" aca="1" ref="CM42" ca="1">IF($V26=$C26,SUM(IF(($E$79:$E$90=$C26)*($F$78:$Q$78=$V$30),$F$79:$Q$90)),0)</f>
        <v>0</v>
      </c>
      <c r="CN42" s="336">
        <f t="array" aca="1" ref="CN42" ca="1">IF($V26=$C26,SUM(IF(($E$79:$E$90=$C26)*($F$78:$Q$78=$V$31),$F$79:$Q$90)),0)</f>
        <v>0</v>
      </c>
      <c r="CO42" s="342">
        <f t="array" aca="1" ref="CO42" ca="1">IF($W26=$C26,SUM(IF(($E$79:$E$90=$C26)*($F$78:$Q$78=$W$20),$F$79:$Q$90)),0)</f>
        <v>0</v>
      </c>
      <c r="CP42" s="13">
        <f t="array" aca="1" ref="CP42" ca="1">IF($W26=$C26,SUM(IF(($E$79:$E$90=$C26)*($F$78:$Q$78=$W$21),$F$79:$Q$90)),0)</f>
        <v>0</v>
      </c>
      <c r="CQ42" s="13">
        <f t="array" aca="1" ref="CQ42" ca="1">IF($W26=$C26,SUM(IF(($E$79:$E$90=$C26)*($F$78:$Q$78=$W$22),$F$79:$Q$90)),0)</f>
        <v>0</v>
      </c>
      <c r="CR42" s="13">
        <f t="array" aca="1" ref="CR42" ca="1">IF($W26=$C26,SUM(IF(($E$79:$E$90=$C26)*($F$78:$Q$78=$W$23),$F$79:$Q$90)),0)</f>
        <v>0</v>
      </c>
      <c r="CS42" s="13">
        <f t="array" aca="1" ref="CS42" ca="1">IF($W26=$C26,SUM(IF(($E$79:$E$90=$C26)*($F$78:$Q$78=$W$24),$F$79:$Q$90)),0)</f>
        <v>0</v>
      </c>
      <c r="CT42" s="13">
        <f t="array" aca="1" ref="CT42" ca="1">IF($W26=$C26,SUM(IF(($E$79:$E$90=$C26)*($F$78:$Q$78=$W$25),$F$79:$Q$90)),0)</f>
        <v>0</v>
      </c>
      <c r="CU42" s="13">
        <f t="array" aca="1" ref="CU42" ca="1">IF($W26=$C26,SUM(IF(($E$79:$E$90=$C26)*($F$78:$Q$78=$W$27),$F$79:$Q$90)),0)</f>
        <v>0</v>
      </c>
      <c r="CV42" s="13">
        <f t="array" aca="1" ref="CV42" ca="1">IF($W26=$C26,SUM(IF(($E$79:$E$90=$C26)*($F$78:$Q$78=$W$28),$F$79:$Q$90)),0)</f>
        <v>0</v>
      </c>
      <c r="CW42" s="13">
        <f t="array" aca="1" ref="CW42" ca="1">IF($W26=$C26,SUM(IF(($E$79:$E$90=$C26)*($F$78:$Q$78=$W$29),$F$79:$Q$90)),0)</f>
        <v>0</v>
      </c>
      <c r="CX42" s="13">
        <f t="array" aca="1" ref="CX42" ca="1">IF($W26=$C26,SUM(IF(($E$79:$E$90=$C26)*($F$78:$Q$78=$W$30),$F$79:$Q$90)),0)</f>
        <v>0</v>
      </c>
      <c r="CY42" s="336">
        <f t="array" aca="1" ref="CY42" ca="1">IF($W26=$C26,SUM(IF(($E$79:$E$90=$C26)*($F$78:$Q$78=$W$31),$F$79:$Q$90)),0)</f>
        <v>0</v>
      </c>
      <c r="CZ42" s="342">
        <f t="array" aca="1" ref="CZ42" ca="1">IF($X26=$C26,SUM(IF(($E$79:$E$90=$C26)*($F$78:$Q$78=$X$20),$F$79:$Q$90)),0)</f>
        <v>0</v>
      </c>
      <c r="DA42" s="13">
        <f t="array" aca="1" ref="DA42" ca="1">IF($X26=$C26,SUM(IF(($E$79:$E$90=$C26)*($F$78:$Q$78=$X$21),$F$79:$Q$90)),0)</f>
        <v>0</v>
      </c>
      <c r="DB42" s="13">
        <f t="array" aca="1" ref="DB42" ca="1">IF($X26=$C26,SUM(IF(($E$79:$E$90=$C26)*($F$78:$Q$78=$X$22),$F$79:$Q$90)),0)</f>
        <v>0</v>
      </c>
      <c r="DC42" s="13">
        <f t="array" aca="1" ref="DC42" ca="1">IF($X26=$C26,SUM(IF(($E$79:$E$90=$C26)*($F$78:$Q$78=$X$23),$F$79:$Q$90)),0)</f>
        <v>0</v>
      </c>
      <c r="DD42" s="13">
        <f t="array" aca="1" ref="DD42" ca="1">IF($X26=$C26,SUM(IF(($E$79:$E$90=$C26)*($F$78:$Q$78=$X$24),$F$79:$Q$90)),0)</f>
        <v>0</v>
      </c>
      <c r="DE42" s="13">
        <f t="array" aca="1" ref="DE42" ca="1">IF($X26=$C26,SUM(IF(($E$79:$E$90=$C26)*($F$78:$Q$78=$X$25),$F$79:$Q$90)),0)</f>
        <v>0</v>
      </c>
      <c r="DF42" s="13">
        <f t="array" aca="1" ref="DF42" ca="1">IF($X26=$C26,SUM(IF(($E$79:$E$90=$C26)*($F$78:$Q$78=$X$27),$F$79:$Q$90)),0)</f>
        <v>0</v>
      </c>
      <c r="DG42" s="13">
        <f t="array" aca="1" ref="DG42" ca="1">IF($X26=$C26,SUM(IF(($E$79:$E$90=$C26)*($F$78:$Q$78=$X$28),$F$79:$Q$90)),0)</f>
        <v>0</v>
      </c>
      <c r="DH42" s="13">
        <f t="array" aca="1" ref="DH42" ca="1">IF($X26=$C26,SUM(IF(($E$79:$E$90=$C26)*($F$78:$Q$78=$X$29),$F$79:$Q$90)),0)</f>
        <v>0</v>
      </c>
      <c r="DI42" s="13">
        <f t="array" aca="1" ref="DI42" ca="1">IF($X26=$C26,SUM(IF(($E$79:$E$90=$C26)*($F$78:$Q$78=$X$30),$F$79:$Q$90)),0)</f>
        <v>0</v>
      </c>
      <c r="DJ42" s="336">
        <f t="array" aca="1" ref="DJ42" ca="1">IF($X26=$C26,SUM(IF(($E$79:$E$90=$C26)*($F$78:$Q$78=$X$31),$F$79:$Q$90)),0)</f>
        <v>0</v>
      </c>
      <c r="DK42" s="13">
        <f t="array" aca="1" ref="DK42" ca="1">IF($Y26=$C26,SUM(IF(($E$79:$E$90=$C26)*($F$78:$Q$78=$Y$20),$F$79:$Q$90)),0)</f>
        <v>0</v>
      </c>
      <c r="DL42" s="13">
        <f t="array" aca="1" ref="DL42" ca="1">IF($Y26=$C26,SUM(IF(($E$79:$E$90=$C26)*($F$78:$Q$78=$Y$21),$F$79:$Q$90)),0)</f>
        <v>0</v>
      </c>
      <c r="DM42" s="13">
        <f t="array" aca="1" ref="DM42" ca="1">IF($Y26=$C26,SUM(IF(($E$79:$E$90=$C26)*($F$78:$Q$78=$Y$22),$F$79:$Q$90)),0)</f>
        <v>0</v>
      </c>
      <c r="DN42" s="13">
        <f t="array" aca="1" ref="DN42" ca="1">IF($Y26=$C26,SUM(IF(($E$79:$E$90=$C26)*($F$78:$Q$78=$Y$23),$F$79:$Q$90)),0)</f>
        <v>0</v>
      </c>
      <c r="DO42" s="13">
        <f t="array" aca="1" ref="DO42" ca="1">IF($Y26=$C26,SUM(IF(($E$79:$E$90=$C26)*($F$78:$Q$78=$Y$24),$F$79:$Q$90)),0)</f>
        <v>0</v>
      </c>
      <c r="DP42" s="13">
        <f t="array" aca="1" ref="DP42" ca="1">IF($Y26=$C26,SUM(IF(($E$79:$E$90=$C26)*($F$78:$Q$78=$Y$25),$F$79:$Q$90)),0)</f>
        <v>0</v>
      </c>
      <c r="DQ42" s="13">
        <f t="array" aca="1" ref="DQ42" ca="1">IF($Y26=$C26,SUM(IF(($E$79:$E$90=$C26)*($F$78:$Q$78=$Y$27),$F$79:$Q$90)),0)</f>
        <v>0</v>
      </c>
      <c r="DR42" s="13">
        <f t="array" aca="1" ref="DR42" ca="1">IF($Y26=$C26,SUM(IF(($E$79:$E$90=$C26)*($F$78:$Q$78=$Y$28),$F$79:$Q$90)),0)</f>
        <v>0</v>
      </c>
      <c r="DS42" s="13">
        <f t="array" aca="1" ref="DS42" ca="1">IF($Y26=$C26,SUM(IF(($E$79:$E$90=$C26)*($F$78:$Q$78=$Y$29),$F$79:$Q$90)),0)</f>
        <v>0</v>
      </c>
      <c r="DT42" s="13">
        <f t="array" aca="1" ref="DT42" ca="1">IF($Y26=$C26,SUM(IF(($E$79:$E$90=$C26)*($F$78:$Q$78=$Y$30),$F$79:$Q$90)),0)</f>
        <v>0</v>
      </c>
      <c r="DU42" s="343">
        <f t="array" aca="1" ref="DU42" ca="1">IF($Y26=$C26,SUM(IF(($E$79:$E$90=$C26)*($F$78:$Q$78=$Y$31),$F$79:$Q$90)),0)</f>
        <v>0</v>
      </c>
    </row>
    <row r="43" spans="2:125" s="2" customFormat="1" x14ac:dyDescent="0.2">
      <c r="C43" s="2" t="str">
        <f t="shared" si="80"/>
        <v>Fun Kickers Oes</v>
      </c>
      <c r="E43" s="335">
        <f t="array" aca="1" ref="E43" ca="1">IF($O27=$C27,SUM(IF(($E$79:$E$90=$C27)*($F$78:$Q$78=$O$20),$F$79:$Q$90)),0)</f>
        <v>0</v>
      </c>
      <c r="F43" s="13">
        <f t="array" aca="1" ref="F43" ca="1">IF($O27=$C27,SUM(IF(($E$79:$E$90=$C27)*($F$78:$Q$78=$O$21),$F$79:$Q$90)),0)</f>
        <v>0</v>
      </c>
      <c r="G43" s="13">
        <f t="array" aca="1" ref="G43" ca="1">IF($O27=$C27,SUM(IF(($E$79:$E$90=$C27)*($F$78:$Q$78=$O$22),$F$79:$Q$90)),0)</f>
        <v>0</v>
      </c>
      <c r="H43" s="13">
        <f t="array" aca="1" ref="H43" ca="1">IF($O27=$C27,SUM(IF(($E$79:$E$90=$C27)*($F$78:$Q$78=$O$23),$F$79:$Q$90)),0)</f>
        <v>0</v>
      </c>
      <c r="I43" s="13">
        <f t="array" aca="1" ref="I43" ca="1">IF($O27=$C27,SUM(IF(($E$79:$E$90=$C27)*($F$78:$Q$78=$O$24),$F$79:$Q$90)),0)</f>
        <v>0</v>
      </c>
      <c r="J43" s="13">
        <f t="array" aca="1" ref="J43" ca="1">IF($O27=$C27,SUM(IF(($E$79:$E$90=$C27)*($F$78:$Q$78=$O$25),$F$79:$Q$90)),0)</f>
        <v>0</v>
      </c>
      <c r="K43" s="13">
        <f t="array" aca="1" ref="K43" ca="1">IF($O27=$C27,SUM(IF(($E$79:$E$90=$C27)*($F$78:$Q$78=$O$26),$F$79:$Q$90)),0)</f>
        <v>0</v>
      </c>
      <c r="L43" s="13">
        <f t="array" aca="1" ref="L43" ca="1">IF($O27=$C27,SUM(IF(($E$79:$E$90=$C27)*($F$78:$Q$78=$O$28),$F$79:$Q$90)),0)</f>
        <v>0</v>
      </c>
      <c r="M43" s="13">
        <f t="array" aca="1" ref="M43" ca="1">IF($O27=$C27,SUM(IF(($E$79:$E$90=$C27)*($F$78:$Q$78=$O$29),$F$79:$Q$90)),0)</f>
        <v>0</v>
      </c>
      <c r="N43" s="13">
        <f t="array" aca="1" ref="N43" ca="1">IF($O27=$C27,SUM(IF(($E$79:$E$90=$C27)*($F$78:$Q$78=$O$30),$F$79:$Q$90)),0)</f>
        <v>0</v>
      </c>
      <c r="O43" s="13">
        <f t="array" aca="1" ref="O43" ca="1">IF($O27=$C27,SUM(IF(($E$79:$E$90=$C27)*($F$78:$Q$78=$O$31),$F$79:$Q$90)),0)</f>
        <v>0</v>
      </c>
      <c r="P43" s="342">
        <f t="array" aca="1" ref="P43" ca="1">IF($P27=$C27,SUM(IF(($E$79:$E$90=$C27)*($F$78:$Q$78=$P$20),$F$79:$Q$90)),0)</f>
        <v>0</v>
      </c>
      <c r="Q43" s="13">
        <f t="array" aca="1" ref="Q43" ca="1">IF($P27=$C27,SUM(IF(($E$79:$E$90=$C27)*($F$78:$Q$78=$P$21),$F$79:$Q$90)),0)</f>
        <v>0</v>
      </c>
      <c r="R43" s="13">
        <f t="array" aca="1" ref="R43" ca="1">IF($P27=$C27,SUM(IF(($E$79:$E$90=$C27)*($F$78:$Q$78=$P$22),$F$79:$Q$90)),0)</f>
        <v>0</v>
      </c>
      <c r="S43" s="13">
        <f t="array" aca="1" ref="S43" ca="1">IF($P27=$C27,SUM(IF(($E$79:$E$90=$C27)*($F$78:$Q$78=$P$23),$F$79:$Q$90)),0)</f>
        <v>0</v>
      </c>
      <c r="T43" s="13">
        <f t="array" aca="1" ref="T43" ca="1">IF($P27=$C27,SUM(IF(($E$79:$E$90=$C27)*($F$78:$Q$78=$P$24),$F$79:$Q$90)),0)</f>
        <v>0</v>
      </c>
      <c r="U43" s="13">
        <f t="array" aca="1" ref="U43" ca="1">IF($P27=$C27,SUM(IF(($E$79:$E$90=$C27)*($F$78:$Q$78=$P$25),$F$79:$Q$90)),0)</f>
        <v>0</v>
      </c>
      <c r="V43" s="13">
        <f t="array" aca="1" ref="V43" ca="1">IF($P27=$C27,SUM(IF(($E$79:$E$90=$C27)*($F$78:$Q$78=$P$26),$F$79:$Q$90)),0)</f>
        <v>0</v>
      </c>
      <c r="W43" s="13">
        <f t="array" aca="1" ref="W43" ca="1">IF($P27=$C27,SUM(IF(($E$79:$E$90=$C27)*($F$78:$Q$78=$P$28),$F$79:$Q$90)),0)</f>
        <v>0</v>
      </c>
      <c r="X43" s="13">
        <f t="array" aca="1" ref="X43" ca="1">IF($P27=$C27,SUM(IF(($E$79:$E$90=$C27)*($F$78:$Q$78=$P$29),$F$79:$Q$90)),0)</f>
        <v>0</v>
      </c>
      <c r="Y43" s="13">
        <f t="array" aca="1" ref="Y43" ca="1">IF($P27=$C27,SUM(IF(($E$79:$E$90=$C27)*($F$78:$Q$78=$P$30),$F$79:$Q$90)),0)</f>
        <v>0</v>
      </c>
      <c r="Z43" s="13">
        <f t="array" aca="1" ref="Z43" ca="1">IF($P27=$C27,SUM(IF(($E$79:$E$90=$C27)*($F$78:$Q$78=$P$31),$F$79:$Q$90)),0)</f>
        <v>0</v>
      </c>
      <c r="AA43" s="342">
        <f t="array" aca="1" ref="AA43" ca="1">IF($Q27=$C27,SUM(IF(($E$79:$E$90=$C27)*($F$78:$Q$78=$Q$20),$F$79:$Q$90)),0)</f>
        <v>0</v>
      </c>
      <c r="AB43" s="13">
        <f t="array" aca="1" ref="AB43" ca="1">IF($Q27=$C27,SUM(IF(($E$79:$E$90=$C27)*($F$78:$Q$78=$Q$21),$F$79:$Q$90)),0)</f>
        <v>0</v>
      </c>
      <c r="AC43" s="13">
        <f t="array" aca="1" ref="AC43" ca="1">IF($Q27=$C27,SUM(IF(($E$79:$E$90=$C27)*($F$78:$Q$78=$Q$22),$F$79:$Q$90)),0)</f>
        <v>0</v>
      </c>
      <c r="AD43" s="13">
        <f t="array" aca="1" ref="AD43" ca="1">IF($Q27=$C27,SUM(IF(($E$79:$E$90=$C27)*($F$78:$Q$78=$Q$23),$F$79:$Q$90)),0)</f>
        <v>0</v>
      </c>
      <c r="AE43" s="13">
        <f t="array" aca="1" ref="AE43" ca="1">IF($Q27=$C27,SUM(IF(($E$79:$E$90=$C27)*($F$78:$Q$78=$Q$24),$F$79:$Q$90)),0)</f>
        <v>0</v>
      </c>
      <c r="AF43" s="13">
        <f t="array" aca="1" ref="AF43" ca="1">IF($Q27=$C27,SUM(IF(($E$79:$E$90=$C27)*($F$78:$Q$78=$Q$25),$F$79:$Q$90)),0)</f>
        <v>0</v>
      </c>
      <c r="AG43" s="13">
        <f t="array" aca="1" ref="AG43" ca="1">IF($Q27=$C27,SUM(IF(($E$79:$E$90=$C27)*($F$78:$Q$78=$Q$26),$F$79:$Q$90)),0)</f>
        <v>0</v>
      </c>
      <c r="AH43" s="13">
        <f t="array" aca="1" ref="AH43" ca="1">IF($Q27=$C27,SUM(IF(($E$79:$E$90=$C27)*($F$78:$Q$78=$Q$28),$F$79:$Q$90)),0)</f>
        <v>0</v>
      </c>
      <c r="AI43" s="13">
        <f t="array" aca="1" ref="AI43" ca="1">IF($Q27=$C27,SUM(IF(($E$79:$E$90=$C27)*($F$78:$Q$78=$Q$29),$F$79:$Q$90)),0)</f>
        <v>0</v>
      </c>
      <c r="AJ43" s="13">
        <f t="array" aca="1" ref="AJ43" ca="1">IF($Q27=$C27,SUM(IF(($E$79:$E$90=$C27)*($F$78:$Q$78=$Q$30),$F$79:$Q$90)),0)</f>
        <v>0</v>
      </c>
      <c r="AK43" s="13">
        <f t="array" aca="1" ref="AK43" ca="1">IF($Q27=$C27,SUM(IF(($E$79:$E$90=$C27)*($F$78:$Q$78=$Q$31),$F$79:$Q$90)),0)</f>
        <v>0</v>
      </c>
      <c r="AL43" s="342">
        <f t="array" aca="1" ref="AL43" ca="1">IF($R27=$C27,SUM(IF(($E$79:$E$90=$C27)*($F$78:$Q$78=$R$20),$F$79:$Q$90)),0)</f>
        <v>0</v>
      </c>
      <c r="AM43" s="13">
        <f t="array" aca="1" ref="AM43" ca="1">IF($R27=$C27,SUM(IF(($E$79:$E$90=$C27)*($F$78:$Q$78=$R$21),$F$79:$Q$90)),0)</f>
        <v>0</v>
      </c>
      <c r="AN43" s="13">
        <f t="array" aca="1" ref="AN43" ca="1">IF($R27=$C27,SUM(IF(($E$79:$E$90=$C27)*($F$78:$Q$78=$R$22),$F$79:$Q$90)),0)</f>
        <v>0</v>
      </c>
      <c r="AO43" s="13">
        <f t="array" aca="1" ref="AO43" ca="1">IF($R27=$C27,SUM(IF(($E$79:$E$90=$C27)*($F$78:$Q$78=$R$23),$F$79:$Q$90)),0)</f>
        <v>0</v>
      </c>
      <c r="AP43" s="13">
        <f t="array" aca="1" ref="AP43" ca="1">IF($R27=$C27,SUM(IF(($E$79:$E$90=$C27)*($F$78:$Q$78=$R$24),$F$79:$Q$90)),0)</f>
        <v>0</v>
      </c>
      <c r="AQ43" s="13">
        <f t="array" aca="1" ref="AQ43" ca="1">IF($R27=$C27,SUM(IF(($E$79:$E$90=$C27)*($F$78:$Q$78=$R$25),$F$79:$Q$90)),0)</f>
        <v>0</v>
      </c>
      <c r="AR43" s="13">
        <f t="array" aca="1" ref="AR43" ca="1">IF($R27=$C27,SUM(IF(($E$79:$E$90=$C27)*($F$78:$Q$78=$R$26),$F$79:$Q$90)),0)</f>
        <v>0</v>
      </c>
      <c r="AS43" s="13">
        <f t="array" aca="1" ref="AS43" ca="1">IF($R27=$C27,SUM(IF(($E$79:$E$90=$C27)*($F$78:$Q$78=$R$28),$F$79:$Q$90)),0)</f>
        <v>0</v>
      </c>
      <c r="AT43" s="13">
        <f t="array" aca="1" ref="AT43" ca="1">IF($R27=$C27,SUM(IF(($E$79:$E$90=$C27)*($F$78:$Q$78=$R$29),$F$79:$Q$90)),0)</f>
        <v>0</v>
      </c>
      <c r="AU43" s="13">
        <f t="array" aca="1" ref="AU43" ca="1">IF($R27=$C27,SUM(IF(($E$79:$E$90=$C27)*($F$78:$Q$78=$R$30),$F$79:$Q$90)),0)</f>
        <v>0</v>
      </c>
      <c r="AV43" s="13">
        <f t="array" aca="1" ref="AV43" ca="1">IF($R27=$C27,SUM(IF(($E$79:$E$90=$C27)*($F$78:$Q$78=$R$31),$F$79:$Q$90)),0)</f>
        <v>0</v>
      </c>
      <c r="AW43" s="342">
        <f t="array" aca="1" ref="AW43" ca="1">IF($S27=$C27,SUM(IF(($E$79:$E$90=$C27)*($F$78:$Q$78=$S$20),$F$79:$Q$90)),0)</f>
        <v>0</v>
      </c>
      <c r="AX43" s="13">
        <f t="array" aca="1" ref="AX43" ca="1">IF($S27=$C27,SUM(IF(($E$79:$E$90=$C27)*($F$78:$Q$78=$S$21),$F$79:$Q$90)),0)</f>
        <v>0</v>
      </c>
      <c r="AY43" s="13">
        <f t="array" aca="1" ref="AY43" ca="1">IF($S27=$C27,SUM(IF(($E$79:$E$90=$C27)*($F$78:$Q$78=$S$22),$F$79:$Q$90)),0)</f>
        <v>0</v>
      </c>
      <c r="AZ43" s="13">
        <f t="array" aca="1" ref="AZ43" ca="1">IF($S27=$C27,SUM(IF(($E$79:$E$90=$C27)*($F$78:$Q$78=$S$23),$F$79:$Q$90)),0)</f>
        <v>0</v>
      </c>
      <c r="BA43" s="13">
        <f t="array" aca="1" ref="BA43" ca="1">IF($S27=$C27,SUM(IF(($E$79:$E$90=$C27)*($F$78:$Q$78=$S$24),$F$79:$Q$90)),0)</f>
        <v>0</v>
      </c>
      <c r="BB43" s="13">
        <f t="array" aca="1" ref="BB43" ca="1">IF($S27=$C27,SUM(IF(($E$79:$E$90=$C27)*($F$78:$Q$78=$S$25),$F$79:$Q$90)),0)</f>
        <v>0</v>
      </c>
      <c r="BC43" s="13">
        <f t="array" aca="1" ref="BC43" ca="1">IF($S27=$C27,SUM(IF(($E$79:$E$90=$C27)*($F$78:$Q$78=$S$26),$F$79:$Q$90)),0)</f>
        <v>0</v>
      </c>
      <c r="BD43" s="13">
        <f t="array" aca="1" ref="BD43" ca="1">IF($S27=$C27,SUM(IF(($E$79:$E$90=$C27)*($F$78:$Q$78=$S$28),$F$79:$Q$90)),0)</f>
        <v>0</v>
      </c>
      <c r="BE43" s="13">
        <f t="array" aca="1" ref="BE43" ca="1">IF($S27=$C27,SUM(IF(($E$79:$E$90=$C27)*($F$78:$Q$78=$S$29),$F$79:$Q$90)),0)</f>
        <v>0</v>
      </c>
      <c r="BF43" s="13">
        <f t="array" aca="1" ref="BF43" ca="1">IF($S27=$C27,SUM(IF(($E$79:$E$90=$C27)*($F$78:$Q$78=$S$30),$F$79:$Q$90)),0)</f>
        <v>0</v>
      </c>
      <c r="BG43" s="13">
        <f t="array" aca="1" ref="BG43" ca="1">IF($S27=$C27,SUM(IF(($E$79:$E$90=$C27)*($F$78:$Q$78=$S$31),$F$79:$Q$90)),0)</f>
        <v>0</v>
      </c>
      <c r="BH43" s="342">
        <f t="array" aca="1" ref="BH43" ca="1">IF($T27=$C27,SUM(IF(($E$79:$E$90=$C27)*($F$78:$Q$78=$T$20),$F$79:$Q$90)),0)</f>
        <v>0</v>
      </c>
      <c r="BI43" s="13">
        <f t="array" aca="1" ref="BI43" ca="1">IF($T27=$C27,SUM(IF(($E$79:$E$90=$C27)*($F$78:$Q$78=$T$21),$F$79:$Q$90)),0)</f>
        <v>0</v>
      </c>
      <c r="BJ43" s="13">
        <f t="array" aca="1" ref="BJ43" ca="1">IF($T27=$C27,SUM(IF(($E$79:$E$90=$C27)*($F$78:$Q$78=$T$22),$F$79:$Q$90)),0)</f>
        <v>0</v>
      </c>
      <c r="BK43" s="13">
        <f t="array" aca="1" ref="BK43" ca="1">IF($T27=$C27,SUM(IF(($E$79:$E$90=$C27)*($F$78:$Q$78=$T$23),$F$79:$Q$90)),0)</f>
        <v>0</v>
      </c>
      <c r="BL43" s="13">
        <f t="array" aca="1" ref="BL43" ca="1">IF($T27=$C27,SUM(IF(($E$79:$E$90=$C27)*($F$78:$Q$78=$T$24),$F$79:$Q$90)),0)</f>
        <v>0</v>
      </c>
      <c r="BM43" s="13">
        <f t="array" aca="1" ref="BM43" ca="1">IF($T27=$C27,SUM(IF(($E$79:$E$90=$C27)*($F$78:$Q$78=$T$25),$F$79:$Q$90)),0)</f>
        <v>0</v>
      </c>
      <c r="BN43" s="13">
        <f t="array" aca="1" ref="BN43" ca="1">IF($T27=$C27,SUM(IF(($E$79:$E$90=$C27)*($F$78:$Q$78=$T$26),$F$79:$Q$90)),0)</f>
        <v>0</v>
      </c>
      <c r="BO43" s="13">
        <f t="array" aca="1" ref="BO43" ca="1">IF($T27=$C27,SUM(IF(($E$79:$E$90=$C27)*($F$78:$Q$78=$T$28),$F$79:$Q$90)),0)</f>
        <v>0</v>
      </c>
      <c r="BP43" s="13">
        <f t="array" aca="1" ref="BP43" ca="1">IF($T27=$C27,SUM(IF(($E$79:$E$90=$C27)*($F$78:$Q$78=$T$29),$F$79:$Q$90)),0)</f>
        <v>0</v>
      </c>
      <c r="BQ43" s="13">
        <f t="array" aca="1" ref="BQ43" ca="1">IF($T27=$C27,SUM(IF(($E$79:$E$90=$C27)*($F$78:$Q$78=$T$30),$F$79:$Q$90)),0)</f>
        <v>0</v>
      </c>
      <c r="BR43" s="13">
        <f t="array" aca="1" ref="BR43" ca="1">IF($T27=$C27,SUM(IF(($E$79:$E$90=$C27)*($F$78:$Q$78=$T$31),$F$79:$Q$90)),0)</f>
        <v>0</v>
      </c>
      <c r="BS43" s="342">
        <f t="array" aca="1" ref="BS43" ca="1">IF($U27=$C27,SUM(IF(($E$79:$E$90=$C27)*($F$78:$Q$78=$U$20),$F$79:$Q$90)),0)</f>
        <v>0</v>
      </c>
      <c r="BT43" s="13">
        <f t="array" aca="1" ref="BT43" ca="1">IF($U27=$C27,SUM(IF(($E$79:$E$90=$C27)*($F$78:$Q$78=$U$21),$F$79:$Q$90)),0)</f>
        <v>0</v>
      </c>
      <c r="BU43" s="13">
        <f t="array" aca="1" ref="BU43" ca="1">IF($U27=$C27,SUM(IF(($E$79:$E$90=$C27)*($F$78:$Q$78=$U$22),$F$79:$Q$90)),0)</f>
        <v>0</v>
      </c>
      <c r="BV43" s="13">
        <f t="array" aca="1" ref="BV43" ca="1">IF($U27=$C27,SUM(IF(($E$79:$E$90=$C27)*($F$78:$Q$78=$U$23),$F$79:$Q$90)),0)</f>
        <v>0</v>
      </c>
      <c r="BW43" s="13">
        <f t="array" aca="1" ref="BW43" ca="1">IF($U27=$C27,SUM(IF(($E$79:$E$90=$C27)*($F$78:$Q$78=$U$24),$F$79:$Q$90)),0)</f>
        <v>0</v>
      </c>
      <c r="BX43" s="13">
        <f t="array" aca="1" ref="BX43" ca="1">IF($U27=$C27,SUM(IF(($E$79:$E$90=$C27)*($F$78:$Q$78=$U$25),$F$79:$Q$90)),0)</f>
        <v>0</v>
      </c>
      <c r="BY43" s="13">
        <f t="array" aca="1" ref="BY43" ca="1">IF($U27=$C27,SUM(IF(($E$79:$E$90=$C27)*($F$78:$Q$78=$U$26),$F$79:$Q$90)),0)</f>
        <v>0</v>
      </c>
      <c r="BZ43" s="13">
        <f t="array" aca="1" ref="BZ43" ca="1">IF($U27=$C27,SUM(IF(($E$79:$E$90=$C27)*($F$78:$Q$78=$U$28),$F$79:$Q$90)),0)</f>
        <v>0</v>
      </c>
      <c r="CA43" s="13">
        <f t="array" aca="1" ref="CA43" ca="1">IF($U27=$C27,SUM(IF(($E$79:$E$90=$C27)*($F$78:$Q$78=$U$29),$F$79:$Q$90)),0)</f>
        <v>0</v>
      </c>
      <c r="CB43" s="13">
        <f t="array" aca="1" ref="CB43" ca="1">IF($U27=$C27,SUM(IF(($E$79:$E$90=$C27)*($F$78:$Q$78=$U$30),$F$79:$Q$90)),0)</f>
        <v>0</v>
      </c>
      <c r="CC43" s="13">
        <f t="array" aca="1" ref="CC43" ca="1">IF($U27=$C27,SUM(IF(($E$79:$E$90=$C27)*($F$78:$Q$78=$U$31),$F$79:$Q$90)),0)</f>
        <v>0</v>
      </c>
      <c r="CD43" s="342">
        <f t="array" aca="1" ref="CD43" ca="1">IF($V27=$C27,SUM(IF(($E$79:$E$90=$C27)*($F$78:$Q$78=$V$20),$F$79:$Q$90)),0)</f>
        <v>0</v>
      </c>
      <c r="CE43" s="13">
        <f t="array" aca="1" ref="CE43" ca="1">IF($V27=$C27,SUM(IF(($E$79:$E$90=$C27)*($F$78:$Q$78=$V$21),$F$79:$Q$90)),0)</f>
        <v>0</v>
      </c>
      <c r="CF43" s="13">
        <f t="array" aca="1" ref="CF43" ca="1">IF($V27=$C27,SUM(IF(($E$79:$E$90=$C27)*($F$78:$Q$78=$V$22),$F$79:$Q$90)),0)</f>
        <v>0</v>
      </c>
      <c r="CG43" s="13">
        <f t="array" aca="1" ref="CG43" ca="1">IF($V27=$C27,SUM(IF(($E$79:$E$90=$C27)*($F$78:$Q$78=$V$23),$F$79:$Q$90)),0)</f>
        <v>0</v>
      </c>
      <c r="CH43" s="13">
        <f t="array" aca="1" ref="CH43" ca="1">IF($V27=$C27,SUM(IF(($E$79:$E$90=$C27)*($F$78:$Q$78=$V$24),$F$79:$Q$90)),0)</f>
        <v>0</v>
      </c>
      <c r="CI43" s="13">
        <f t="array" aca="1" ref="CI43" ca="1">IF($V27=$C27,SUM(IF(($E$79:$E$90=$C27)*($F$78:$Q$78=$V$25),$F$79:$Q$90)),0)</f>
        <v>0</v>
      </c>
      <c r="CJ43" s="13">
        <f t="array" aca="1" ref="CJ43" ca="1">IF($V27=$C27,SUM(IF(($E$79:$E$90=$C27)*($F$78:$Q$78=$V$26),$F$79:$Q$90)),0)</f>
        <v>0</v>
      </c>
      <c r="CK43" s="13">
        <f t="array" aca="1" ref="CK43" ca="1">IF($V27=$C27,SUM(IF(($E$79:$E$90=$C27)*($F$78:$Q$78=$V$28),$F$79:$Q$90)),0)</f>
        <v>0</v>
      </c>
      <c r="CL43" s="13">
        <f t="array" aca="1" ref="CL43" ca="1">IF($V27=$C27,SUM(IF(($E$79:$E$90=$C27)*($F$78:$Q$78=$V$29),$F$79:$Q$90)),0)</f>
        <v>0</v>
      </c>
      <c r="CM43" s="13">
        <f t="array" aca="1" ref="CM43" ca="1">IF($V27=$C27,SUM(IF(($E$79:$E$90=$C27)*($F$78:$Q$78=$V$30),$F$79:$Q$90)),0)</f>
        <v>0</v>
      </c>
      <c r="CN43" s="336">
        <f t="array" aca="1" ref="CN43" ca="1">IF($V27=$C27,SUM(IF(($E$79:$E$90=$C27)*($F$78:$Q$78=$V$31),$F$79:$Q$90)),0)</f>
        <v>0</v>
      </c>
      <c r="CO43" s="342">
        <f t="array" aca="1" ref="CO43" ca="1">IF($W27=$C27,SUM(IF(($E$79:$E$90=$C27)*($F$78:$Q$78=$W$20),$F$79:$Q$90)),0)</f>
        <v>0</v>
      </c>
      <c r="CP43" s="13">
        <f t="array" aca="1" ref="CP43" ca="1">IF($W27=$C27,SUM(IF(($E$79:$E$90=$C27)*($F$78:$Q$78=$W$21),$F$79:$Q$90)),0)</f>
        <v>0</v>
      </c>
      <c r="CQ43" s="13">
        <f t="array" aca="1" ref="CQ43" ca="1">IF($W27=$C27,SUM(IF(($E$79:$E$90=$C27)*($F$78:$Q$78=$W$22),$F$79:$Q$90)),0)</f>
        <v>0</v>
      </c>
      <c r="CR43" s="13">
        <f t="array" aca="1" ref="CR43" ca="1">IF($W27=$C27,SUM(IF(($E$79:$E$90=$C27)*($F$78:$Q$78=$W$23),$F$79:$Q$90)),0)</f>
        <v>0</v>
      </c>
      <c r="CS43" s="13">
        <f t="array" aca="1" ref="CS43" ca="1">IF($W27=$C27,SUM(IF(($E$79:$E$90=$C27)*($F$78:$Q$78=$W$24),$F$79:$Q$90)),0)</f>
        <v>0</v>
      </c>
      <c r="CT43" s="13">
        <f t="array" aca="1" ref="CT43" ca="1">IF($W27=$C27,SUM(IF(($E$79:$E$90=$C27)*($F$78:$Q$78=$W$25),$F$79:$Q$90)),0)</f>
        <v>0</v>
      </c>
      <c r="CU43" s="13">
        <f t="array" aca="1" ref="CU43" ca="1">IF($W27=$C27,SUM(IF(($E$79:$E$90=$C27)*($F$78:$Q$78=$W$26),$F$79:$Q$90)),0)</f>
        <v>0</v>
      </c>
      <c r="CV43" s="13">
        <f t="array" aca="1" ref="CV43" ca="1">IF($W27=$C27,SUM(IF(($E$79:$E$90=$C27)*($F$78:$Q$78=$W$28),$F$79:$Q$90)),0)</f>
        <v>0</v>
      </c>
      <c r="CW43" s="13">
        <f t="array" aca="1" ref="CW43" ca="1">IF($W27=$C27,SUM(IF(($E$79:$E$90=$C27)*($F$78:$Q$78=$W$29),$F$79:$Q$90)),0)</f>
        <v>0</v>
      </c>
      <c r="CX43" s="13">
        <f t="array" aca="1" ref="CX43" ca="1">IF($W27=$C27,SUM(IF(($E$79:$E$90=$C27)*($F$78:$Q$78=$W$30),$F$79:$Q$90)),0)</f>
        <v>0</v>
      </c>
      <c r="CY43" s="336">
        <f t="array" aca="1" ref="CY43" ca="1">IF($W27=$C27,SUM(IF(($E$79:$E$90=$C27)*($F$78:$Q$78=$W$31),$F$79:$Q$90)),0)</f>
        <v>0</v>
      </c>
      <c r="CZ43" s="342">
        <f t="array" aca="1" ref="CZ43" ca="1">IF($X27=$C27,SUM(IF(($E$79:$E$90=$C27)*($F$78:$Q$78=$X$20),$F$79:$Q$90)),0)</f>
        <v>0</v>
      </c>
      <c r="DA43" s="13">
        <f t="array" aca="1" ref="DA43" ca="1">IF($X27=$C27,SUM(IF(($E$79:$E$90=$C27)*($F$78:$Q$78=$X$21),$F$79:$Q$90)),0)</f>
        <v>0</v>
      </c>
      <c r="DB43" s="13">
        <f t="array" aca="1" ref="DB43" ca="1">IF($X27=$C27,SUM(IF(($E$79:$E$90=$C27)*($F$78:$Q$78=$X$22),$F$79:$Q$90)),0)</f>
        <v>0</v>
      </c>
      <c r="DC43" s="13">
        <f t="array" aca="1" ref="DC43" ca="1">IF($X27=$C27,SUM(IF(($E$79:$E$90=$C27)*($F$78:$Q$78=$X$23),$F$79:$Q$90)),0)</f>
        <v>0</v>
      </c>
      <c r="DD43" s="13">
        <f t="array" aca="1" ref="DD43" ca="1">IF($X27=$C27,SUM(IF(($E$79:$E$90=$C27)*($F$78:$Q$78=$X$24),$F$79:$Q$90)),0)</f>
        <v>0</v>
      </c>
      <c r="DE43" s="13">
        <f t="array" aca="1" ref="DE43" ca="1">IF($X27=$C27,SUM(IF(($E$79:$E$90=$C27)*($F$78:$Q$78=$X$25),$F$79:$Q$90)),0)</f>
        <v>0</v>
      </c>
      <c r="DF43" s="13">
        <f t="array" aca="1" ref="DF43" ca="1">IF($X27=$C27,SUM(IF(($E$79:$E$90=$C27)*($F$78:$Q$78=$X$26),$F$79:$Q$90)),0)</f>
        <v>0</v>
      </c>
      <c r="DG43" s="13">
        <f t="array" aca="1" ref="DG43" ca="1">IF($X27=$C27,SUM(IF(($E$79:$E$90=$C27)*($F$78:$Q$78=$X$28),$F$79:$Q$90)),0)</f>
        <v>0</v>
      </c>
      <c r="DH43" s="13">
        <f t="array" aca="1" ref="DH43" ca="1">IF($X27=$C27,SUM(IF(($E$79:$E$90=$C27)*($F$78:$Q$78=$X$29),$F$79:$Q$90)),0)</f>
        <v>0</v>
      </c>
      <c r="DI43" s="13">
        <f t="array" aca="1" ref="DI43" ca="1">IF($X27=$C27,SUM(IF(($E$79:$E$90=$C27)*($F$78:$Q$78=$X$30),$F$79:$Q$90)),0)</f>
        <v>0</v>
      </c>
      <c r="DJ43" s="336">
        <f t="array" aca="1" ref="DJ43" ca="1">IF($X27=$C27,SUM(IF(($E$79:$E$90=$C27)*($F$78:$Q$78=$X$31),$F$79:$Q$90)),0)</f>
        <v>0</v>
      </c>
      <c r="DK43" s="13">
        <f t="array" aca="1" ref="DK43" ca="1">IF($Y27=$C27,SUM(IF(($E$79:$E$90=$C27)*($F$78:$Q$78=$Y$20),$F$79:$Q$90)),0)</f>
        <v>0</v>
      </c>
      <c r="DL43" s="13">
        <f t="array" aca="1" ref="DL43" ca="1">IF($Y27=$C27,SUM(IF(($E$79:$E$90=$C27)*($F$78:$Q$78=$Y$21),$F$79:$Q$90)),0)</f>
        <v>0</v>
      </c>
      <c r="DM43" s="13">
        <f t="array" aca="1" ref="DM43" ca="1">IF($Y27=$C27,SUM(IF(($E$79:$E$90=$C27)*($F$78:$Q$78=$Y$22),$F$79:$Q$90)),0)</f>
        <v>0</v>
      </c>
      <c r="DN43" s="13">
        <f t="array" aca="1" ref="DN43" ca="1">IF($Y27=$C27,SUM(IF(($E$79:$E$90=$C27)*($F$78:$Q$78=$Y$23),$F$79:$Q$90)),0)</f>
        <v>0</v>
      </c>
      <c r="DO43" s="13">
        <f t="array" aca="1" ref="DO43" ca="1">IF($Y27=$C27,SUM(IF(($E$79:$E$90=$C27)*($F$78:$Q$78=$Y$24),$F$79:$Q$90)),0)</f>
        <v>0</v>
      </c>
      <c r="DP43" s="13">
        <f t="array" aca="1" ref="DP43" ca="1">IF($Y27=$C27,SUM(IF(($E$79:$E$90=$C27)*($F$78:$Q$78=$Y$25),$F$79:$Q$90)),0)</f>
        <v>0</v>
      </c>
      <c r="DQ43" s="13">
        <f t="array" aca="1" ref="DQ43" ca="1">IF($Y27=$C27,SUM(IF(($E$79:$E$90=$C27)*($F$78:$Q$78=$Y$26),$F$79:$Q$90)),0)</f>
        <v>0</v>
      </c>
      <c r="DR43" s="13">
        <f t="array" aca="1" ref="DR43" ca="1">IF($Y27=$C27,SUM(IF(($E$79:$E$90=$C27)*($F$78:$Q$78=$Y$28),$F$79:$Q$90)),0)</f>
        <v>0</v>
      </c>
      <c r="DS43" s="13">
        <f t="array" aca="1" ref="DS43" ca="1">IF($Y27=$C27,SUM(IF(($E$79:$E$90=$C27)*($F$78:$Q$78=$Y$29),$F$79:$Q$90)),0)</f>
        <v>0</v>
      </c>
      <c r="DT43" s="13">
        <f t="array" aca="1" ref="DT43" ca="1">IF($Y27=$C27,SUM(IF(($E$79:$E$90=$C27)*($F$78:$Q$78=$Y$30),$F$79:$Q$90)),0)</f>
        <v>0</v>
      </c>
      <c r="DU43" s="343">
        <f t="array" aca="1" ref="DU43" ca="1">IF($Y27=$C27,SUM(IF(($E$79:$E$90=$C27)*($F$78:$Q$78=$Y$31),$F$79:$Q$90)),0)</f>
        <v>0</v>
      </c>
    </row>
    <row r="44" spans="2:125" s="2" customFormat="1" x14ac:dyDescent="0.2">
      <c r="C44" s="2" t="str">
        <f t="shared" si="80"/>
        <v>Raslo Winners</v>
      </c>
      <c r="E44" s="335">
        <f t="array" aca="1" ref="E44" ca="1">IF($O28=$C28,SUM(IF(($E$79:$E$90=$C28)*($F$78:$Q$78=$O$20),$F$79:$Q$90)),0)</f>
        <v>0</v>
      </c>
      <c r="F44" s="13">
        <f t="array" aca="1" ref="F44" ca="1">IF($O28=$C28,SUM(IF(($E$79:$E$90=$C28)*($F$78:$Q$78=$O$21),$F$79:$Q$90)),0)</f>
        <v>0</v>
      </c>
      <c r="G44" s="13">
        <f t="array" aca="1" ref="G44" ca="1">IF($O28=$C28,SUM(IF(($E$79:$E$90=$C28)*($F$78:$Q$78=$O$22),$F$79:$Q$90)),0)</f>
        <v>0</v>
      </c>
      <c r="H44" s="13">
        <f t="array" aca="1" ref="H44" ca="1">IF($O28=$C28,SUM(IF(($E$79:$E$90=$C28)*($F$78:$Q$78=$O$23),$F$79:$Q$90)),0)</f>
        <v>0</v>
      </c>
      <c r="I44" s="13">
        <f t="array" aca="1" ref="I44" ca="1">IF($O28=$C28,SUM(IF(($E$79:$E$90=$C28)*($F$78:$Q$78=$O$24),$F$79:$Q$90)),0)</f>
        <v>0</v>
      </c>
      <c r="J44" s="13">
        <f t="array" aca="1" ref="J44" ca="1">IF($O28=$C28,SUM(IF(($E$79:$E$90=$C28)*($F$78:$Q$78=$O$25),$F$79:$Q$90)),0)</f>
        <v>0</v>
      </c>
      <c r="K44" s="13">
        <f t="array" aca="1" ref="K44" ca="1">IF($O28=$C28,SUM(IF(($E$79:$E$90=$C28)*($F$78:$Q$78=$O$26),$F$79:$Q$90)),0)</f>
        <v>0</v>
      </c>
      <c r="L44" s="13">
        <f t="array" aca="1" ref="L44" ca="1">IF($O28=$C28,SUM(IF(($E$79:$E$90=$C28)*($F$78:$Q$78=$O$27),$F$79:$Q$90)),0)</f>
        <v>0</v>
      </c>
      <c r="M44" s="13">
        <f t="array" aca="1" ref="M44" ca="1">IF($O28=$C28,SUM(IF(($E$79:$E$90=$C28)*($F$78:$Q$78=$O$29),$F$79:$Q$90)),0)</f>
        <v>0</v>
      </c>
      <c r="N44" s="13">
        <f t="array" aca="1" ref="N44" ca="1">IF($O28=$C28,SUM(IF(($E$79:$E$90=$C28)*($F$78:$Q$78=$O$30),$F$79:$Q$90)),0)</f>
        <v>0</v>
      </c>
      <c r="O44" s="13">
        <f t="array" aca="1" ref="O44" ca="1">IF($O28=$C28,SUM(IF(($E$79:$E$90=$C28)*($F$78:$Q$78=$O$31),$F$79:$Q$90)),0)</f>
        <v>0</v>
      </c>
      <c r="P44" s="342">
        <f t="array" aca="1" ref="P44" ca="1">IF($P28=$C28,SUM(IF(($E$79:$E$90=$C28)*($F$78:$Q$78=$P$20),$F$79:$Q$90)),0)</f>
        <v>0</v>
      </c>
      <c r="Q44" s="13">
        <f t="array" aca="1" ref="Q44" ca="1">IF($P28=$C28,SUM(IF(($E$79:$E$90=$C28)*($F$78:$Q$78=$P$21),$F$79:$Q$90)),0)</f>
        <v>0</v>
      </c>
      <c r="R44" s="13">
        <f t="array" aca="1" ref="R44" ca="1">IF($P28=$C28,SUM(IF(($E$79:$E$90=$C28)*($F$78:$Q$78=$P$22),$F$79:$Q$90)),0)</f>
        <v>0</v>
      </c>
      <c r="S44" s="13">
        <f t="array" aca="1" ref="S44" ca="1">IF($P28=$C28,SUM(IF(($E$79:$E$90=$C28)*($F$78:$Q$78=$P$23),$F$79:$Q$90)),0)</f>
        <v>0</v>
      </c>
      <c r="T44" s="13">
        <f t="array" aca="1" ref="T44" ca="1">IF($P28=$C28,SUM(IF(($E$79:$E$90=$C28)*($F$78:$Q$78=$P$24),$F$79:$Q$90)),0)</f>
        <v>0</v>
      </c>
      <c r="U44" s="13">
        <f t="array" aca="1" ref="U44" ca="1">IF($P28=$C28,SUM(IF(($E$79:$E$90=$C28)*($F$78:$Q$78=$P$25),$F$79:$Q$90)),0)</f>
        <v>0</v>
      </c>
      <c r="V44" s="13">
        <f t="array" aca="1" ref="V44" ca="1">IF($P28=$C28,SUM(IF(($E$79:$E$90=$C28)*($F$78:$Q$78=$P$26),$F$79:$Q$90)),0)</f>
        <v>0</v>
      </c>
      <c r="W44" s="13">
        <f t="array" aca="1" ref="W44" ca="1">IF($P28=$C28,SUM(IF(($E$79:$E$90=$C28)*($F$78:$Q$78=$P$27),$F$79:$Q$90)),0)</f>
        <v>0</v>
      </c>
      <c r="X44" s="13">
        <f t="array" aca="1" ref="X44" ca="1">IF($P28=$C28,SUM(IF(($E$79:$E$90=$C28)*($F$78:$Q$78=$P$29),$F$79:$Q$90)),0)</f>
        <v>0</v>
      </c>
      <c r="Y44" s="13">
        <f t="array" aca="1" ref="Y44" ca="1">IF($P28=$C28,SUM(IF(($E$79:$E$90=$C28)*($F$78:$Q$78=$P$30),$F$79:$Q$90)),0)</f>
        <v>0</v>
      </c>
      <c r="Z44" s="13">
        <f t="array" aca="1" ref="Z44" ca="1">IF($P28=$C28,SUM(IF(($E$79:$E$90=$C28)*($F$78:$Q$78=$P$31),$F$79:$Q$90)),0)</f>
        <v>0</v>
      </c>
      <c r="AA44" s="342">
        <f t="array" aca="1" ref="AA44" ca="1">IF($Q28=$C28,SUM(IF(($E$79:$E$90=$C28)*($F$78:$Q$78=$Q$20),$F$79:$Q$90)),0)</f>
        <v>0</v>
      </c>
      <c r="AB44" s="13">
        <f t="array" aca="1" ref="AB44" ca="1">IF($Q28=$C28,SUM(IF(($E$79:$E$90=$C28)*($F$78:$Q$78=$Q$21),$F$79:$Q$90)),0)</f>
        <v>0</v>
      </c>
      <c r="AC44" s="13">
        <f t="array" aca="1" ref="AC44" ca="1">IF($Q28=$C28,SUM(IF(($E$79:$E$90=$C28)*($F$78:$Q$78=$Q$22),$F$79:$Q$90)),0)</f>
        <v>0</v>
      </c>
      <c r="AD44" s="13">
        <f t="array" aca="1" ref="AD44" ca="1">IF($Q28=$C28,SUM(IF(($E$79:$E$90=$C28)*($F$78:$Q$78=$Q$23),$F$79:$Q$90)),0)</f>
        <v>0</v>
      </c>
      <c r="AE44" s="13">
        <f t="array" aca="1" ref="AE44" ca="1">IF($Q28=$C28,SUM(IF(($E$79:$E$90=$C28)*($F$78:$Q$78=$Q$24),$F$79:$Q$90)),0)</f>
        <v>0</v>
      </c>
      <c r="AF44" s="13">
        <f t="array" aca="1" ref="AF44" ca="1">IF($Q28=$C28,SUM(IF(($E$79:$E$90=$C28)*($F$78:$Q$78=$Q$25),$F$79:$Q$90)),0)</f>
        <v>0</v>
      </c>
      <c r="AG44" s="13">
        <f t="array" aca="1" ref="AG44" ca="1">IF($Q28=$C28,SUM(IF(($E$79:$E$90=$C28)*($F$78:$Q$78=$Q$26),$F$79:$Q$90)),0)</f>
        <v>0</v>
      </c>
      <c r="AH44" s="13">
        <f t="array" aca="1" ref="AH44" ca="1">IF($Q28=$C28,SUM(IF(($E$79:$E$90=$C28)*($F$78:$Q$78=$Q$27),$F$79:$Q$90)),0)</f>
        <v>0</v>
      </c>
      <c r="AI44" s="13">
        <f t="array" aca="1" ref="AI44" ca="1">IF($Q28=$C28,SUM(IF(($E$79:$E$90=$C28)*($F$78:$Q$78=$Q$29),$F$79:$Q$90)),0)</f>
        <v>0</v>
      </c>
      <c r="AJ44" s="13">
        <f t="array" aca="1" ref="AJ44" ca="1">IF($Q28=$C28,SUM(IF(($E$79:$E$90=$C28)*($F$78:$Q$78=$Q$30),$F$79:$Q$90)),0)</f>
        <v>0</v>
      </c>
      <c r="AK44" s="13">
        <f t="array" aca="1" ref="AK44" ca="1">IF($Q28=$C28,SUM(IF(($E$79:$E$90=$C28)*($F$78:$Q$78=$Q$31),$F$79:$Q$90)),0)</f>
        <v>0</v>
      </c>
      <c r="AL44" s="342">
        <f t="array" aca="1" ref="AL44" ca="1">IF($R28=$C28,SUM(IF(($E$79:$E$90=$C28)*($F$78:$Q$78=$R$20),$F$79:$Q$90)),0)</f>
        <v>0</v>
      </c>
      <c r="AM44" s="13">
        <f t="array" aca="1" ref="AM44" ca="1">IF($R28=$C28,SUM(IF(($E$79:$E$90=$C28)*($F$78:$Q$78=$R$21),$F$79:$Q$90)),0)</f>
        <v>0</v>
      </c>
      <c r="AN44" s="13">
        <f t="array" aca="1" ref="AN44" ca="1">IF($R28=$C28,SUM(IF(($E$79:$E$90=$C28)*($F$78:$Q$78=$R$22),$F$79:$Q$90)),0)</f>
        <v>0</v>
      </c>
      <c r="AO44" s="13">
        <f t="array" aca="1" ref="AO44" ca="1">IF($R28=$C28,SUM(IF(($E$79:$E$90=$C28)*($F$78:$Q$78=$R$23),$F$79:$Q$90)),0)</f>
        <v>0</v>
      </c>
      <c r="AP44" s="13">
        <f t="array" aca="1" ref="AP44" ca="1">IF($R28=$C28,SUM(IF(($E$79:$E$90=$C28)*($F$78:$Q$78=$R$24),$F$79:$Q$90)),0)</f>
        <v>0</v>
      </c>
      <c r="AQ44" s="13">
        <f t="array" aca="1" ref="AQ44" ca="1">IF($R28=$C28,SUM(IF(($E$79:$E$90=$C28)*($F$78:$Q$78=$R$25),$F$79:$Q$90)),0)</f>
        <v>0</v>
      </c>
      <c r="AR44" s="13">
        <f t="array" aca="1" ref="AR44" ca="1">IF($R28=$C28,SUM(IF(($E$79:$E$90=$C28)*($F$78:$Q$78=$R$26),$F$79:$Q$90)),0)</f>
        <v>0</v>
      </c>
      <c r="AS44" s="13">
        <f t="array" aca="1" ref="AS44" ca="1">IF($R28=$C28,SUM(IF(($E$79:$E$90=$C28)*($F$78:$Q$78=$R$27),$F$79:$Q$90)),0)</f>
        <v>0</v>
      </c>
      <c r="AT44" s="13">
        <f t="array" aca="1" ref="AT44" ca="1">IF($R28=$C28,SUM(IF(($E$79:$E$90=$C28)*($F$78:$Q$78=$R$29),$F$79:$Q$90)),0)</f>
        <v>0</v>
      </c>
      <c r="AU44" s="13">
        <f t="array" aca="1" ref="AU44" ca="1">IF($R28=$C28,SUM(IF(($E$79:$E$90=$C28)*($F$78:$Q$78=$R$30),$F$79:$Q$90)),0)</f>
        <v>0</v>
      </c>
      <c r="AV44" s="13">
        <f t="array" aca="1" ref="AV44" ca="1">IF($R28=$C28,SUM(IF(($E$79:$E$90=$C28)*($F$78:$Q$78=$R$31),$F$79:$Q$90)),0)</f>
        <v>0</v>
      </c>
      <c r="AW44" s="342">
        <f t="array" aca="1" ref="AW44" ca="1">IF($S28=$C28,SUM(IF(($E$79:$E$90=$C28)*($F$78:$Q$78=$S$20),$F$79:$Q$90)),0)</f>
        <v>0</v>
      </c>
      <c r="AX44" s="13">
        <f t="array" aca="1" ref="AX44" ca="1">IF($S28=$C28,SUM(IF(($E$79:$E$90=$C28)*($F$78:$Q$78=$S$21),$F$79:$Q$90)),0)</f>
        <v>0</v>
      </c>
      <c r="AY44" s="13">
        <f t="array" aca="1" ref="AY44" ca="1">IF($S28=$C28,SUM(IF(($E$79:$E$90=$C28)*($F$78:$Q$78=$S$22),$F$79:$Q$90)),0)</f>
        <v>0</v>
      </c>
      <c r="AZ44" s="13">
        <f t="array" aca="1" ref="AZ44" ca="1">IF($S28=$C28,SUM(IF(($E$79:$E$90=$C28)*($F$78:$Q$78=$S$23),$F$79:$Q$90)),0)</f>
        <v>0</v>
      </c>
      <c r="BA44" s="13">
        <f t="array" aca="1" ref="BA44" ca="1">IF($S28=$C28,SUM(IF(($E$79:$E$90=$C28)*($F$78:$Q$78=$S$24),$F$79:$Q$90)),0)</f>
        <v>0</v>
      </c>
      <c r="BB44" s="13">
        <f t="array" aca="1" ref="BB44" ca="1">IF($S28=$C28,SUM(IF(($E$79:$E$90=$C28)*($F$78:$Q$78=$S$25),$F$79:$Q$90)),0)</f>
        <v>0</v>
      </c>
      <c r="BC44" s="13">
        <f t="array" aca="1" ref="BC44" ca="1">IF($S28=$C28,SUM(IF(($E$79:$E$90=$C28)*($F$78:$Q$78=$S$26),$F$79:$Q$90)),0)</f>
        <v>0</v>
      </c>
      <c r="BD44" s="13">
        <f t="array" aca="1" ref="BD44" ca="1">IF($S28=$C28,SUM(IF(($E$79:$E$90=$C28)*($F$78:$Q$78=$S$27),$F$79:$Q$90)),0)</f>
        <v>0</v>
      </c>
      <c r="BE44" s="13">
        <f t="array" aca="1" ref="BE44" ca="1">IF($S28=$C28,SUM(IF(($E$79:$E$90=$C28)*($F$78:$Q$78=$S$29),$F$79:$Q$90)),0)</f>
        <v>0</v>
      </c>
      <c r="BF44" s="13">
        <f t="array" aca="1" ref="BF44" ca="1">IF($S28=$C28,SUM(IF(($E$79:$E$90=$C28)*($F$78:$Q$78=$S$30),$F$79:$Q$90)),0)</f>
        <v>0</v>
      </c>
      <c r="BG44" s="13">
        <f t="array" aca="1" ref="BG44" ca="1">IF($S28=$C28,SUM(IF(($E$79:$E$90=$C28)*($F$78:$Q$78=$S$31),$F$79:$Q$90)),0)</f>
        <v>0</v>
      </c>
      <c r="BH44" s="342">
        <f t="array" aca="1" ref="BH44" ca="1">IF($T28=$C28,SUM(IF(($E$79:$E$90=$C28)*($F$78:$Q$78=$T$20),$F$79:$Q$90)),0)</f>
        <v>0</v>
      </c>
      <c r="BI44" s="13">
        <f t="array" aca="1" ref="BI44" ca="1">IF($T28=$C28,SUM(IF(($E$79:$E$90=$C28)*($F$78:$Q$78=$T$21),$F$79:$Q$90)),0)</f>
        <v>0</v>
      </c>
      <c r="BJ44" s="13">
        <f t="array" aca="1" ref="BJ44" ca="1">IF($T28=$C28,SUM(IF(($E$79:$E$90=$C28)*($F$78:$Q$78=$T$22),$F$79:$Q$90)),0)</f>
        <v>0</v>
      </c>
      <c r="BK44" s="13">
        <f t="array" aca="1" ref="BK44" ca="1">IF($T28=$C28,SUM(IF(($E$79:$E$90=$C28)*($F$78:$Q$78=$T$23),$F$79:$Q$90)),0)</f>
        <v>0</v>
      </c>
      <c r="BL44" s="13">
        <f t="array" aca="1" ref="BL44" ca="1">IF($T28=$C28,SUM(IF(($E$79:$E$90=$C28)*($F$78:$Q$78=$T$24),$F$79:$Q$90)),0)</f>
        <v>0</v>
      </c>
      <c r="BM44" s="13">
        <f t="array" aca="1" ref="BM44" ca="1">IF($T28=$C28,SUM(IF(($E$79:$E$90=$C28)*($F$78:$Q$78=$T$25),$F$79:$Q$90)),0)</f>
        <v>0</v>
      </c>
      <c r="BN44" s="13">
        <f t="array" aca="1" ref="BN44" ca="1">IF($T28=$C28,SUM(IF(($E$79:$E$90=$C28)*($F$78:$Q$78=$T$26),$F$79:$Q$90)),0)</f>
        <v>0</v>
      </c>
      <c r="BO44" s="13">
        <f t="array" aca="1" ref="BO44" ca="1">IF($T28=$C28,SUM(IF(($E$79:$E$90=$C28)*($F$78:$Q$78=$T$27),$F$79:$Q$90)),0)</f>
        <v>0</v>
      </c>
      <c r="BP44" s="13">
        <f t="array" aca="1" ref="BP44" ca="1">IF($T28=$C28,SUM(IF(($E$79:$E$90=$C28)*($F$78:$Q$78=$T$29),$F$79:$Q$90)),0)</f>
        <v>0</v>
      </c>
      <c r="BQ44" s="13">
        <f t="array" aca="1" ref="BQ44" ca="1">IF($T28=$C28,SUM(IF(($E$79:$E$90=$C28)*($F$78:$Q$78=$T$30),$F$79:$Q$90)),0)</f>
        <v>0</v>
      </c>
      <c r="BR44" s="13">
        <f t="array" aca="1" ref="BR44" ca="1">IF($T28=$C28,SUM(IF(($E$79:$E$90=$C28)*($F$78:$Q$78=$T$31),$F$79:$Q$90)),0)</f>
        <v>0</v>
      </c>
      <c r="BS44" s="342">
        <f t="array" aca="1" ref="BS44" ca="1">IF($U28=$C28,SUM(IF(($E$79:$E$90=$C28)*($F$78:$Q$78=$U$20),$F$79:$Q$90)),0)</f>
        <v>0</v>
      </c>
      <c r="BT44" s="13">
        <f t="array" aca="1" ref="BT44" ca="1">IF($U28=$C28,SUM(IF(($E$79:$E$90=$C28)*($F$78:$Q$78=$U$21),$F$79:$Q$90)),0)</f>
        <v>0</v>
      </c>
      <c r="BU44" s="13">
        <f t="array" aca="1" ref="BU44" ca="1">IF($U28=$C28,SUM(IF(($E$79:$E$90=$C28)*($F$78:$Q$78=$U$22),$F$79:$Q$90)),0)</f>
        <v>0</v>
      </c>
      <c r="BV44" s="13">
        <f t="array" aca="1" ref="BV44" ca="1">IF($U28=$C28,SUM(IF(($E$79:$E$90=$C28)*($F$78:$Q$78=$U$23),$F$79:$Q$90)),0)</f>
        <v>0</v>
      </c>
      <c r="BW44" s="13">
        <f t="array" aca="1" ref="BW44" ca="1">IF($U28=$C28,SUM(IF(($E$79:$E$90=$C28)*($F$78:$Q$78=$U$24),$F$79:$Q$90)),0)</f>
        <v>0</v>
      </c>
      <c r="BX44" s="13">
        <f t="array" aca="1" ref="BX44" ca="1">IF($U28=$C28,SUM(IF(($E$79:$E$90=$C28)*($F$78:$Q$78=$U$25),$F$79:$Q$90)),0)</f>
        <v>0</v>
      </c>
      <c r="BY44" s="13">
        <f t="array" aca="1" ref="BY44" ca="1">IF($U28=$C28,SUM(IF(($E$79:$E$90=$C28)*($F$78:$Q$78=$U$26),$F$79:$Q$90)),0)</f>
        <v>0</v>
      </c>
      <c r="BZ44" s="13">
        <f t="array" aca="1" ref="BZ44" ca="1">IF($U28=$C28,SUM(IF(($E$79:$E$90=$C28)*($F$78:$Q$78=$U$27),$F$79:$Q$90)),0)</f>
        <v>0</v>
      </c>
      <c r="CA44" s="13">
        <f t="array" aca="1" ref="CA44" ca="1">IF($U28=$C28,SUM(IF(($E$79:$E$90=$C28)*($F$78:$Q$78=$U$29),$F$79:$Q$90)),0)</f>
        <v>0</v>
      </c>
      <c r="CB44" s="13">
        <f t="array" aca="1" ref="CB44" ca="1">IF($U28=$C28,SUM(IF(($E$79:$E$90=$C28)*($F$78:$Q$78=$U$30),$F$79:$Q$90)),0)</f>
        <v>0</v>
      </c>
      <c r="CC44" s="13">
        <f t="array" aca="1" ref="CC44" ca="1">IF($U28=$C28,SUM(IF(($E$79:$E$90=$C28)*($F$78:$Q$78=$U$31),$F$79:$Q$90)),0)</f>
        <v>0</v>
      </c>
      <c r="CD44" s="342">
        <f t="array" aca="1" ref="CD44" ca="1">IF($V28=$C28,SUM(IF(($E$79:$E$90=$C28)*($F$78:$Q$78=$V$20),$F$79:$Q$90)),0)</f>
        <v>0</v>
      </c>
      <c r="CE44" s="13">
        <f t="array" aca="1" ref="CE44" ca="1">IF($V28=$C28,SUM(IF(($E$79:$E$90=$C28)*($F$78:$Q$78=$V$21),$F$79:$Q$90)),0)</f>
        <v>0</v>
      </c>
      <c r="CF44" s="13">
        <f t="array" aca="1" ref="CF44" ca="1">IF($V28=$C28,SUM(IF(($E$79:$E$90=$C28)*($F$78:$Q$78=$V$22),$F$79:$Q$90)),0)</f>
        <v>0</v>
      </c>
      <c r="CG44" s="13">
        <f t="array" aca="1" ref="CG44" ca="1">IF($V28=$C28,SUM(IF(($E$79:$E$90=$C28)*($F$78:$Q$78=$V$23),$F$79:$Q$90)),0)</f>
        <v>0</v>
      </c>
      <c r="CH44" s="13">
        <f t="array" aca="1" ref="CH44" ca="1">IF($V28=$C28,SUM(IF(($E$79:$E$90=$C28)*($F$78:$Q$78=$V$24),$F$79:$Q$90)),0)</f>
        <v>0</v>
      </c>
      <c r="CI44" s="13">
        <f t="array" aca="1" ref="CI44" ca="1">IF($V28=$C28,SUM(IF(($E$79:$E$90=$C28)*($F$78:$Q$78=$V$25),$F$79:$Q$90)),0)</f>
        <v>0</v>
      </c>
      <c r="CJ44" s="13">
        <f t="array" aca="1" ref="CJ44" ca="1">IF($V28=$C28,SUM(IF(($E$79:$E$90=$C28)*($F$78:$Q$78=$V$26),$F$79:$Q$90)),0)</f>
        <v>0</v>
      </c>
      <c r="CK44" s="13">
        <f t="array" aca="1" ref="CK44" ca="1">IF($V28=$C28,SUM(IF(($E$79:$E$90=$C28)*($F$78:$Q$78=$V$27),$F$79:$Q$90)),0)</f>
        <v>0</v>
      </c>
      <c r="CL44" s="13">
        <f t="array" aca="1" ref="CL44" ca="1">IF($V28=$C28,SUM(IF(($E$79:$E$90=$C28)*($F$78:$Q$78=$V$29),$F$79:$Q$90)),0)</f>
        <v>0</v>
      </c>
      <c r="CM44" s="13">
        <f t="array" aca="1" ref="CM44" ca="1">IF($V28=$C28,SUM(IF(($E$79:$E$90=$C28)*($F$78:$Q$78=$V$30),$F$79:$Q$90)),0)</f>
        <v>0</v>
      </c>
      <c r="CN44" s="336">
        <f t="array" aca="1" ref="CN44" ca="1">IF($V28=$C28,SUM(IF(($E$79:$E$90=$C28)*($F$78:$Q$78=$V$31),$F$79:$Q$90)),0)</f>
        <v>0</v>
      </c>
      <c r="CO44" s="342">
        <f t="array" aca="1" ref="CO44" ca="1">IF($W28=$C28,SUM(IF(($E$79:$E$90=$C28)*($F$78:$Q$78=$W$20),$F$79:$Q$90)),0)</f>
        <v>0</v>
      </c>
      <c r="CP44" s="13">
        <f t="array" aca="1" ref="CP44" ca="1">IF($W28=$C28,SUM(IF(($E$79:$E$90=$C28)*($F$78:$Q$78=$W$21),$F$79:$Q$90)),0)</f>
        <v>0</v>
      </c>
      <c r="CQ44" s="13">
        <f t="array" aca="1" ref="CQ44" ca="1">IF($W28=$C28,SUM(IF(($E$79:$E$90=$C28)*($F$78:$Q$78=$W$22),$F$79:$Q$90)),0)</f>
        <v>0</v>
      </c>
      <c r="CR44" s="13">
        <f t="array" aca="1" ref="CR44" ca="1">IF($W28=$C28,SUM(IF(($E$79:$E$90=$C28)*($F$78:$Q$78=$W$23),$F$79:$Q$90)),0)</f>
        <v>0</v>
      </c>
      <c r="CS44" s="13">
        <f t="array" aca="1" ref="CS44" ca="1">IF($W28=$C28,SUM(IF(($E$79:$E$90=$C28)*($F$78:$Q$78=$W$24),$F$79:$Q$90)),0)</f>
        <v>0</v>
      </c>
      <c r="CT44" s="13">
        <f t="array" aca="1" ref="CT44" ca="1">IF($W28=$C28,SUM(IF(($E$79:$E$90=$C28)*($F$78:$Q$78=$W$25),$F$79:$Q$90)),0)</f>
        <v>0</v>
      </c>
      <c r="CU44" s="13">
        <f t="array" aca="1" ref="CU44" ca="1">IF($W28=$C28,SUM(IF(($E$79:$E$90=$C28)*($F$78:$Q$78=$W$26),$F$79:$Q$90)),0)</f>
        <v>0</v>
      </c>
      <c r="CV44" s="13">
        <f t="array" aca="1" ref="CV44" ca="1">IF($W28=$C28,SUM(IF(($E$79:$E$90=$C28)*($F$78:$Q$78=$W$27),$F$79:$Q$90)),0)</f>
        <v>0</v>
      </c>
      <c r="CW44" s="13">
        <f t="array" aca="1" ref="CW44" ca="1">IF($W28=$C28,SUM(IF(($E$79:$E$90=$C28)*($F$78:$Q$78=$W$29),$F$79:$Q$90)),0)</f>
        <v>0</v>
      </c>
      <c r="CX44" s="13">
        <f t="array" aca="1" ref="CX44" ca="1">IF($W28=$C28,SUM(IF(($E$79:$E$90=$C28)*($F$78:$Q$78=$W$30),$F$79:$Q$90)),0)</f>
        <v>0</v>
      </c>
      <c r="CY44" s="336">
        <f t="array" aca="1" ref="CY44" ca="1">IF($W28=$C28,SUM(IF(($E$79:$E$90=$C28)*($F$78:$Q$78=$W$31),$F$79:$Q$90)),0)</f>
        <v>0</v>
      </c>
      <c r="CZ44" s="342">
        <f t="array" aca="1" ref="CZ44" ca="1">IF($X28=$C28,SUM(IF(($E$79:$E$90=$C28)*($F$78:$Q$78=$X$20),$F$79:$Q$90)),0)</f>
        <v>0</v>
      </c>
      <c r="DA44" s="13">
        <f t="array" aca="1" ref="DA44" ca="1">IF($X28=$C28,SUM(IF(($E$79:$E$90=$C28)*($F$78:$Q$78=$X$21),$F$79:$Q$90)),0)</f>
        <v>0</v>
      </c>
      <c r="DB44" s="13">
        <f t="array" aca="1" ref="DB44" ca="1">IF($X28=$C28,SUM(IF(($E$79:$E$90=$C28)*($F$78:$Q$78=$X$22),$F$79:$Q$90)),0)</f>
        <v>0</v>
      </c>
      <c r="DC44" s="13">
        <f t="array" aca="1" ref="DC44" ca="1">IF($X28=$C28,SUM(IF(($E$79:$E$90=$C28)*($F$78:$Q$78=$X$23),$F$79:$Q$90)),0)</f>
        <v>0</v>
      </c>
      <c r="DD44" s="13">
        <f t="array" aca="1" ref="DD44" ca="1">IF($X28=$C28,SUM(IF(($E$79:$E$90=$C28)*($F$78:$Q$78=$X$24),$F$79:$Q$90)),0)</f>
        <v>0</v>
      </c>
      <c r="DE44" s="13">
        <f t="array" aca="1" ref="DE44" ca="1">IF($X28=$C28,SUM(IF(($E$79:$E$90=$C28)*($F$78:$Q$78=$X$25),$F$79:$Q$90)),0)</f>
        <v>0</v>
      </c>
      <c r="DF44" s="13">
        <f t="array" aca="1" ref="DF44" ca="1">IF($X28=$C28,SUM(IF(($E$79:$E$90=$C28)*($F$78:$Q$78=$X$26),$F$79:$Q$90)),0)</f>
        <v>0</v>
      </c>
      <c r="DG44" s="13">
        <f t="array" aca="1" ref="DG44" ca="1">IF($X28=$C28,SUM(IF(($E$79:$E$90=$C28)*($F$78:$Q$78=$X$27),$F$79:$Q$90)),0)</f>
        <v>0</v>
      </c>
      <c r="DH44" s="13">
        <f t="array" aca="1" ref="DH44" ca="1">IF($X28=$C28,SUM(IF(($E$79:$E$90=$C28)*($F$78:$Q$78=$X$29),$F$79:$Q$90)),0)</f>
        <v>0</v>
      </c>
      <c r="DI44" s="13">
        <f t="array" aca="1" ref="DI44" ca="1">IF($X28=$C28,SUM(IF(($E$79:$E$90=$C28)*($F$78:$Q$78=$X$30),$F$79:$Q$90)),0)</f>
        <v>0</v>
      </c>
      <c r="DJ44" s="336">
        <f t="array" aca="1" ref="DJ44" ca="1">IF($X28=$C28,SUM(IF(($E$79:$E$90=$C28)*($F$78:$Q$78=$X$31),$F$79:$Q$90)),0)</f>
        <v>0</v>
      </c>
      <c r="DK44" s="13">
        <f t="array" aca="1" ref="DK44" ca="1">IF($Y28=$C28,SUM(IF(($E$79:$E$90=$C28)*($F$78:$Q$78=$Y$20),$F$79:$Q$90)),0)</f>
        <v>0</v>
      </c>
      <c r="DL44" s="13">
        <f t="array" aca="1" ref="DL44" ca="1">IF($Y28=$C28,SUM(IF(($E$79:$E$90=$C28)*($F$78:$Q$78=$Y$21),$F$79:$Q$90)),0)</f>
        <v>0</v>
      </c>
      <c r="DM44" s="13">
        <f t="array" aca="1" ref="DM44" ca="1">IF($Y28=$C28,SUM(IF(($E$79:$E$90=$C28)*($F$78:$Q$78=$Y$22),$F$79:$Q$90)),0)</f>
        <v>0</v>
      </c>
      <c r="DN44" s="13">
        <f t="array" aca="1" ref="DN44" ca="1">IF($Y28=$C28,SUM(IF(($E$79:$E$90=$C28)*($F$78:$Q$78=$Y$23),$F$79:$Q$90)),0)</f>
        <v>0</v>
      </c>
      <c r="DO44" s="13">
        <f t="array" aca="1" ref="DO44" ca="1">IF($Y28=$C28,SUM(IF(($E$79:$E$90=$C28)*($F$78:$Q$78=$Y$24),$F$79:$Q$90)),0)</f>
        <v>0</v>
      </c>
      <c r="DP44" s="13">
        <f t="array" aca="1" ref="DP44" ca="1">IF($Y28=$C28,SUM(IF(($E$79:$E$90=$C28)*($F$78:$Q$78=$Y$25),$F$79:$Q$90)),0)</f>
        <v>0</v>
      </c>
      <c r="DQ44" s="13">
        <f t="array" aca="1" ref="DQ44" ca="1">IF($Y28=$C28,SUM(IF(($E$79:$E$90=$C28)*($F$78:$Q$78=$Y$26),$F$79:$Q$90)),0)</f>
        <v>0</v>
      </c>
      <c r="DR44" s="13">
        <f t="array" aca="1" ref="DR44" ca="1">IF($Y28=$C28,SUM(IF(($E$79:$E$90=$C28)*($F$78:$Q$78=$Y$27),$F$79:$Q$90)),0)</f>
        <v>0</v>
      </c>
      <c r="DS44" s="13">
        <f t="array" aca="1" ref="DS44" ca="1">IF($Y28=$C28,SUM(IF(($E$79:$E$90=$C28)*($F$78:$Q$78=$Y$29),$F$79:$Q$90)),0)</f>
        <v>0</v>
      </c>
      <c r="DT44" s="13">
        <f t="array" aca="1" ref="DT44" ca="1">IF($Y28=$C28,SUM(IF(($E$79:$E$90=$C28)*($F$78:$Q$78=$Y$30),$F$79:$Q$90)),0)</f>
        <v>0</v>
      </c>
      <c r="DU44" s="343">
        <f t="array" aca="1" ref="DU44" ca="1">IF($Y28=$C28,SUM(IF(($E$79:$E$90=$C28)*($F$78:$Q$78=$Y$31),$F$79:$Q$90)),0)</f>
        <v>0</v>
      </c>
    </row>
    <row r="45" spans="2:125" s="2" customFormat="1" x14ac:dyDescent="0.2">
      <c r="E45" s="335">
        <f t="array" aca="1" ref="E45" ca="1">IF($O29=$C29,SUM(IF(($E$79:$E$90=$C29)*($F$78:$Q$78=$O$20),$F$79:$Q$90)),0)</f>
        <v>0</v>
      </c>
      <c r="F45" s="13">
        <f t="array" aca="1" ref="F45" ca="1">IF($O29=$C29,SUM(IF(($E$79:$E$90=$C29)*($F$78:$Q$78=$O$21),$F$79:$Q$90)),0)</f>
        <v>0</v>
      </c>
      <c r="G45" s="13">
        <f t="array" aca="1" ref="G45" ca="1">IF($O29=$C29,SUM(IF(($E$79:$E$90=$C29)*($F$78:$Q$78=$O$22),$F$79:$Q$90)),0)</f>
        <v>0</v>
      </c>
      <c r="H45" s="13">
        <f t="array" aca="1" ref="H45" ca="1">IF($O29=$C29,SUM(IF(($E$79:$E$90=$C29)*($F$78:$Q$78=$O$23),$F$79:$Q$90)),0)</f>
        <v>0</v>
      </c>
      <c r="I45" s="13">
        <f t="array" aca="1" ref="I45" ca="1">IF($O29=$C29,SUM(IF(($E$79:$E$90=$C29)*($F$78:$Q$78=$O$24),$F$79:$Q$90)),0)</f>
        <v>0</v>
      </c>
      <c r="J45" s="13">
        <f t="array" aca="1" ref="J45" ca="1">IF($O29=$C29,SUM(IF(($E$79:$E$90=$C29)*($F$78:$Q$78=$O$25),$F$79:$Q$90)),0)</f>
        <v>0</v>
      </c>
      <c r="K45" s="13">
        <f t="array" aca="1" ref="K45" ca="1">IF($O29=$C29,SUM(IF(($E$79:$E$90=$C29)*($F$78:$Q$78=$O$26),$F$79:$Q$90)),0)</f>
        <v>0</v>
      </c>
      <c r="L45" s="13">
        <f t="array" aca="1" ref="L45" ca="1">IF($O29=$C29,SUM(IF(($E$79:$E$90=$C29)*($F$78:$Q$78=$O$27),$F$79:$Q$90)),0)</f>
        <v>0</v>
      </c>
      <c r="M45" s="13">
        <f t="array" aca="1" ref="M45" ca="1">IF($O29=$C29,SUM(IF(($E$79:$E$90=$C29)*($F$78:$Q$78=$O$28),$F$79:$Q$90)),0)</f>
        <v>0</v>
      </c>
      <c r="N45" s="13">
        <f t="array" aca="1" ref="N45" ca="1">IF($O29=$C29,SUM(IF(($E$79:$E$90=$C29)*($F$78:$Q$78=$O$30),$F$79:$Q$90)),0)</f>
        <v>0</v>
      </c>
      <c r="O45" s="13">
        <f t="array" aca="1" ref="O45" ca="1">IF($O29=$C29,SUM(IF(($E$79:$E$90=$C29)*($F$78:$Q$78=$O$31),$F$79:$Q$90)),0)</f>
        <v>0</v>
      </c>
      <c r="P45" s="342">
        <f t="array" aca="1" ref="P45" ca="1">IF($P29=$C29,SUM(IF(($E$79:$E$90=$C29)*($F$78:$Q$78=$P$20),$F$79:$Q$90)),0)</f>
        <v>0</v>
      </c>
      <c r="Q45" s="13">
        <f t="array" aca="1" ref="Q45" ca="1">IF($P29=$C29,SUM(IF(($E$79:$E$90=$C29)*($F$78:$Q$78=$P$21),$F$79:$Q$90)),0)</f>
        <v>0</v>
      </c>
      <c r="R45" s="13">
        <f t="array" aca="1" ref="R45" ca="1">IF($P29=$C29,SUM(IF(($E$79:$E$90=$C29)*($F$78:$Q$78=$P$22),$F$79:$Q$90)),0)</f>
        <v>0</v>
      </c>
      <c r="S45" s="13">
        <f t="array" aca="1" ref="S45" ca="1">IF($P29=$C29,SUM(IF(($E$79:$E$90=$C29)*($F$78:$Q$78=$P$23),$F$79:$Q$90)),0)</f>
        <v>0</v>
      </c>
      <c r="T45" s="13">
        <f t="array" aca="1" ref="T45" ca="1">IF($P29=$C29,SUM(IF(($E$79:$E$90=$C29)*($F$78:$Q$78=$P$24),$F$79:$Q$90)),0)</f>
        <v>0</v>
      </c>
      <c r="U45" s="13">
        <f t="array" aca="1" ref="U45" ca="1">IF($P29=$C29,SUM(IF(($E$79:$E$90=$C29)*($F$78:$Q$78=$P$25),$F$79:$Q$90)),0)</f>
        <v>0</v>
      </c>
      <c r="V45" s="13">
        <f t="array" aca="1" ref="V45" ca="1">IF($P29=$C29,SUM(IF(($E$79:$E$90=$C29)*($F$78:$Q$78=$P$26),$F$79:$Q$90)),0)</f>
        <v>0</v>
      </c>
      <c r="W45" s="13">
        <f t="array" aca="1" ref="W45" ca="1">IF($P29=$C29,SUM(IF(($E$79:$E$90=$C29)*($F$78:$Q$78=$P$27),$F$79:$Q$90)),0)</f>
        <v>0</v>
      </c>
      <c r="X45" s="13">
        <f t="array" aca="1" ref="X45" ca="1">IF($P29=$C29,SUM(IF(($E$79:$E$90=$C29)*($F$78:$Q$78=$P$28),$F$79:$Q$90)),0)</f>
        <v>0</v>
      </c>
      <c r="Y45" s="13">
        <f t="array" aca="1" ref="Y45" ca="1">IF($P29=$C29,SUM(IF(($E$79:$E$90=$C29)*($F$78:$Q$78=$P$30),$F$79:$Q$90)),0)</f>
        <v>0</v>
      </c>
      <c r="Z45" s="13">
        <f t="array" aca="1" ref="Z45" ca="1">IF($P29=$C29,SUM(IF(($E$79:$E$90=$C29)*($F$78:$Q$78=$P$31),$F$79:$Q$90)),0)</f>
        <v>0</v>
      </c>
      <c r="AA45" s="342">
        <f t="array" aca="1" ref="AA45" ca="1">IF($Q29=$C29,SUM(IF(($E$79:$E$90=$C29)*($F$78:$Q$78=$Q$20),$F$79:$Q$90)),0)</f>
        <v>0</v>
      </c>
      <c r="AB45" s="13">
        <f t="array" aca="1" ref="AB45" ca="1">IF($Q29=$C29,SUM(IF(($E$79:$E$90=$C29)*($F$78:$Q$78=$Q$21),$F$79:$Q$90)),0)</f>
        <v>0</v>
      </c>
      <c r="AC45" s="13">
        <f t="array" aca="1" ref="AC45" ca="1">IF($Q29=$C29,SUM(IF(($E$79:$E$90=$C29)*($F$78:$Q$78=$Q$22),$F$79:$Q$90)),0)</f>
        <v>0</v>
      </c>
      <c r="AD45" s="13">
        <f t="array" aca="1" ref="AD45" ca="1">IF($Q29=$C29,SUM(IF(($E$79:$E$90=$C29)*($F$78:$Q$78=$Q$23),$F$79:$Q$90)),0)</f>
        <v>0</v>
      </c>
      <c r="AE45" s="13">
        <f t="array" aca="1" ref="AE45" ca="1">IF($Q29=$C29,SUM(IF(($E$79:$E$90=$C29)*($F$78:$Q$78=$Q$24),$F$79:$Q$90)),0)</f>
        <v>0</v>
      </c>
      <c r="AF45" s="13">
        <f t="array" aca="1" ref="AF45" ca="1">IF($Q29=$C29,SUM(IF(($E$79:$E$90=$C29)*($F$78:$Q$78=$Q$25),$F$79:$Q$90)),0)</f>
        <v>0</v>
      </c>
      <c r="AG45" s="13">
        <f t="array" aca="1" ref="AG45" ca="1">IF($Q29=$C29,SUM(IF(($E$79:$E$90=$C29)*($F$78:$Q$78=$Q$26),$F$79:$Q$90)),0)</f>
        <v>0</v>
      </c>
      <c r="AH45" s="13">
        <f t="array" aca="1" ref="AH45" ca="1">IF($Q29=$C29,SUM(IF(($E$79:$E$90=$C29)*($F$78:$Q$78=$Q$27),$F$79:$Q$90)),0)</f>
        <v>0</v>
      </c>
      <c r="AI45" s="13">
        <f t="array" aca="1" ref="AI45" ca="1">IF($Q29=$C29,SUM(IF(($E$79:$E$90=$C29)*($F$78:$Q$78=$Q$28),$F$79:$Q$90)),0)</f>
        <v>0</v>
      </c>
      <c r="AJ45" s="13">
        <f t="array" aca="1" ref="AJ45" ca="1">IF($Q29=$C29,SUM(IF(($E$79:$E$90=$C29)*($F$78:$Q$78=$Q$30),$F$79:$Q$90)),0)</f>
        <v>0</v>
      </c>
      <c r="AK45" s="13">
        <f t="array" aca="1" ref="AK45" ca="1">IF($Q29=$C29,SUM(IF(($E$79:$E$90=$C29)*($F$78:$Q$78=$Q$31),$F$79:$Q$90)),0)</f>
        <v>0</v>
      </c>
      <c r="AL45" s="342">
        <f t="array" aca="1" ref="AL45" ca="1">IF($R29=$C29,SUM(IF(($E$79:$E$90=$C29)*($F$78:$Q$78=$R$20),$F$79:$Q$90)),0)</f>
        <v>0</v>
      </c>
      <c r="AM45" s="13">
        <f t="array" aca="1" ref="AM45" ca="1">IF($R29=$C29,SUM(IF(($E$79:$E$90=$C29)*($F$78:$Q$78=$R$21),$F$79:$Q$90)),0)</f>
        <v>0</v>
      </c>
      <c r="AN45" s="13">
        <f t="array" aca="1" ref="AN45" ca="1">IF($R29=$C29,SUM(IF(($E$79:$E$90=$C29)*($F$78:$Q$78=$R$22),$F$79:$Q$90)),0)</f>
        <v>0</v>
      </c>
      <c r="AO45" s="13">
        <f t="array" aca="1" ref="AO45" ca="1">IF($R29=$C29,SUM(IF(($E$79:$E$90=$C29)*($F$78:$Q$78=$R$23),$F$79:$Q$90)),0)</f>
        <v>0</v>
      </c>
      <c r="AP45" s="13">
        <f t="array" aca="1" ref="AP45" ca="1">IF($R29=$C29,SUM(IF(($E$79:$E$90=$C29)*($F$78:$Q$78=$R$24),$F$79:$Q$90)),0)</f>
        <v>0</v>
      </c>
      <c r="AQ45" s="13">
        <f t="array" aca="1" ref="AQ45" ca="1">IF($R29=$C29,SUM(IF(($E$79:$E$90=$C29)*($F$78:$Q$78=$R$25),$F$79:$Q$90)),0)</f>
        <v>0</v>
      </c>
      <c r="AR45" s="13">
        <f t="array" aca="1" ref="AR45" ca="1">IF($R29=$C29,SUM(IF(($E$79:$E$90=$C29)*($F$78:$Q$78=$R$26),$F$79:$Q$90)),0)</f>
        <v>0</v>
      </c>
      <c r="AS45" s="13">
        <f t="array" aca="1" ref="AS45" ca="1">IF($R29=$C29,SUM(IF(($E$79:$E$90=$C29)*($F$78:$Q$78=$R$27),$F$79:$Q$90)),0)</f>
        <v>0</v>
      </c>
      <c r="AT45" s="13">
        <f t="array" aca="1" ref="AT45" ca="1">IF($R29=$C29,SUM(IF(($E$79:$E$90=$C29)*($F$78:$Q$78=$R$28),$F$79:$Q$90)),0)</f>
        <v>0</v>
      </c>
      <c r="AU45" s="13">
        <f t="array" aca="1" ref="AU45" ca="1">IF($R29=$C29,SUM(IF(($E$79:$E$90=$C29)*($F$78:$Q$78=$R$30),$F$79:$Q$90)),0)</f>
        <v>0</v>
      </c>
      <c r="AV45" s="13">
        <f t="array" aca="1" ref="AV45" ca="1">IF($R29=$C29,SUM(IF(($E$79:$E$90=$C29)*($F$78:$Q$78=$R$31),$F$79:$Q$90)),0)</f>
        <v>0</v>
      </c>
      <c r="AW45" s="342">
        <f t="array" aca="1" ref="AW45" ca="1">IF($S29=$C29,SUM(IF(($E$79:$E$90=$C29)*($F$78:$Q$78=$S$20),$F$79:$Q$90)),0)</f>
        <v>0</v>
      </c>
      <c r="AX45" s="13">
        <f t="array" aca="1" ref="AX45" ca="1">IF($S29=$C29,SUM(IF(($E$79:$E$90=$C29)*($F$78:$Q$78=$S$21),$F$79:$Q$90)),0)</f>
        <v>0</v>
      </c>
      <c r="AY45" s="13">
        <f t="array" aca="1" ref="AY45" ca="1">IF($S29=$C29,SUM(IF(($E$79:$E$90=$C29)*($F$78:$Q$78=$S$22),$F$79:$Q$90)),0)</f>
        <v>0</v>
      </c>
      <c r="AZ45" s="13">
        <f t="array" aca="1" ref="AZ45" ca="1">IF($S29=$C29,SUM(IF(($E$79:$E$90=$C29)*($F$78:$Q$78=$S$23),$F$79:$Q$90)),0)</f>
        <v>0</v>
      </c>
      <c r="BA45" s="13">
        <f t="array" aca="1" ref="BA45" ca="1">IF($S29=$C29,SUM(IF(($E$79:$E$90=$C29)*($F$78:$Q$78=$S$24),$F$79:$Q$90)),0)</f>
        <v>0</v>
      </c>
      <c r="BB45" s="13">
        <f t="array" aca="1" ref="BB45" ca="1">IF($S29=$C29,SUM(IF(($E$79:$E$90=$C29)*($F$78:$Q$78=$S$25),$F$79:$Q$90)),0)</f>
        <v>0</v>
      </c>
      <c r="BC45" s="13">
        <f t="array" aca="1" ref="BC45" ca="1">IF($S29=$C29,SUM(IF(($E$79:$E$90=$C29)*($F$78:$Q$78=$S$26),$F$79:$Q$90)),0)</f>
        <v>0</v>
      </c>
      <c r="BD45" s="13">
        <f t="array" aca="1" ref="BD45" ca="1">IF($S29=$C29,SUM(IF(($E$79:$E$90=$C29)*($F$78:$Q$78=$S$27),$F$79:$Q$90)),0)</f>
        <v>0</v>
      </c>
      <c r="BE45" s="13">
        <f t="array" aca="1" ref="BE45" ca="1">IF($S29=$C29,SUM(IF(($E$79:$E$90=$C29)*($F$78:$Q$78=$S$28),$F$79:$Q$90)),0)</f>
        <v>0</v>
      </c>
      <c r="BF45" s="13">
        <f t="array" aca="1" ref="BF45" ca="1">IF($S29=$C29,SUM(IF(($E$79:$E$90=$C29)*($F$78:$Q$78=$S$30),$F$79:$Q$90)),0)</f>
        <v>0</v>
      </c>
      <c r="BG45" s="13">
        <f t="array" aca="1" ref="BG45" ca="1">IF($S29=$C29,SUM(IF(($E$79:$E$90=$C29)*($F$78:$Q$78=$S$31),$F$79:$Q$90)),0)</f>
        <v>0</v>
      </c>
      <c r="BH45" s="342">
        <f t="array" aca="1" ref="BH45" ca="1">IF($T29=$C29,SUM(IF(($E$79:$E$90=$C29)*($F$78:$Q$78=$T$20),$F$79:$Q$90)),0)</f>
        <v>0</v>
      </c>
      <c r="BI45" s="13">
        <f t="array" aca="1" ref="BI45" ca="1">IF($T29=$C29,SUM(IF(($E$79:$E$90=$C29)*($F$78:$Q$78=$T$21),$F$79:$Q$90)),0)</f>
        <v>0</v>
      </c>
      <c r="BJ45" s="13">
        <f t="array" aca="1" ref="BJ45" ca="1">IF($T29=$C29,SUM(IF(($E$79:$E$90=$C29)*($F$78:$Q$78=$T$22),$F$79:$Q$90)),0)</f>
        <v>0</v>
      </c>
      <c r="BK45" s="13">
        <f t="array" aca="1" ref="BK45" ca="1">IF($T29=$C29,SUM(IF(($E$79:$E$90=$C29)*($F$78:$Q$78=$T$23),$F$79:$Q$90)),0)</f>
        <v>0</v>
      </c>
      <c r="BL45" s="13">
        <f t="array" aca="1" ref="BL45" ca="1">IF($T29=$C29,SUM(IF(($E$79:$E$90=$C29)*($F$78:$Q$78=$T$24),$F$79:$Q$90)),0)</f>
        <v>0</v>
      </c>
      <c r="BM45" s="13">
        <f t="array" aca="1" ref="BM45" ca="1">IF($T29=$C29,SUM(IF(($E$79:$E$90=$C29)*($F$78:$Q$78=$T$25),$F$79:$Q$90)),0)</f>
        <v>0</v>
      </c>
      <c r="BN45" s="13">
        <f t="array" aca="1" ref="BN45" ca="1">IF($T29=$C29,SUM(IF(($E$79:$E$90=$C29)*($F$78:$Q$78=$T$26),$F$79:$Q$90)),0)</f>
        <v>0</v>
      </c>
      <c r="BO45" s="13">
        <f t="array" aca="1" ref="BO45" ca="1">IF($T29=$C29,SUM(IF(($E$79:$E$90=$C29)*($F$78:$Q$78=$T$27),$F$79:$Q$90)),0)</f>
        <v>0</v>
      </c>
      <c r="BP45" s="13">
        <f t="array" aca="1" ref="BP45" ca="1">IF($T29=$C29,SUM(IF(($E$79:$E$90=$C29)*($F$78:$Q$78=$T$28),$F$79:$Q$90)),0)</f>
        <v>0</v>
      </c>
      <c r="BQ45" s="13">
        <f t="array" aca="1" ref="BQ45" ca="1">IF($T29=$C29,SUM(IF(($E$79:$E$90=$C29)*($F$78:$Q$78=$T$30),$F$79:$Q$90)),0)</f>
        <v>0</v>
      </c>
      <c r="BR45" s="13">
        <f t="array" aca="1" ref="BR45" ca="1">IF($T29=$C29,SUM(IF(($E$79:$E$90=$C29)*($F$78:$Q$78=$T$31),$F$79:$Q$90)),0)</f>
        <v>0</v>
      </c>
      <c r="BS45" s="342">
        <f t="array" aca="1" ref="BS45" ca="1">IF($U29=$C29,SUM(IF(($E$79:$E$90=$C29)*($F$78:$Q$78=$U$20),$F$79:$Q$90)),0)</f>
        <v>0</v>
      </c>
      <c r="BT45" s="13">
        <f t="array" aca="1" ref="BT45" ca="1">IF($U29=$C29,SUM(IF(($E$79:$E$90=$C29)*($F$78:$Q$78=$U$21),$F$79:$Q$90)),0)</f>
        <v>0</v>
      </c>
      <c r="BU45" s="13">
        <f t="array" aca="1" ref="BU45" ca="1">IF($U29=$C29,SUM(IF(($E$79:$E$90=$C29)*($F$78:$Q$78=$U$22),$F$79:$Q$90)),0)</f>
        <v>0</v>
      </c>
      <c r="BV45" s="13">
        <f t="array" aca="1" ref="BV45" ca="1">IF($U29=$C29,SUM(IF(($E$79:$E$90=$C29)*($F$78:$Q$78=$U$23),$F$79:$Q$90)),0)</f>
        <v>0</v>
      </c>
      <c r="BW45" s="13">
        <f t="array" aca="1" ref="BW45" ca="1">IF($U29=$C29,SUM(IF(($E$79:$E$90=$C29)*($F$78:$Q$78=$U$24),$F$79:$Q$90)),0)</f>
        <v>0</v>
      </c>
      <c r="BX45" s="13">
        <f t="array" aca="1" ref="BX45" ca="1">IF($U29=$C29,SUM(IF(($E$79:$E$90=$C29)*($F$78:$Q$78=$U$25),$F$79:$Q$90)),0)</f>
        <v>0</v>
      </c>
      <c r="BY45" s="13">
        <f t="array" aca="1" ref="BY45" ca="1">IF($U29=$C29,SUM(IF(($E$79:$E$90=$C29)*($F$78:$Q$78=$U$26),$F$79:$Q$90)),0)</f>
        <v>0</v>
      </c>
      <c r="BZ45" s="13">
        <f t="array" aca="1" ref="BZ45" ca="1">IF($U29=$C29,SUM(IF(($E$79:$E$90=$C29)*($F$78:$Q$78=$U$27),$F$79:$Q$90)),0)</f>
        <v>0</v>
      </c>
      <c r="CA45" s="13">
        <f t="array" aca="1" ref="CA45" ca="1">IF($U29=$C29,SUM(IF(($E$79:$E$90=$C29)*($F$78:$Q$78=$U$28),$F$79:$Q$90)),0)</f>
        <v>0</v>
      </c>
      <c r="CB45" s="13">
        <f t="array" aca="1" ref="CB45" ca="1">IF($U29=$C29,SUM(IF(($E$79:$E$90=$C29)*($F$78:$Q$78=$U$30),$F$79:$Q$90)),0)</f>
        <v>0</v>
      </c>
      <c r="CC45" s="13">
        <f t="array" aca="1" ref="CC45" ca="1">IF($U29=$C29,SUM(IF(($E$79:$E$90=$C29)*($F$78:$Q$78=$U$31),$F$79:$Q$90)),0)</f>
        <v>0</v>
      </c>
      <c r="CD45" s="342">
        <f t="array" aca="1" ref="CD45" ca="1">IF($V29=$C29,SUM(IF(($E$79:$E$90=$C29)*($F$78:$Q$78=$V$20),$F$79:$Q$90)),0)</f>
        <v>0</v>
      </c>
      <c r="CE45" s="13">
        <f t="array" aca="1" ref="CE45" ca="1">IF($V29=$C29,SUM(IF(($E$79:$E$90=$C29)*($F$78:$Q$78=$V$21),$F$79:$Q$90)),0)</f>
        <v>0</v>
      </c>
      <c r="CF45" s="13">
        <f t="array" aca="1" ref="CF45" ca="1">IF($V29=$C29,SUM(IF(($E$79:$E$90=$C29)*($F$78:$Q$78=$V$22),$F$79:$Q$90)),0)</f>
        <v>0</v>
      </c>
      <c r="CG45" s="13">
        <f t="array" aca="1" ref="CG45" ca="1">IF($V29=$C29,SUM(IF(($E$79:$E$90=$C29)*($F$78:$Q$78=$V$23),$F$79:$Q$90)),0)</f>
        <v>0</v>
      </c>
      <c r="CH45" s="13">
        <f t="array" aca="1" ref="CH45" ca="1">IF($V29=$C29,SUM(IF(($E$79:$E$90=$C29)*($F$78:$Q$78=$V$24),$F$79:$Q$90)),0)</f>
        <v>0</v>
      </c>
      <c r="CI45" s="13">
        <f t="array" aca="1" ref="CI45" ca="1">IF($V29=$C29,SUM(IF(($E$79:$E$90=$C29)*($F$78:$Q$78=$V$25),$F$79:$Q$90)),0)</f>
        <v>0</v>
      </c>
      <c r="CJ45" s="13">
        <f t="array" aca="1" ref="CJ45" ca="1">IF($V29=$C29,SUM(IF(($E$79:$E$90=$C29)*($F$78:$Q$78=$V$26),$F$79:$Q$90)),0)</f>
        <v>0</v>
      </c>
      <c r="CK45" s="13">
        <f t="array" aca="1" ref="CK45" ca="1">IF($V29=$C29,SUM(IF(($E$79:$E$90=$C29)*($F$78:$Q$78=$V$27),$F$79:$Q$90)),0)</f>
        <v>0</v>
      </c>
      <c r="CL45" s="13">
        <f t="array" aca="1" ref="CL45" ca="1">IF($V29=$C29,SUM(IF(($E$79:$E$90=$C29)*($F$78:$Q$78=$V$28),$F$79:$Q$90)),0)</f>
        <v>0</v>
      </c>
      <c r="CM45" s="13">
        <f t="array" aca="1" ref="CM45" ca="1">IF($V29=$C29,SUM(IF(($E$79:$E$90=$C29)*($F$78:$Q$78=$V$30),$F$79:$Q$90)),0)</f>
        <v>0</v>
      </c>
      <c r="CN45" s="336">
        <f t="array" aca="1" ref="CN45" ca="1">IF($V29=$C29,SUM(IF(($E$79:$E$90=$C29)*($F$78:$Q$78=$V$31),$F$79:$Q$90)),0)</f>
        <v>0</v>
      </c>
      <c r="CO45" s="342">
        <f t="array" aca="1" ref="CO45" ca="1">IF($W29=$C29,SUM(IF(($E$79:$E$90=$C29)*($F$78:$Q$78=$W$20),$F$79:$Q$90)),0)</f>
        <v>0</v>
      </c>
      <c r="CP45" s="13">
        <f t="array" aca="1" ref="CP45" ca="1">IF($W29=$C29,SUM(IF(($E$79:$E$90=$C29)*($F$78:$Q$78=$W$21),$F$79:$Q$90)),0)</f>
        <v>0</v>
      </c>
      <c r="CQ45" s="13">
        <f t="array" aca="1" ref="CQ45" ca="1">IF($W29=$C29,SUM(IF(($E$79:$E$90=$C29)*($F$78:$Q$78=$W$22),$F$79:$Q$90)),0)</f>
        <v>0</v>
      </c>
      <c r="CR45" s="13">
        <f t="array" aca="1" ref="CR45" ca="1">IF($W29=$C29,SUM(IF(($E$79:$E$90=$C29)*($F$78:$Q$78=$W$23),$F$79:$Q$90)),0)</f>
        <v>0</v>
      </c>
      <c r="CS45" s="13">
        <f t="array" aca="1" ref="CS45" ca="1">IF($W29=$C29,SUM(IF(($E$79:$E$90=$C29)*($F$78:$Q$78=$W$24),$F$79:$Q$90)),0)</f>
        <v>0</v>
      </c>
      <c r="CT45" s="13">
        <f t="array" aca="1" ref="CT45" ca="1">IF($W29=$C29,SUM(IF(($E$79:$E$90=$C29)*($F$78:$Q$78=$W$25),$F$79:$Q$90)),0)</f>
        <v>0</v>
      </c>
      <c r="CU45" s="13">
        <f t="array" aca="1" ref="CU45" ca="1">IF($W29=$C29,SUM(IF(($E$79:$E$90=$C29)*($F$78:$Q$78=$W$26),$F$79:$Q$90)),0)</f>
        <v>0</v>
      </c>
      <c r="CV45" s="13">
        <f t="array" aca="1" ref="CV45" ca="1">IF($W29=$C29,SUM(IF(($E$79:$E$90=$C29)*($F$78:$Q$78=$W$27),$F$79:$Q$90)),0)</f>
        <v>0</v>
      </c>
      <c r="CW45" s="13">
        <f t="array" aca="1" ref="CW45" ca="1">IF($W29=$C29,SUM(IF(($E$79:$E$90=$C29)*($F$78:$Q$78=$W$28),$F$79:$Q$90)),0)</f>
        <v>0</v>
      </c>
      <c r="CX45" s="13">
        <f t="array" aca="1" ref="CX45" ca="1">IF($W29=$C29,SUM(IF(($E$79:$E$90=$C29)*($F$78:$Q$78=$W$30),$F$79:$Q$90)),0)</f>
        <v>0</v>
      </c>
      <c r="CY45" s="336">
        <f t="array" aca="1" ref="CY45" ca="1">IF($W29=$C29,SUM(IF(($E$79:$E$90=$C29)*($F$78:$Q$78=$W$31),$F$79:$Q$90)),0)</f>
        <v>0</v>
      </c>
      <c r="CZ45" s="342">
        <f t="array" aca="1" ref="CZ45" ca="1">IF($X29=$C29,SUM(IF(($E$79:$E$90=$C29)*($F$78:$Q$78=$X$20),$F$79:$Q$90)),0)</f>
        <v>0</v>
      </c>
      <c r="DA45" s="13">
        <f t="array" aca="1" ref="DA45" ca="1">IF($X29=$C29,SUM(IF(($E$79:$E$90=$C29)*($F$78:$Q$78=$X$21),$F$79:$Q$90)),0)</f>
        <v>0</v>
      </c>
      <c r="DB45" s="13">
        <f t="array" aca="1" ref="DB45" ca="1">IF($X29=$C29,SUM(IF(($E$79:$E$90=$C29)*($F$78:$Q$78=$X$22),$F$79:$Q$90)),0)</f>
        <v>0</v>
      </c>
      <c r="DC45" s="13">
        <f t="array" aca="1" ref="DC45" ca="1">IF($X29=$C29,SUM(IF(($E$79:$E$90=$C29)*($F$78:$Q$78=$X$23),$F$79:$Q$90)),0)</f>
        <v>0</v>
      </c>
      <c r="DD45" s="13">
        <f t="array" aca="1" ref="DD45" ca="1">IF($X29=$C29,SUM(IF(($E$79:$E$90=$C29)*($F$78:$Q$78=$X$24),$F$79:$Q$90)),0)</f>
        <v>0</v>
      </c>
      <c r="DE45" s="13">
        <f t="array" aca="1" ref="DE45" ca="1">IF($X29=$C29,SUM(IF(($E$79:$E$90=$C29)*($F$78:$Q$78=$X$25),$F$79:$Q$90)),0)</f>
        <v>0</v>
      </c>
      <c r="DF45" s="13">
        <f t="array" aca="1" ref="DF45" ca="1">IF($X29=$C29,SUM(IF(($E$79:$E$90=$C29)*($F$78:$Q$78=$X$26),$F$79:$Q$90)),0)</f>
        <v>0</v>
      </c>
      <c r="DG45" s="13">
        <f t="array" aca="1" ref="DG45" ca="1">IF($X29=$C29,SUM(IF(($E$79:$E$90=$C29)*($F$78:$Q$78=$X$27),$F$79:$Q$90)),0)</f>
        <v>0</v>
      </c>
      <c r="DH45" s="13">
        <f t="array" aca="1" ref="DH45" ca="1">IF($X29=$C29,SUM(IF(($E$79:$E$90=$C29)*($F$78:$Q$78=$X$28),$F$79:$Q$90)),0)</f>
        <v>0</v>
      </c>
      <c r="DI45" s="13">
        <f t="array" aca="1" ref="DI45" ca="1">IF($X29=$C29,SUM(IF(($E$79:$E$90=$C29)*($F$78:$Q$78=$X$30),$F$79:$Q$90)),0)</f>
        <v>0</v>
      </c>
      <c r="DJ45" s="336">
        <f t="array" aca="1" ref="DJ45" ca="1">IF($X29=$C29,SUM(IF(($E$79:$E$90=$C29)*($F$78:$Q$78=$X$31),$F$79:$Q$90)),0)</f>
        <v>0</v>
      </c>
      <c r="DK45" s="13">
        <f t="array" aca="1" ref="DK45" ca="1">IF($Y29=$C29,SUM(IF(($E$79:$E$90=$C29)*($F$78:$Q$78=$Y$20),$F$79:$Q$90)),0)</f>
        <v>0</v>
      </c>
      <c r="DL45" s="13">
        <f t="array" aca="1" ref="DL45" ca="1">IF($Y29=$C29,SUM(IF(($E$79:$E$90=$C29)*($F$78:$Q$78=$Y$21),$F$79:$Q$90)),0)</f>
        <v>0</v>
      </c>
      <c r="DM45" s="13">
        <f t="array" aca="1" ref="DM45" ca="1">IF($Y29=$C29,SUM(IF(($E$79:$E$90=$C29)*($F$78:$Q$78=$Y$22),$F$79:$Q$90)),0)</f>
        <v>0</v>
      </c>
      <c r="DN45" s="13">
        <f t="array" aca="1" ref="DN45" ca="1">IF($Y29=$C29,SUM(IF(($E$79:$E$90=$C29)*($F$78:$Q$78=$Y$23),$F$79:$Q$90)),0)</f>
        <v>0</v>
      </c>
      <c r="DO45" s="13">
        <f t="array" aca="1" ref="DO45" ca="1">IF($Y29=$C29,SUM(IF(($E$79:$E$90=$C29)*($F$78:$Q$78=$Y$24),$F$79:$Q$90)),0)</f>
        <v>0</v>
      </c>
      <c r="DP45" s="13">
        <f t="array" aca="1" ref="DP45" ca="1">IF($Y29=$C29,SUM(IF(($E$79:$E$90=$C29)*($F$78:$Q$78=$Y$25),$F$79:$Q$90)),0)</f>
        <v>0</v>
      </c>
      <c r="DQ45" s="13">
        <f t="array" aca="1" ref="DQ45" ca="1">IF($Y29=$C29,SUM(IF(($E$79:$E$90=$C29)*($F$78:$Q$78=$Y$26),$F$79:$Q$90)),0)</f>
        <v>0</v>
      </c>
      <c r="DR45" s="13">
        <f t="array" aca="1" ref="DR45" ca="1">IF($Y29=$C29,SUM(IF(($E$79:$E$90=$C29)*($F$78:$Q$78=$Y$27),$F$79:$Q$90)),0)</f>
        <v>0</v>
      </c>
      <c r="DS45" s="13">
        <f t="array" aca="1" ref="DS45" ca="1">IF($Y29=$C29,SUM(IF(($E$79:$E$90=$C29)*($F$78:$Q$78=$Y$28),$F$79:$Q$90)),0)</f>
        <v>0</v>
      </c>
      <c r="DT45" s="13">
        <f t="array" aca="1" ref="DT45" ca="1">IF($Y29=$C29,SUM(IF(($E$79:$E$90=$C29)*($F$78:$Q$78=$Y$30),$F$79:$Q$90)),0)</f>
        <v>0</v>
      </c>
      <c r="DU45" s="343">
        <f t="array" aca="1" ref="DU45" ca="1">IF($Y29=$C29,SUM(IF(($E$79:$E$90=$C29)*($F$78:$Q$78=$Y$31),$F$79:$Q$90)),0)</f>
        <v>0</v>
      </c>
    </row>
    <row r="46" spans="2:125" s="2" customFormat="1" x14ac:dyDescent="0.2">
      <c r="E46" s="335">
        <f t="array" aca="1" ref="E46" ca="1">IF($O30=$C30,SUM(IF(($E$79:$E$90=$C30)*($F$78:$Q$78=$O$20),$F$79:$Q$90)),0)</f>
        <v>0</v>
      </c>
      <c r="F46" s="13">
        <f t="array" aca="1" ref="F46" ca="1">IF($O30=$C30,SUM(IF(($E$79:$E$90=$C30)*($F$78:$Q$78=$O$21),$F$79:$Q$90)),0)</f>
        <v>0</v>
      </c>
      <c r="G46" s="13">
        <f t="array" aca="1" ref="G46" ca="1">IF($O30=$C30,SUM(IF(($E$79:$E$90=$C30)*($F$78:$Q$78=$O$22),$F$79:$Q$90)),0)</f>
        <v>0</v>
      </c>
      <c r="H46" s="13">
        <f t="array" aca="1" ref="H46" ca="1">IF($O30=$C30,SUM(IF(($E$79:$E$90=$C30)*($F$78:$Q$78=$O$23),$F$79:$Q$90)),0)</f>
        <v>0</v>
      </c>
      <c r="I46" s="13">
        <f t="array" aca="1" ref="I46" ca="1">IF($O30=$C30,SUM(IF(($E$79:$E$90=$C30)*($F$78:$Q$78=$O$24),$F$79:$Q$90)),0)</f>
        <v>0</v>
      </c>
      <c r="J46" s="13">
        <f t="array" aca="1" ref="J46" ca="1">IF($O30=$C30,SUM(IF(($E$79:$E$90=$C30)*($F$78:$Q$78=$O$25),$F$79:$Q$90)),0)</f>
        <v>0</v>
      </c>
      <c r="K46" s="13">
        <f t="array" aca="1" ref="K46" ca="1">IF($O30=$C30,SUM(IF(($E$79:$E$90=$C30)*($F$78:$Q$78=$O$26),$F$79:$Q$90)),0)</f>
        <v>0</v>
      </c>
      <c r="L46" s="13">
        <f t="array" aca="1" ref="L46" ca="1">IF($O30=$C30,SUM(IF(($E$79:$E$90=$C30)*($F$78:$Q$78=$O$27),$F$79:$Q$90)),0)</f>
        <v>0</v>
      </c>
      <c r="M46" s="13">
        <f t="array" aca="1" ref="M46" ca="1">IF($O30=$C30,SUM(IF(($E$79:$E$90=$C30)*($F$78:$Q$78=$O$28),$F$79:$Q$90)),0)</f>
        <v>0</v>
      </c>
      <c r="N46" s="13">
        <f t="array" aca="1" ref="N46" ca="1">IF($O30=$C30,SUM(IF(($E$79:$E$90=$C30)*($F$78:$Q$78=$O$29),$F$79:$Q$90)),0)</f>
        <v>0</v>
      </c>
      <c r="O46" s="13">
        <f t="array" aca="1" ref="O46" ca="1">IF($O30=$C30,SUM(IF(($E$79:$E$90=$C30)*($F$78:$Q$78=$O$31),$F$79:$Q$90)),0)</f>
        <v>0</v>
      </c>
      <c r="P46" s="342">
        <f t="array" aca="1" ref="P46" ca="1">IF($P30=$C30,SUM(IF(($E$79:$E$90=$C30)*($F$78:$Q$78=$P$20),$F$79:$Q$90)),0)</f>
        <v>0</v>
      </c>
      <c r="Q46" s="13">
        <f t="array" aca="1" ref="Q46" ca="1">IF($P30=$C30,SUM(IF(($E$79:$E$90=$C30)*($F$78:$Q$78=$P$21),$F$79:$Q$90)),0)</f>
        <v>0</v>
      </c>
      <c r="R46" s="13">
        <f t="array" aca="1" ref="R46" ca="1">IF($P30=$C30,SUM(IF(($E$79:$E$90=$C30)*($F$78:$Q$78=$P$22),$F$79:$Q$90)),0)</f>
        <v>0</v>
      </c>
      <c r="S46" s="13">
        <f t="array" aca="1" ref="S46" ca="1">IF($P30=$C30,SUM(IF(($E$79:$E$90=$C30)*($F$78:$Q$78=$P$23),$F$79:$Q$90)),0)</f>
        <v>0</v>
      </c>
      <c r="T46" s="13">
        <f t="array" aca="1" ref="T46" ca="1">IF($P30=$C30,SUM(IF(($E$79:$E$90=$C30)*($F$78:$Q$78=$P$24),$F$79:$Q$90)),0)</f>
        <v>0</v>
      </c>
      <c r="U46" s="13">
        <f t="array" aca="1" ref="U46" ca="1">IF($P30=$C30,SUM(IF(($E$79:$E$90=$C30)*($F$78:$Q$78=$P$25),$F$79:$Q$90)),0)</f>
        <v>0</v>
      </c>
      <c r="V46" s="13">
        <f t="array" aca="1" ref="V46" ca="1">IF($P30=$C30,SUM(IF(($E$79:$E$90=$C30)*($F$78:$Q$78=$P$26),$F$79:$Q$90)),0)</f>
        <v>0</v>
      </c>
      <c r="W46" s="13">
        <f t="array" aca="1" ref="W46" ca="1">IF($P30=$C30,SUM(IF(($E$79:$E$90=$C30)*($F$78:$Q$78=$P$27),$F$79:$Q$90)),0)</f>
        <v>0</v>
      </c>
      <c r="X46" s="13">
        <f t="array" aca="1" ref="X46" ca="1">IF($P30=$C30,SUM(IF(($E$79:$E$90=$C30)*($F$78:$Q$78=$P$28),$F$79:$Q$90)),0)</f>
        <v>0</v>
      </c>
      <c r="Y46" s="13">
        <f t="array" aca="1" ref="Y46" ca="1">IF($P30=$C30,SUM(IF(($E$79:$E$90=$C30)*($F$78:$Q$78=$P$29),$F$79:$Q$90)),0)</f>
        <v>0</v>
      </c>
      <c r="Z46" s="13">
        <f t="array" aca="1" ref="Z46" ca="1">IF($P30=$C30,SUM(IF(($E$79:$E$90=$C30)*($F$78:$Q$78=$P$31),$F$79:$Q$90)),0)</f>
        <v>0</v>
      </c>
      <c r="AA46" s="342">
        <f t="array" aca="1" ref="AA46" ca="1">IF($Q30=$C30,SUM(IF(($E$79:$E$90=$C30)*($F$78:$Q$78=$Q$20),$F$79:$Q$90)),0)</f>
        <v>0</v>
      </c>
      <c r="AB46" s="13">
        <f t="array" aca="1" ref="AB46" ca="1">IF($Q30=$C30,SUM(IF(($E$79:$E$90=$C30)*($F$78:$Q$78=$Q$21),$F$79:$Q$90)),0)</f>
        <v>0</v>
      </c>
      <c r="AC46" s="13">
        <f t="array" aca="1" ref="AC46" ca="1">IF($Q30=$C30,SUM(IF(($E$79:$E$90=$C30)*($F$78:$Q$78=$Q$22),$F$79:$Q$90)),0)</f>
        <v>0</v>
      </c>
      <c r="AD46" s="13">
        <f t="array" aca="1" ref="AD46" ca="1">IF($Q30=$C30,SUM(IF(($E$79:$E$90=$C30)*($F$78:$Q$78=$Q$23),$F$79:$Q$90)),0)</f>
        <v>0</v>
      </c>
      <c r="AE46" s="13">
        <f t="array" aca="1" ref="AE46" ca="1">IF($Q30=$C30,SUM(IF(($E$79:$E$90=$C30)*($F$78:$Q$78=$Q$24),$F$79:$Q$90)),0)</f>
        <v>0</v>
      </c>
      <c r="AF46" s="13">
        <f t="array" aca="1" ref="AF46" ca="1">IF($Q30=$C30,SUM(IF(($E$79:$E$90=$C30)*($F$78:$Q$78=$Q$25),$F$79:$Q$90)),0)</f>
        <v>0</v>
      </c>
      <c r="AG46" s="13">
        <f t="array" aca="1" ref="AG46" ca="1">IF($Q30=$C30,SUM(IF(($E$79:$E$90=$C30)*($F$78:$Q$78=$Q$26),$F$79:$Q$90)),0)</f>
        <v>0</v>
      </c>
      <c r="AH46" s="13">
        <f t="array" aca="1" ref="AH46" ca="1">IF($Q30=$C30,SUM(IF(($E$79:$E$90=$C30)*($F$78:$Q$78=$Q$27),$F$79:$Q$90)),0)</f>
        <v>0</v>
      </c>
      <c r="AI46" s="13">
        <f t="array" aca="1" ref="AI46" ca="1">IF($Q30=$C30,SUM(IF(($E$79:$E$90=$C30)*($F$78:$Q$78=$Q$28),$F$79:$Q$90)),0)</f>
        <v>0</v>
      </c>
      <c r="AJ46" s="13">
        <f t="array" aca="1" ref="AJ46" ca="1">IF($Q30=$C30,SUM(IF(($E$79:$E$90=$C30)*($F$78:$Q$78=$Q$29),$F$79:$Q$90)),0)</f>
        <v>0</v>
      </c>
      <c r="AK46" s="13">
        <f t="array" aca="1" ref="AK46" ca="1">IF($Q30=$C30,SUM(IF(($E$79:$E$90=$C30)*($F$78:$Q$78=$Q$31),$F$79:$Q$90)),0)</f>
        <v>0</v>
      </c>
      <c r="AL46" s="342">
        <f t="array" aca="1" ref="AL46" ca="1">IF($R30=$C30,SUM(IF(($E$79:$E$90=$C30)*($F$78:$Q$78=$R$20),$F$79:$Q$90)),0)</f>
        <v>0</v>
      </c>
      <c r="AM46" s="13">
        <f t="array" aca="1" ref="AM46" ca="1">IF($R30=$C30,SUM(IF(($E$79:$E$90=$C30)*($F$78:$Q$78=$R$21),$F$79:$Q$90)),0)</f>
        <v>0</v>
      </c>
      <c r="AN46" s="13">
        <f t="array" aca="1" ref="AN46" ca="1">IF($R30=$C30,SUM(IF(($E$79:$E$90=$C30)*($F$78:$Q$78=$R$22),$F$79:$Q$90)),0)</f>
        <v>0</v>
      </c>
      <c r="AO46" s="13">
        <f t="array" aca="1" ref="AO46" ca="1">IF($R30=$C30,SUM(IF(($E$79:$E$90=$C30)*($F$78:$Q$78=$R$23),$F$79:$Q$90)),0)</f>
        <v>0</v>
      </c>
      <c r="AP46" s="13">
        <f t="array" aca="1" ref="AP46" ca="1">IF($R30=$C30,SUM(IF(($E$79:$E$90=$C30)*($F$78:$Q$78=$R$24),$F$79:$Q$90)),0)</f>
        <v>0</v>
      </c>
      <c r="AQ46" s="13">
        <f t="array" aca="1" ref="AQ46" ca="1">IF($R30=$C30,SUM(IF(($E$79:$E$90=$C30)*($F$78:$Q$78=$R$25),$F$79:$Q$90)),0)</f>
        <v>0</v>
      </c>
      <c r="AR46" s="13">
        <f t="array" aca="1" ref="AR46" ca="1">IF($R30=$C30,SUM(IF(($E$79:$E$90=$C30)*($F$78:$Q$78=$R$26),$F$79:$Q$90)),0)</f>
        <v>0</v>
      </c>
      <c r="AS46" s="13">
        <f t="array" aca="1" ref="AS46" ca="1">IF($R30=$C30,SUM(IF(($E$79:$E$90=$C30)*($F$78:$Q$78=$R$27),$F$79:$Q$90)),0)</f>
        <v>0</v>
      </c>
      <c r="AT46" s="13">
        <f t="array" aca="1" ref="AT46" ca="1">IF($R30=$C30,SUM(IF(($E$79:$E$90=$C30)*($F$78:$Q$78=$R$28),$F$79:$Q$90)),0)</f>
        <v>0</v>
      </c>
      <c r="AU46" s="13">
        <f t="array" aca="1" ref="AU46" ca="1">IF($R30=$C30,SUM(IF(($E$79:$E$90=$C30)*($F$78:$Q$78=$R$29),$F$79:$Q$90)),0)</f>
        <v>0</v>
      </c>
      <c r="AV46" s="13">
        <f t="array" aca="1" ref="AV46" ca="1">IF($R30=$C30,SUM(IF(($E$79:$E$90=$C30)*($F$78:$Q$78=$R$31),$F$79:$Q$90)),0)</f>
        <v>0</v>
      </c>
      <c r="AW46" s="342">
        <f t="array" aca="1" ref="AW46" ca="1">IF($S30=$C30,SUM(IF(($E$79:$E$90=$C30)*($F$78:$Q$78=$S$20),$F$79:$Q$90)),0)</f>
        <v>0</v>
      </c>
      <c r="AX46" s="13">
        <f t="array" aca="1" ref="AX46" ca="1">IF($S30=$C30,SUM(IF(($E$79:$E$90=$C30)*($F$78:$Q$78=$S$21),$F$79:$Q$90)),0)</f>
        <v>0</v>
      </c>
      <c r="AY46" s="13">
        <f t="array" aca="1" ref="AY46" ca="1">IF($S30=$C30,SUM(IF(($E$79:$E$90=$C30)*($F$78:$Q$78=$S$22),$F$79:$Q$90)),0)</f>
        <v>0</v>
      </c>
      <c r="AZ46" s="13">
        <f t="array" aca="1" ref="AZ46" ca="1">IF($S30=$C30,SUM(IF(($E$79:$E$90=$C30)*($F$78:$Q$78=$S$23),$F$79:$Q$90)),0)</f>
        <v>0</v>
      </c>
      <c r="BA46" s="13">
        <f t="array" aca="1" ref="BA46" ca="1">IF($S30=$C30,SUM(IF(($E$79:$E$90=$C30)*($F$78:$Q$78=$S$24),$F$79:$Q$90)),0)</f>
        <v>0</v>
      </c>
      <c r="BB46" s="13">
        <f t="array" aca="1" ref="BB46" ca="1">IF($S30=$C30,SUM(IF(($E$79:$E$90=$C30)*($F$78:$Q$78=$S$25),$F$79:$Q$90)),0)</f>
        <v>0</v>
      </c>
      <c r="BC46" s="13">
        <f t="array" aca="1" ref="BC46" ca="1">IF($S30=$C30,SUM(IF(($E$79:$E$90=$C30)*($F$78:$Q$78=$S$26),$F$79:$Q$90)),0)</f>
        <v>0</v>
      </c>
      <c r="BD46" s="13">
        <f t="array" aca="1" ref="BD46" ca="1">IF($S30=$C30,SUM(IF(($E$79:$E$90=$C30)*($F$78:$Q$78=$S$27),$F$79:$Q$90)),0)</f>
        <v>0</v>
      </c>
      <c r="BE46" s="13">
        <f t="array" aca="1" ref="BE46" ca="1">IF($S30=$C30,SUM(IF(($E$79:$E$90=$C30)*($F$78:$Q$78=$S$28),$F$79:$Q$90)),0)</f>
        <v>0</v>
      </c>
      <c r="BF46" s="13">
        <f t="array" aca="1" ref="BF46" ca="1">IF($S30=$C30,SUM(IF(($E$79:$E$90=$C30)*($F$78:$Q$78=$S$29),$F$79:$Q$90)),0)</f>
        <v>0</v>
      </c>
      <c r="BG46" s="13">
        <f t="array" aca="1" ref="BG46" ca="1">IF($S30=$C30,SUM(IF(($E$79:$E$90=$C30)*($F$78:$Q$78=$S$31),$F$79:$Q$90)),0)</f>
        <v>0</v>
      </c>
      <c r="BH46" s="342">
        <f t="array" aca="1" ref="BH46" ca="1">IF($T30=$C30,SUM(IF(($E$79:$E$90=$C30)*($F$78:$Q$78=$T$20),$F$79:$Q$90)),0)</f>
        <v>0</v>
      </c>
      <c r="BI46" s="13">
        <f t="array" aca="1" ref="BI46" ca="1">IF($T30=$C30,SUM(IF(($E$79:$E$90=$C30)*($F$78:$Q$78=$T$21),$F$79:$Q$90)),0)</f>
        <v>0</v>
      </c>
      <c r="BJ46" s="13">
        <f t="array" aca="1" ref="BJ46" ca="1">IF($T30=$C30,SUM(IF(($E$79:$E$90=$C30)*($F$78:$Q$78=$T$22),$F$79:$Q$90)),0)</f>
        <v>0</v>
      </c>
      <c r="BK46" s="13">
        <f t="array" aca="1" ref="BK46" ca="1">IF($T30=$C30,SUM(IF(($E$79:$E$90=$C30)*($F$78:$Q$78=$T$23),$F$79:$Q$90)),0)</f>
        <v>0</v>
      </c>
      <c r="BL46" s="13">
        <f t="array" aca="1" ref="BL46" ca="1">IF($T30=$C30,SUM(IF(($E$79:$E$90=$C30)*($F$78:$Q$78=$T$24),$F$79:$Q$90)),0)</f>
        <v>0</v>
      </c>
      <c r="BM46" s="13">
        <f t="array" aca="1" ref="BM46" ca="1">IF($T30=$C30,SUM(IF(($E$79:$E$90=$C30)*($F$78:$Q$78=$T$25),$F$79:$Q$90)),0)</f>
        <v>0</v>
      </c>
      <c r="BN46" s="13">
        <f t="array" aca="1" ref="BN46" ca="1">IF($T30=$C30,SUM(IF(($E$79:$E$90=$C30)*($F$78:$Q$78=$T$26),$F$79:$Q$90)),0)</f>
        <v>0</v>
      </c>
      <c r="BO46" s="13">
        <f t="array" aca="1" ref="BO46" ca="1">IF($T30=$C30,SUM(IF(($E$79:$E$90=$C30)*($F$78:$Q$78=$T$27),$F$79:$Q$90)),0)</f>
        <v>0</v>
      </c>
      <c r="BP46" s="13">
        <f t="array" aca="1" ref="BP46" ca="1">IF($T30=$C30,SUM(IF(($E$79:$E$90=$C30)*($F$78:$Q$78=$T$28),$F$79:$Q$90)),0)</f>
        <v>0</v>
      </c>
      <c r="BQ46" s="13">
        <f t="array" aca="1" ref="BQ46" ca="1">IF($T30=$C30,SUM(IF(($E$79:$E$90=$C30)*($F$78:$Q$78=$T$29),$F$79:$Q$90)),0)</f>
        <v>0</v>
      </c>
      <c r="BR46" s="13">
        <f t="array" aca="1" ref="BR46" ca="1">IF($T30=$C30,SUM(IF(($E$79:$E$90=$C30)*($F$78:$Q$78=$T$31),$F$79:$Q$90)),0)</f>
        <v>0</v>
      </c>
      <c r="BS46" s="342">
        <f t="array" aca="1" ref="BS46" ca="1">IF($U30=$C30,SUM(IF(($E$79:$E$90=$C30)*($F$78:$Q$78=$U$20),$F$79:$Q$90)),0)</f>
        <v>0</v>
      </c>
      <c r="BT46" s="13">
        <f t="array" aca="1" ref="BT46" ca="1">IF($U30=$C30,SUM(IF(($E$79:$E$90=$C30)*($F$78:$Q$78=$U$21),$F$79:$Q$90)),0)</f>
        <v>0</v>
      </c>
      <c r="BU46" s="13">
        <f t="array" aca="1" ref="BU46" ca="1">IF($U30=$C30,SUM(IF(($E$79:$E$90=$C30)*($F$78:$Q$78=$U$22),$F$79:$Q$90)),0)</f>
        <v>0</v>
      </c>
      <c r="BV46" s="13">
        <f t="array" aca="1" ref="BV46" ca="1">IF($U30=$C30,SUM(IF(($E$79:$E$90=$C30)*($F$78:$Q$78=$U$23),$F$79:$Q$90)),0)</f>
        <v>0</v>
      </c>
      <c r="BW46" s="13">
        <f t="array" aca="1" ref="BW46" ca="1">IF($U30=$C30,SUM(IF(($E$79:$E$90=$C30)*($F$78:$Q$78=$U$24),$F$79:$Q$90)),0)</f>
        <v>0</v>
      </c>
      <c r="BX46" s="13">
        <f t="array" aca="1" ref="BX46" ca="1">IF($U30=$C30,SUM(IF(($E$79:$E$90=$C30)*($F$78:$Q$78=$U$25),$F$79:$Q$90)),0)</f>
        <v>0</v>
      </c>
      <c r="BY46" s="13">
        <f t="array" aca="1" ref="BY46" ca="1">IF($U30=$C30,SUM(IF(($E$79:$E$90=$C30)*($F$78:$Q$78=$U$26),$F$79:$Q$90)),0)</f>
        <v>0</v>
      </c>
      <c r="BZ46" s="13">
        <f t="array" aca="1" ref="BZ46" ca="1">IF($U30=$C30,SUM(IF(($E$79:$E$90=$C30)*($F$78:$Q$78=$U$27),$F$79:$Q$90)),0)</f>
        <v>0</v>
      </c>
      <c r="CA46" s="13">
        <f t="array" aca="1" ref="CA46" ca="1">IF($U30=$C30,SUM(IF(($E$79:$E$90=$C30)*($F$78:$Q$78=$U$28),$F$79:$Q$90)),0)</f>
        <v>0</v>
      </c>
      <c r="CB46" s="13">
        <f t="array" aca="1" ref="CB46" ca="1">IF($U30=$C30,SUM(IF(($E$79:$E$90=$C30)*($F$78:$Q$78=$U$29),$F$79:$Q$90)),0)</f>
        <v>0</v>
      </c>
      <c r="CC46" s="13">
        <f t="array" aca="1" ref="CC46" ca="1">IF($U30=$C30,SUM(IF(($E$79:$E$90=$C30)*($F$78:$Q$78=$U$31),$F$79:$Q$90)),0)</f>
        <v>0</v>
      </c>
      <c r="CD46" s="342">
        <f t="array" aca="1" ref="CD46" ca="1">IF($V30=$C30,SUM(IF(($E$79:$E$90=$C30)*($F$78:$Q$78=$V$20),$F$79:$Q$90)),0)</f>
        <v>0</v>
      </c>
      <c r="CE46" s="13">
        <f t="array" aca="1" ref="CE46" ca="1">IF($V30=$C30,SUM(IF(($E$79:$E$90=$C30)*($F$78:$Q$78=$V$21),$F$79:$Q$90)),0)</f>
        <v>0</v>
      </c>
      <c r="CF46" s="13">
        <f t="array" aca="1" ref="CF46" ca="1">IF($V30=$C30,SUM(IF(($E$79:$E$90=$C30)*($F$78:$Q$78=$V$22),$F$79:$Q$90)),0)</f>
        <v>0</v>
      </c>
      <c r="CG46" s="13">
        <f t="array" aca="1" ref="CG46" ca="1">IF($V30=$C30,SUM(IF(($E$79:$E$90=$C30)*($F$78:$Q$78=$V$23),$F$79:$Q$90)),0)</f>
        <v>0</v>
      </c>
      <c r="CH46" s="13">
        <f t="array" aca="1" ref="CH46" ca="1">IF($V30=$C30,SUM(IF(($E$79:$E$90=$C30)*($F$78:$Q$78=$V$24),$F$79:$Q$90)),0)</f>
        <v>0</v>
      </c>
      <c r="CI46" s="13">
        <f t="array" aca="1" ref="CI46" ca="1">IF($V30=$C30,SUM(IF(($E$79:$E$90=$C30)*($F$78:$Q$78=$V$25),$F$79:$Q$90)),0)</f>
        <v>0</v>
      </c>
      <c r="CJ46" s="13">
        <f t="array" aca="1" ref="CJ46" ca="1">IF($V30=$C30,SUM(IF(($E$79:$E$90=$C30)*($F$78:$Q$78=$V$26),$F$79:$Q$90)),0)</f>
        <v>0</v>
      </c>
      <c r="CK46" s="13">
        <f t="array" aca="1" ref="CK46" ca="1">IF($V30=$C30,SUM(IF(($E$79:$E$90=$C30)*($F$78:$Q$78=$V$27),$F$79:$Q$90)),0)</f>
        <v>0</v>
      </c>
      <c r="CL46" s="13">
        <f t="array" aca="1" ref="CL46" ca="1">IF($V30=$C30,SUM(IF(($E$79:$E$90=$C30)*($F$78:$Q$78=$V$28),$F$79:$Q$90)),0)</f>
        <v>0</v>
      </c>
      <c r="CM46" s="13">
        <f t="array" aca="1" ref="CM46" ca="1">IF($V30=$C30,SUM(IF(($E$79:$E$90=$C30)*($F$78:$Q$78=$V$29),$F$79:$Q$90)),0)</f>
        <v>0</v>
      </c>
      <c r="CN46" s="336">
        <f t="array" aca="1" ref="CN46" ca="1">IF($V30=$C30,SUM(IF(($E$79:$E$90=$C30)*($F$78:$Q$78=$V$31),$F$79:$Q$90)),0)</f>
        <v>0</v>
      </c>
      <c r="CO46" s="342">
        <f t="array" aca="1" ref="CO46" ca="1">IF($W30=$C30,SUM(IF(($E$79:$E$90=$C30)*($F$78:$Q$78=$W$20),$F$79:$Q$90)),0)</f>
        <v>0</v>
      </c>
      <c r="CP46" s="13">
        <f t="array" aca="1" ref="CP46" ca="1">IF($W30=$C30,SUM(IF(($E$79:$E$90=$C30)*($F$78:$Q$78=$W$21),$F$79:$Q$90)),0)</f>
        <v>0</v>
      </c>
      <c r="CQ46" s="13">
        <f t="array" aca="1" ref="CQ46" ca="1">IF($W30=$C30,SUM(IF(($E$79:$E$90=$C30)*($F$78:$Q$78=$W$22),$F$79:$Q$90)),0)</f>
        <v>0</v>
      </c>
      <c r="CR46" s="13">
        <f t="array" aca="1" ref="CR46" ca="1">IF($W30=$C30,SUM(IF(($E$79:$E$90=$C30)*($F$78:$Q$78=$W$23),$F$79:$Q$90)),0)</f>
        <v>0</v>
      </c>
      <c r="CS46" s="13">
        <f t="array" aca="1" ref="CS46" ca="1">IF($W30=$C30,SUM(IF(($E$79:$E$90=$C30)*($F$78:$Q$78=$W$24),$F$79:$Q$90)),0)</f>
        <v>0</v>
      </c>
      <c r="CT46" s="13">
        <f t="array" aca="1" ref="CT46" ca="1">IF($W30=$C30,SUM(IF(($E$79:$E$90=$C30)*($F$78:$Q$78=$W$25),$F$79:$Q$90)),0)</f>
        <v>0</v>
      </c>
      <c r="CU46" s="13">
        <f t="array" aca="1" ref="CU46" ca="1">IF($W30=$C30,SUM(IF(($E$79:$E$90=$C30)*($F$78:$Q$78=$W$26),$F$79:$Q$90)),0)</f>
        <v>0</v>
      </c>
      <c r="CV46" s="13">
        <f t="array" aca="1" ref="CV46" ca="1">IF($W30=$C30,SUM(IF(($E$79:$E$90=$C30)*($F$78:$Q$78=$W$27),$F$79:$Q$90)),0)</f>
        <v>0</v>
      </c>
      <c r="CW46" s="13">
        <f t="array" aca="1" ref="CW46" ca="1">IF($W30=$C30,SUM(IF(($E$79:$E$90=$C30)*($F$78:$Q$78=$W$28),$F$79:$Q$90)),0)</f>
        <v>0</v>
      </c>
      <c r="CX46" s="13">
        <f t="array" aca="1" ref="CX46" ca="1">IF($W30=$C30,SUM(IF(($E$79:$E$90=$C30)*($F$78:$Q$78=$W$29),$F$79:$Q$90)),0)</f>
        <v>0</v>
      </c>
      <c r="CY46" s="336">
        <f t="array" aca="1" ref="CY46" ca="1">IF($W30=$C30,SUM(IF(($E$79:$E$90=$C30)*($F$78:$Q$78=$W$31),$F$79:$Q$90)),0)</f>
        <v>0</v>
      </c>
      <c r="CZ46" s="342">
        <f t="array" aca="1" ref="CZ46" ca="1">IF($X30=$C30,SUM(IF(($E$79:$E$90=$C30)*($F$78:$Q$78=$X$20),$F$79:$Q$90)),0)</f>
        <v>0</v>
      </c>
      <c r="DA46" s="13">
        <f t="array" aca="1" ref="DA46" ca="1">IF($X30=$C30,SUM(IF(($E$79:$E$90=$C30)*($F$78:$Q$78=$X$21),$F$79:$Q$90)),0)</f>
        <v>0</v>
      </c>
      <c r="DB46" s="13">
        <f t="array" aca="1" ref="DB46" ca="1">IF($X30=$C30,SUM(IF(($E$79:$E$90=$C30)*($F$78:$Q$78=$X$22),$F$79:$Q$90)),0)</f>
        <v>0</v>
      </c>
      <c r="DC46" s="13">
        <f t="array" aca="1" ref="DC46" ca="1">IF($X30=$C30,SUM(IF(($E$79:$E$90=$C30)*($F$78:$Q$78=$X$23),$F$79:$Q$90)),0)</f>
        <v>0</v>
      </c>
      <c r="DD46" s="13">
        <f t="array" aca="1" ref="DD46" ca="1">IF($X30=$C30,SUM(IF(($E$79:$E$90=$C30)*($F$78:$Q$78=$X$24),$F$79:$Q$90)),0)</f>
        <v>0</v>
      </c>
      <c r="DE46" s="13">
        <f t="array" aca="1" ref="DE46" ca="1">IF($X30=$C30,SUM(IF(($E$79:$E$90=$C30)*($F$78:$Q$78=$X$25),$F$79:$Q$90)),0)</f>
        <v>0</v>
      </c>
      <c r="DF46" s="13">
        <f t="array" aca="1" ref="DF46" ca="1">IF($X30=$C30,SUM(IF(($E$79:$E$90=$C30)*($F$78:$Q$78=$X$26),$F$79:$Q$90)),0)</f>
        <v>0</v>
      </c>
      <c r="DG46" s="13">
        <f t="array" aca="1" ref="DG46" ca="1">IF($X30=$C30,SUM(IF(($E$79:$E$90=$C30)*($F$78:$Q$78=$X$27),$F$79:$Q$90)),0)</f>
        <v>0</v>
      </c>
      <c r="DH46" s="13">
        <f t="array" aca="1" ref="DH46" ca="1">IF($X30=$C30,SUM(IF(($E$79:$E$90=$C30)*($F$78:$Q$78=$X$28),$F$79:$Q$90)),0)</f>
        <v>0</v>
      </c>
      <c r="DI46" s="13">
        <f t="array" aca="1" ref="DI46" ca="1">IF($X30=$C30,SUM(IF(($E$79:$E$90=$C30)*($F$78:$Q$78=$X$29),$F$79:$Q$90)),0)</f>
        <v>0</v>
      </c>
      <c r="DJ46" s="336">
        <f t="array" aca="1" ref="DJ46" ca="1">IF($X30=$C30,SUM(IF(($E$79:$E$90=$C30)*($F$78:$Q$78=$X$31),$F$79:$Q$90)),0)</f>
        <v>0</v>
      </c>
      <c r="DK46" s="13">
        <f t="array" aca="1" ref="DK46" ca="1">IF($Y30=$C30,SUM(IF(($E$79:$E$90=$C30)*($F$78:$Q$78=$Y$20),$F$79:$Q$90)),0)</f>
        <v>0</v>
      </c>
      <c r="DL46" s="13">
        <f t="array" aca="1" ref="DL46" ca="1">IF($Y30=$C30,SUM(IF(($E$79:$E$90=$C30)*($F$78:$Q$78=$Y$21),$F$79:$Q$90)),0)</f>
        <v>0</v>
      </c>
      <c r="DM46" s="13">
        <f t="array" aca="1" ref="DM46" ca="1">IF($Y30=$C30,SUM(IF(($E$79:$E$90=$C30)*($F$78:$Q$78=$Y$22),$F$79:$Q$90)),0)</f>
        <v>0</v>
      </c>
      <c r="DN46" s="13">
        <f t="array" aca="1" ref="DN46" ca="1">IF($Y30=$C30,SUM(IF(($E$79:$E$90=$C30)*($F$78:$Q$78=$Y$23),$F$79:$Q$90)),0)</f>
        <v>0</v>
      </c>
      <c r="DO46" s="13">
        <f t="array" aca="1" ref="DO46" ca="1">IF($Y30=$C30,SUM(IF(($E$79:$E$90=$C30)*($F$78:$Q$78=$Y$24),$F$79:$Q$90)),0)</f>
        <v>0</v>
      </c>
      <c r="DP46" s="13">
        <f t="array" aca="1" ref="DP46" ca="1">IF($Y30=$C30,SUM(IF(($E$79:$E$90=$C30)*($F$78:$Q$78=$Y$25),$F$79:$Q$90)),0)</f>
        <v>0</v>
      </c>
      <c r="DQ46" s="13">
        <f t="array" aca="1" ref="DQ46" ca="1">IF($Y30=$C30,SUM(IF(($E$79:$E$90=$C30)*($F$78:$Q$78=$Y$26),$F$79:$Q$90)),0)</f>
        <v>0</v>
      </c>
      <c r="DR46" s="13">
        <f t="array" aca="1" ref="DR46" ca="1">IF($Y30=$C30,SUM(IF(($E$79:$E$90=$C30)*($F$78:$Q$78=$Y$27),$F$79:$Q$90)),0)</f>
        <v>0</v>
      </c>
      <c r="DS46" s="13">
        <f t="array" aca="1" ref="DS46" ca="1">IF($Y30=$C30,SUM(IF(($E$79:$E$90=$C30)*($F$78:$Q$78=$Y$28),$F$79:$Q$90)),0)</f>
        <v>0</v>
      </c>
      <c r="DT46" s="13">
        <f t="array" aca="1" ref="DT46" ca="1">IF($Y30=$C30,SUM(IF(($E$79:$E$90=$C30)*($F$78:$Q$78=$Y$29),$F$79:$Q$90)),0)</f>
        <v>0</v>
      </c>
      <c r="DU46" s="343">
        <f t="array" aca="1" ref="DU46" ca="1">IF($Y30=$C30,SUM(IF(($E$79:$E$90=$C30)*($F$78:$Q$78=$Y$31),$F$79:$Q$90)),0)</f>
        <v>0</v>
      </c>
    </row>
    <row r="47" spans="2:125" s="2" customFormat="1" x14ac:dyDescent="0.2">
      <c r="E47" s="335">
        <f t="array" aca="1" ref="E47" ca="1">IF($O31=$C31,SUM(IF(($E$79:$E$90=$C31)*($F$78:$Q$78=$O$20),$F$79:$Q$90)),0)</f>
        <v>0</v>
      </c>
      <c r="F47" s="13">
        <f t="array" aca="1" ref="F47" ca="1">IF($O31=$C31,SUM(IF(($E$79:$E$90=$C31)*($F$78:$Q$78=$O$21),$F$79:$Q$90)),0)</f>
        <v>0</v>
      </c>
      <c r="G47" s="13">
        <f t="array" aca="1" ref="G47" ca="1">IF($O31=$C31,SUM(IF(($E$79:$E$90=$C31)*($F$78:$Q$78=$O$22),$F$79:$Q$90)),0)</f>
        <v>0</v>
      </c>
      <c r="H47" s="13">
        <f t="array" aca="1" ref="H47" ca="1">IF($O31=$C31,SUM(IF(($E$79:$E$90=$C31)*($F$78:$Q$78=$O$23),$F$79:$Q$90)),0)</f>
        <v>0</v>
      </c>
      <c r="I47" s="13">
        <f t="array" aca="1" ref="I47" ca="1">IF($O31=$C31,SUM(IF(($E$79:$E$90=$C31)*($F$78:$Q$78=$O$24),$F$79:$Q$90)),0)</f>
        <v>0</v>
      </c>
      <c r="J47" s="13">
        <f t="array" aca="1" ref="J47" ca="1">IF($O31=$C31,SUM(IF(($E$79:$E$90=$C31)*($F$78:$Q$78=$O$25),$F$79:$Q$90)),0)</f>
        <v>0</v>
      </c>
      <c r="K47" s="13">
        <f t="array" aca="1" ref="K47" ca="1">IF($O31=$C31,SUM(IF(($E$79:$E$90=$C31)*($F$78:$Q$78=$O$26),$F$79:$Q$90)),0)</f>
        <v>0</v>
      </c>
      <c r="L47" s="13">
        <f t="array" aca="1" ref="L47" ca="1">IF($O31=$C31,SUM(IF(($E$79:$E$90=$C31)*($F$78:$Q$78=$O$27),$F$79:$Q$90)),0)</f>
        <v>0</v>
      </c>
      <c r="M47" s="13">
        <f t="array" aca="1" ref="M47" ca="1">IF($O31=$C31,SUM(IF(($E$79:$E$90=$C31)*($F$78:$Q$78=$O$28),$F$79:$Q$90)),0)</f>
        <v>0</v>
      </c>
      <c r="N47" s="13">
        <f t="array" aca="1" ref="N47" ca="1">IF($O31=$C31,SUM(IF(($E$79:$E$90=$C31)*($F$78:$Q$78=$O$29),$F$79:$Q$90)),0)</f>
        <v>0</v>
      </c>
      <c r="O47" s="13">
        <f t="array" aca="1" ref="O47" ca="1">IF($O31=$C31,SUM(IF(($E$79:$E$90=$C31)*($F$78:$Q$78=$O$30),$F$79:$Q$90)),0)</f>
        <v>0</v>
      </c>
      <c r="P47" s="342">
        <f t="array" aca="1" ref="P47" ca="1">IF($P31=$C31,SUM(IF(($E$79:$E$90=$C31)*($F$78:$Q$78=$P$20),$F$79:$Q$90)),0)</f>
        <v>0</v>
      </c>
      <c r="Q47" s="13">
        <f t="array" aca="1" ref="Q47" ca="1">IF($P31=$C31,SUM(IF(($E$79:$E$90=$C31)*($F$78:$Q$78=$P$21),$F$79:$Q$90)),0)</f>
        <v>0</v>
      </c>
      <c r="R47" s="13">
        <f t="array" aca="1" ref="R47" ca="1">IF($P31=$C31,SUM(IF(($E$79:$E$90=$C31)*($F$78:$Q$78=$P$22),$F$79:$Q$90)),0)</f>
        <v>0</v>
      </c>
      <c r="S47" s="13">
        <f t="array" aca="1" ref="S47" ca="1">IF($P31=$C31,SUM(IF(($E$79:$E$90=$C31)*($F$78:$Q$78=$P$23),$F$79:$Q$90)),0)</f>
        <v>0</v>
      </c>
      <c r="T47" s="13">
        <f t="array" aca="1" ref="T47" ca="1">IF($P31=$C31,SUM(IF(($E$79:$E$90=$C31)*($F$78:$Q$78=$P$24),$F$79:$Q$90)),0)</f>
        <v>0</v>
      </c>
      <c r="U47" s="13">
        <f t="array" aca="1" ref="U47" ca="1">IF($P31=$C31,SUM(IF(($E$79:$E$90=$C31)*($F$78:$Q$78=$P$25),$F$79:$Q$90)),0)</f>
        <v>0</v>
      </c>
      <c r="V47" s="13">
        <f t="array" aca="1" ref="V47" ca="1">IF($P31=$C31,SUM(IF(($E$79:$E$90=$C31)*($F$78:$Q$78=$P$26),$F$79:$Q$90)),0)</f>
        <v>0</v>
      </c>
      <c r="W47" s="13">
        <f t="array" aca="1" ref="W47" ca="1">IF($P31=$C31,SUM(IF(($E$79:$E$90=$C31)*($F$78:$Q$78=$P$27),$F$79:$Q$90)),0)</f>
        <v>0</v>
      </c>
      <c r="X47" s="13">
        <f t="array" aca="1" ref="X47" ca="1">IF($P31=$C31,SUM(IF(($E$79:$E$90=$C31)*($F$78:$Q$78=$P$28),$F$79:$Q$90)),0)</f>
        <v>0</v>
      </c>
      <c r="Y47" s="13">
        <f t="array" aca="1" ref="Y47" ca="1">IF($P31=$C31,SUM(IF(($E$79:$E$90=$C31)*($F$78:$Q$78=$P$29),$F$79:$Q$90)),0)</f>
        <v>0</v>
      </c>
      <c r="Z47" s="13">
        <f t="array" aca="1" ref="Z47" ca="1">IF($P31=$C31,SUM(IF(($E$79:$E$90=$C31)*($F$78:$Q$78=$P$30),$F$79:$Q$90)),0)</f>
        <v>0</v>
      </c>
      <c r="AA47" s="342">
        <f t="array" aca="1" ref="AA47" ca="1">IF($Q31=$C31,SUM(IF(($E$79:$E$90=$C31)*($F$78:$Q$78=$Q$20),$F$79:$Q$90)),0)</f>
        <v>0</v>
      </c>
      <c r="AB47" s="13">
        <f t="array" aca="1" ref="AB47" ca="1">IF($Q31=$C31,SUM(IF(($E$79:$E$90=$C31)*($F$78:$Q$78=$Q$21),$F$79:$Q$90)),0)</f>
        <v>0</v>
      </c>
      <c r="AC47" s="13">
        <f t="array" aca="1" ref="AC47" ca="1">IF($Q31=$C31,SUM(IF(($E$79:$E$90=$C31)*($F$78:$Q$78=$Q$22),$F$79:$Q$90)),0)</f>
        <v>0</v>
      </c>
      <c r="AD47" s="13">
        <f t="array" aca="1" ref="AD47" ca="1">IF($Q31=$C31,SUM(IF(($E$79:$E$90=$C31)*($F$78:$Q$78=$Q$23),$F$79:$Q$90)),0)</f>
        <v>0</v>
      </c>
      <c r="AE47" s="13">
        <f t="array" aca="1" ref="AE47" ca="1">IF($Q31=$C31,SUM(IF(($E$79:$E$90=$C31)*($F$78:$Q$78=$Q$24),$F$79:$Q$90)),0)</f>
        <v>0</v>
      </c>
      <c r="AF47" s="13">
        <f t="array" aca="1" ref="AF47" ca="1">IF($Q31=$C31,SUM(IF(($E$79:$E$90=$C31)*($F$78:$Q$78=$Q$25),$F$79:$Q$90)),0)</f>
        <v>0</v>
      </c>
      <c r="AG47" s="13">
        <f t="array" aca="1" ref="AG47" ca="1">IF($Q31=$C31,SUM(IF(($E$79:$E$90=$C31)*($F$78:$Q$78=$Q$26),$F$79:$Q$90)),0)</f>
        <v>0</v>
      </c>
      <c r="AH47" s="13">
        <f t="array" aca="1" ref="AH47" ca="1">IF($Q31=$C31,SUM(IF(($E$79:$E$90=$C31)*($F$78:$Q$78=$Q$27),$F$79:$Q$90)),0)</f>
        <v>0</v>
      </c>
      <c r="AI47" s="13">
        <f t="array" aca="1" ref="AI47" ca="1">IF($Q31=$C31,SUM(IF(($E$79:$E$90=$C31)*($F$78:$Q$78=$Q$28),$F$79:$Q$90)),0)</f>
        <v>0</v>
      </c>
      <c r="AJ47" s="13">
        <f t="array" aca="1" ref="AJ47" ca="1">IF($Q31=$C31,SUM(IF(($E$79:$E$90=$C31)*($F$78:$Q$78=$Q$29),$F$79:$Q$90)),0)</f>
        <v>0</v>
      </c>
      <c r="AK47" s="13">
        <f t="array" aca="1" ref="AK47" ca="1">IF($Q31=$C31,SUM(IF(($E$79:$E$90=$C31)*($F$78:$Q$78=$Q$30),$F$79:$Q$90)),0)</f>
        <v>0</v>
      </c>
      <c r="AL47" s="342">
        <f t="array" aca="1" ref="AL47" ca="1">IF($R31=$C31,SUM(IF(($E$79:$E$90=$C31)*($F$78:$Q$78=$R$20),$F$79:$Q$90)),0)</f>
        <v>0</v>
      </c>
      <c r="AM47" s="13">
        <f t="array" aca="1" ref="AM47" ca="1">IF($R31=$C31,SUM(IF(($E$79:$E$90=$C31)*($F$78:$Q$78=$R$21),$F$79:$Q$90)),0)</f>
        <v>0</v>
      </c>
      <c r="AN47" s="13">
        <f t="array" aca="1" ref="AN47" ca="1">IF($R31=$C31,SUM(IF(($E$79:$E$90=$C31)*($F$78:$Q$78=$R$22),$F$79:$Q$90)),0)</f>
        <v>0</v>
      </c>
      <c r="AO47" s="13">
        <f t="array" aca="1" ref="AO47" ca="1">IF($R31=$C31,SUM(IF(($E$79:$E$90=$C31)*($F$78:$Q$78=$R$23),$F$79:$Q$90)),0)</f>
        <v>0</v>
      </c>
      <c r="AP47" s="13">
        <f t="array" aca="1" ref="AP47" ca="1">IF($R31=$C31,SUM(IF(($E$79:$E$90=$C31)*($F$78:$Q$78=$R$24),$F$79:$Q$90)),0)</f>
        <v>0</v>
      </c>
      <c r="AQ47" s="13">
        <f t="array" aca="1" ref="AQ47" ca="1">IF($R31=$C31,SUM(IF(($E$79:$E$90=$C31)*($F$78:$Q$78=$R$25),$F$79:$Q$90)),0)</f>
        <v>0</v>
      </c>
      <c r="AR47" s="13">
        <f t="array" aca="1" ref="AR47" ca="1">IF($R31=$C31,SUM(IF(($E$79:$E$90=$C31)*($F$78:$Q$78=$R$26),$F$79:$Q$90)),0)</f>
        <v>0</v>
      </c>
      <c r="AS47" s="13">
        <f t="array" aca="1" ref="AS47" ca="1">IF($R31=$C31,SUM(IF(($E$79:$E$90=$C31)*($F$78:$Q$78=$R$27),$F$79:$Q$90)),0)</f>
        <v>0</v>
      </c>
      <c r="AT47" s="13">
        <f t="array" aca="1" ref="AT47" ca="1">IF($R31=$C31,SUM(IF(($E$79:$E$90=$C31)*($F$78:$Q$78=$R$28),$F$79:$Q$90)),0)</f>
        <v>0</v>
      </c>
      <c r="AU47" s="13">
        <f t="array" aca="1" ref="AU47" ca="1">IF($R31=$C31,SUM(IF(($E$79:$E$90=$C31)*($F$78:$Q$78=$R$29),$F$79:$Q$90)),0)</f>
        <v>0</v>
      </c>
      <c r="AV47" s="13">
        <f t="array" aca="1" ref="AV47" ca="1">IF($R31=$C31,SUM(IF(($E$79:$E$90=$C31)*($F$78:$Q$78=$R$30),$F$79:$Q$90)),0)</f>
        <v>0</v>
      </c>
      <c r="AW47" s="342">
        <f t="array" aca="1" ref="AW47" ca="1">IF($S31=$C31,SUM(IF(($E$79:$E$90=$C31)*($F$78:$Q$78=$S$20),$F$79:$Q$90)),0)</f>
        <v>0</v>
      </c>
      <c r="AX47" s="13">
        <f t="array" aca="1" ref="AX47" ca="1">IF($S31=$C31,SUM(IF(($E$79:$E$90=$C31)*($F$78:$Q$78=$S$21),$F$79:$Q$90)),0)</f>
        <v>0</v>
      </c>
      <c r="AY47" s="13">
        <f t="array" aca="1" ref="AY47" ca="1">IF($S31=$C31,SUM(IF(($E$79:$E$90=$C31)*($F$78:$Q$78=$S$22),$F$79:$Q$90)),0)</f>
        <v>0</v>
      </c>
      <c r="AZ47" s="13">
        <f t="array" aca="1" ref="AZ47" ca="1">IF($S31=$C31,SUM(IF(($E$79:$E$90=$C31)*($F$78:$Q$78=$S$23),$F$79:$Q$90)),0)</f>
        <v>0</v>
      </c>
      <c r="BA47" s="13">
        <f t="array" aca="1" ref="BA47" ca="1">IF($S31=$C31,SUM(IF(($E$79:$E$90=$C31)*($F$78:$Q$78=$S$24),$F$79:$Q$90)),0)</f>
        <v>0</v>
      </c>
      <c r="BB47" s="13">
        <f t="array" aca="1" ref="BB47" ca="1">IF($S31=$C31,SUM(IF(($E$79:$E$90=$C31)*($F$78:$Q$78=$S$25),$F$79:$Q$90)),0)</f>
        <v>0</v>
      </c>
      <c r="BC47" s="13">
        <f t="array" aca="1" ref="BC47" ca="1">IF($S31=$C31,SUM(IF(($E$79:$E$90=$C31)*($F$78:$Q$78=$S$26),$F$79:$Q$90)),0)</f>
        <v>0</v>
      </c>
      <c r="BD47" s="13">
        <f t="array" aca="1" ref="BD47" ca="1">IF($S31=$C31,SUM(IF(($E$79:$E$90=$C31)*($F$78:$Q$78=$S$27),$F$79:$Q$90)),0)</f>
        <v>0</v>
      </c>
      <c r="BE47" s="13">
        <f t="array" aca="1" ref="BE47" ca="1">IF($S31=$C31,SUM(IF(($E$79:$E$90=$C31)*($F$78:$Q$78=$S$28),$F$79:$Q$90)),0)</f>
        <v>0</v>
      </c>
      <c r="BF47" s="13">
        <f t="array" aca="1" ref="BF47" ca="1">IF($S31=$C31,SUM(IF(($E$79:$E$90=$C31)*($F$78:$Q$78=$S$29),$F$79:$Q$90)),0)</f>
        <v>0</v>
      </c>
      <c r="BG47" s="13">
        <f t="array" aca="1" ref="BG47" ca="1">IF($S31=$C31,SUM(IF(($E$79:$E$90=$C31)*($F$78:$Q$78=$S$30),$F$79:$Q$90)),0)</f>
        <v>0</v>
      </c>
      <c r="BH47" s="342">
        <f t="array" aca="1" ref="BH47" ca="1">IF($T31=$C31,SUM(IF(($E$79:$E$90=$C31)*($F$78:$Q$78=$T$20),$F$79:$Q$90)),0)</f>
        <v>0</v>
      </c>
      <c r="BI47" s="13">
        <f t="array" aca="1" ref="BI47" ca="1">IF($T31=$C31,SUM(IF(($E$79:$E$90=$C31)*($F$78:$Q$78=$T$21),$F$79:$Q$90)),0)</f>
        <v>0</v>
      </c>
      <c r="BJ47" s="13">
        <f t="array" aca="1" ref="BJ47" ca="1">IF($T31=$C31,SUM(IF(($E$79:$E$90=$C31)*($F$78:$Q$78=$T$22),$F$79:$Q$90)),0)</f>
        <v>0</v>
      </c>
      <c r="BK47" s="13">
        <f t="array" aca="1" ref="BK47" ca="1">IF($T31=$C31,SUM(IF(($E$79:$E$90=$C31)*($F$78:$Q$78=$T$23),$F$79:$Q$90)),0)</f>
        <v>0</v>
      </c>
      <c r="BL47" s="13">
        <f t="array" aca="1" ref="BL47" ca="1">IF($T31=$C31,SUM(IF(($E$79:$E$90=$C31)*($F$78:$Q$78=$T$24),$F$79:$Q$90)),0)</f>
        <v>0</v>
      </c>
      <c r="BM47" s="13">
        <f t="array" aca="1" ref="BM47" ca="1">IF($T31=$C31,SUM(IF(($E$79:$E$90=$C31)*($F$78:$Q$78=$T$25),$F$79:$Q$90)),0)</f>
        <v>0</v>
      </c>
      <c r="BN47" s="13">
        <f t="array" aca="1" ref="BN47" ca="1">IF($T31=$C31,SUM(IF(($E$79:$E$90=$C31)*($F$78:$Q$78=$T$26),$F$79:$Q$90)),0)</f>
        <v>0</v>
      </c>
      <c r="BO47" s="13">
        <f t="array" aca="1" ref="BO47" ca="1">IF($T31=$C31,SUM(IF(($E$79:$E$90=$C31)*($F$78:$Q$78=$T$27),$F$79:$Q$90)),0)</f>
        <v>0</v>
      </c>
      <c r="BP47" s="13">
        <f t="array" aca="1" ref="BP47" ca="1">IF($T31=$C31,SUM(IF(($E$79:$E$90=$C31)*($F$78:$Q$78=$T$28),$F$79:$Q$90)),0)</f>
        <v>0</v>
      </c>
      <c r="BQ47" s="13">
        <f t="array" aca="1" ref="BQ47" ca="1">IF($T31=$C31,SUM(IF(($E$79:$E$90=$C31)*($F$78:$Q$78=$T$29),$F$79:$Q$90)),0)</f>
        <v>0</v>
      </c>
      <c r="BR47" s="13">
        <f t="array" aca="1" ref="BR47" ca="1">IF($T31=$C31,SUM(IF(($E$79:$E$90=$C31)*($F$78:$Q$78=$T$30),$F$79:$Q$90)),0)</f>
        <v>0</v>
      </c>
      <c r="BS47" s="342">
        <f t="array" aca="1" ref="BS47" ca="1">IF($U31=$C31,SUM(IF(($E$79:$E$90=$C31)*($F$78:$Q$78=$U$20),$F$79:$Q$90)),0)</f>
        <v>0</v>
      </c>
      <c r="BT47" s="13">
        <f t="array" aca="1" ref="BT47" ca="1">IF($U31=$C31,SUM(IF(($E$79:$E$90=$C31)*($F$78:$Q$78=$U$21),$F$79:$Q$90)),0)</f>
        <v>0</v>
      </c>
      <c r="BU47" s="13">
        <f t="array" aca="1" ref="BU47" ca="1">IF($U31=$C31,SUM(IF(($E$79:$E$90=$C31)*($F$78:$Q$78=$U$22),$F$79:$Q$90)),0)</f>
        <v>0</v>
      </c>
      <c r="BV47" s="13">
        <f t="array" aca="1" ref="BV47" ca="1">IF($U31=$C31,SUM(IF(($E$79:$E$90=$C31)*($F$78:$Q$78=$U$23),$F$79:$Q$90)),0)</f>
        <v>0</v>
      </c>
      <c r="BW47" s="13">
        <f t="array" aca="1" ref="BW47" ca="1">IF($U31=$C31,SUM(IF(($E$79:$E$90=$C31)*($F$78:$Q$78=$U$24),$F$79:$Q$90)),0)</f>
        <v>0</v>
      </c>
      <c r="BX47" s="13">
        <f t="array" aca="1" ref="BX47" ca="1">IF($U31=$C31,SUM(IF(($E$79:$E$90=$C31)*($F$78:$Q$78=$U$25),$F$79:$Q$90)),0)</f>
        <v>0</v>
      </c>
      <c r="BY47" s="13">
        <f t="array" aca="1" ref="BY47" ca="1">IF($U31=$C31,SUM(IF(($E$79:$E$90=$C31)*($F$78:$Q$78=$U$26),$F$79:$Q$90)),0)</f>
        <v>0</v>
      </c>
      <c r="BZ47" s="13">
        <f t="array" aca="1" ref="BZ47" ca="1">IF($U31=$C31,SUM(IF(($E$79:$E$90=$C31)*($F$78:$Q$78=$U$27),$F$79:$Q$90)),0)</f>
        <v>0</v>
      </c>
      <c r="CA47" s="13">
        <f t="array" aca="1" ref="CA47" ca="1">IF($U31=$C31,SUM(IF(($E$79:$E$90=$C31)*($F$78:$Q$78=$U$28),$F$79:$Q$90)),0)</f>
        <v>0</v>
      </c>
      <c r="CB47" s="13">
        <f t="array" aca="1" ref="CB47" ca="1">IF($U31=$C31,SUM(IF(($E$79:$E$90=$C31)*($F$78:$Q$78=$U$29),$F$79:$Q$90)),0)</f>
        <v>0</v>
      </c>
      <c r="CC47" s="13">
        <f t="array" aca="1" ref="CC47" ca="1">IF($U31=$C31,SUM(IF(($E$79:$E$90=$C31)*($F$78:$Q$78=$U$30),$F$79:$Q$90)),0)</f>
        <v>0</v>
      </c>
      <c r="CD47" s="342">
        <f t="array" aca="1" ref="CD47" ca="1">IF($V31=$C31,SUM(IF(($E$79:$E$90=$C31)*($F$78:$Q$78=$V$20),$F$79:$Q$90)),0)</f>
        <v>0</v>
      </c>
      <c r="CE47" s="13">
        <f t="array" aca="1" ref="CE47" ca="1">IF($V31=$C31,SUM(IF(($E$79:$E$90=$C31)*($F$78:$Q$78=$V$21),$F$79:$Q$90)),0)</f>
        <v>0</v>
      </c>
      <c r="CF47" s="13">
        <f t="array" aca="1" ref="CF47" ca="1">IF($V31=$C31,SUM(IF(($E$79:$E$90=$C31)*($F$78:$Q$78=$V$22),$F$79:$Q$90)),0)</f>
        <v>0</v>
      </c>
      <c r="CG47" s="13">
        <f t="array" aca="1" ref="CG47" ca="1">IF($V31=$C31,SUM(IF(($E$79:$E$90=$C31)*($F$78:$Q$78=$V$23),$F$79:$Q$90)),0)</f>
        <v>0</v>
      </c>
      <c r="CH47" s="13">
        <f t="array" aca="1" ref="CH47" ca="1">IF($V31=$C31,SUM(IF(($E$79:$E$90=$C31)*($F$78:$Q$78=$V$24),$F$79:$Q$90)),0)</f>
        <v>0</v>
      </c>
      <c r="CI47" s="13">
        <f t="array" aca="1" ref="CI47" ca="1">IF($V31=$C31,SUM(IF(($E$79:$E$90=$C31)*($F$78:$Q$78=$V$25),$F$79:$Q$90)),0)</f>
        <v>0</v>
      </c>
      <c r="CJ47" s="13">
        <f t="array" aca="1" ref="CJ47" ca="1">IF($V31=$C31,SUM(IF(($E$79:$E$90=$C31)*($F$78:$Q$78=$V$26),$F$79:$Q$90)),0)</f>
        <v>0</v>
      </c>
      <c r="CK47" s="13">
        <f t="array" aca="1" ref="CK47" ca="1">IF($V31=$C31,SUM(IF(($E$79:$E$90=$C31)*($F$78:$Q$78=$V$27),$F$79:$Q$90)),0)</f>
        <v>0</v>
      </c>
      <c r="CL47" s="13">
        <f t="array" aca="1" ref="CL47" ca="1">IF($V31=$C31,SUM(IF(($E$79:$E$90=$C31)*($F$78:$Q$78=$V$28),$F$79:$Q$90)),0)</f>
        <v>0</v>
      </c>
      <c r="CM47" s="13">
        <f t="array" aca="1" ref="CM47" ca="1">IF($V31=$C31,SUM(IF(($E$79:$E$90=$C31)*($F$78:$Q$78=$V$29),$F$79:$Q$90)),0)</f>
        <v>0</v>
      </c>
      <c r="CN47" s="336">
        <f t="array" aca="1" ref="CN47" ca="1">IF($V31=$C31,SUM(IF(($E$79:$E$90=$C31)*($F$78:$Q$78=$V$30),$F$79:$Q$90)),0)</f>
        <v>0</v>
      </c>
      <c r="CO47" s="342">
        <f t="array" aca="1" ref="CO47" ca="1">IF($W31=$C31,SUM(IF(($E$79:$E$90=$C31)*($F$78:$Q$78=$W$20),$F$79:$Q$90)),0)</f>
        <v>0</v>
      </c>
      <c r="CP47" s="13">
        <f t="array" aca="1" ref="CP47" ca="1">IF($W31=$C31,SUM(IF(($E$79:$E$90=$C31)*($F$78:$Q$78=$W$21),$F$79:$Q$90)),0)</f>
        <v>0</v>
      </c>
      <c r="CQ47" s="13">
        <f t="array" aca="1" ref="CQ47" ca="1">IF($W31=$C31,SUM(IF(($E$79:$E$90=$C31)*($F$78:$Q$78=$W$22),$F$79:$Q$90)),0)</f>
        <v>0</v>
      </c>
      <c r="CR47" s="13">
        <f t="array" aca="1" ref="CR47" ca="1">IF($W31=$C31,SUM(IF(($E$79:$E$90=$C31)*($F$78:$Q$78=$W$23),$F$79:$Q$90)),0)</f>
        <v>0</v>
      </c>
      <c r="CS47" s="13">
        <f t="array" aca="1" ref="CS47" ca="1">IF($W31=$C31,SUM(IF(($E$79:$E$90=$C31)*($F$78:$Q$78=$W$24),$F$79:$Q$90)),0)</f>
        <v>0</v>
      </c>
      <c r="CT47" s="13">
        <f t="array" aca="1" ref="CT47" ca="1">IF($W31=$C31,SUM(IF(($E$79:$E$90=$C31)*($F$78:$Q$78=$W$25),$F$79:$Q$90)),0)</f>
        <v>0</v>
      </c>
      <c r="CU47" s="13">
        <f t="array" aca="1" ref="CU47" ca="1">IF($W31=$C31,SUM(IF(($E$79:$E$90=$C31)*($F$78:$Q$78=$W$26),$F$79:$Q$90)),0)</f>
        <v>0</v>
      </c>
      <c r="CV47" s="13">
        <f t="array" aca="1" ref="CV47" ca="1">IF($W31=$C31,SUM(IF(($E$79:$E$90=$C31)*($F$78:$Q$78=$W$27),$F$79:$Q$90)),0)</f>
        <v>0</v>
      </c>
      <c r="CW47" s="13">
        <f t="array" aca="1" ref="CW47" ca="1">IF($W31=$C31,SUM(IF(($E$79:$E$90=$C31)*($F$78:$Q$78=$W$28),$F$79:$Q$90)),0)</f>
        <v>0</v>
      </c>
      <c r="CX47" s="13">
        <f t="array" aca="1" ref="CX47" ca="1">IF($W31=$C31,SUM(IF(($E$79:$E$90=$C31)*($F$78:$Q$78=$W$29),$F$79:$Q$90)),0)</f>
        <v>0</v>
      </c>
      <c r="CY47" s="336">
        <f t="array" aca="1" ref="CY47" ca="1">IF($W31=$C31,SUM(IF(($E$79:$E$90=$C31)*($F$78:$Q$78=$W$30),$F$79:$Q$90)),0)</f>
        <v>0</v>
      </c>
      <c r="CZ47" s="342">
        <f t="array" aca="1" ref="CZ47" ca="1">IF($X31=$C31,SUM(IF(($E$79:$E$90=$C31)*($F$78:$Q$78=$X$20),$F$79:$Q$90)),0)</f>
        <v>0</v>
      </c>
      <c r="DA47" s="13">
        <f t="array" aca="1" ref="DA47" ca="1">IF($X31=$C31,SUM(IF(($E$79:$E$90=$C31)*($F$78:$Q$78=$X$21),$F$79:$Q$90)),0)</f>
        <v>0</v>
      </c>
      <c r="DB47" s="13">
        <f t="array" aca="1" ref="DB47" ca="1">IF($X31=$C31,SUM(IF(($E$79:$E$90=$C31)*($F$78:$Q$78=$X$22),$F$79:$Q$90)),0)</f>
        <v>0</v>
      </c>
      <c r="DC47" s="13">
        <f t="array" aca="1" ref="DC47" ca="1">IF($X31=$C31,SUM(IF(($E$79:$E$90=$C31)*($F$78:$Q$78=$X$23),$F$79:$Q$90)),0)</f>
        <v>0</v>
      </c>
      <c r="DD47" s="13">
        <f t="array" aca="1" ref="DD47" ca="1">IF($X31=$C31,SUM(IF(($E$79:$E$90=$C31)*($F$78:$Q$78=$X$24),$F$79:$Q$90)),0)</f>
        <v>0</v>
      </c>
      <c r="DE47" s="13">
        <f t="array" aca="1" ref="DE47" ca="1">IF($X31=$C31,SUM(IF(($E$79:$E$90=$C31)*($F$78:$Q$78=$X$25),$F$79:$Q$90)),0)</f>
        <v>0</v>
      </c>
      <c r="DF47" s="13">
        <f t="array" aca="1" ref="DF47" ca="1">IF($X31=$C31,SUM(IF(($E$79:$E$90=$C31)*($F$78:$Q$78=$X$26),$F$79:$Q$90)),0)</f>
        <v>0</v>
      </c>
      <c r="DG47" s="13">
        <f t="array" aca="1" ref="DG47" ca="1">IF($X31=$C31,SUM(IF(($E$79:$E$90=$C31)*($F$78:$Q$78=$X$27),$F$79:$Q$90)),0)</f>
        <v>0</v>
      </c>
      <c r="DH47" s="13">
        <f t="array" aca="1" ref="DH47" ca="1">IF($X31=$C31,SUM(IF(($E$79:$E$90=$C31)*($F$78:$Q$78=$X$28),$F$79:$Q$90)),0)</f>
        <v>0</v>
      </c>
      <c r="DI47" s="13">
        <f t="array" aca="1" ref="DI47" ca="1">IF($X31=$C31,SUM(IF(($E$79:$E$90=$C31)*($F$78:$Q$78=$X$29),$F$79:$Q$90)),0)</f>
        <v>0</v>
      </c>
      <c r="DJ47" s="336">
        <f t="array" aca="1" ref="DJ47" ca="1">IF($X31=$C31,SUM(IF(($E$79:$E$90=$C31)*($F$78:$Q$78=$X$30),$F$79:$Q$90)),0)</f>
        <v>0</v>
      </c>
      <c r="DK47" s="13">
        <f t="array" aca="1" ref="DK47" ca="1">IF($Y31=$C31,SUM(IF(($E$79:$E$90=$C31)*($F$78:$Q$78=$Y$20),$F$79:$Q$90)),0)</f>
        <v>0</v>
      </c>
      <c r="DL47" s="13">
        <f t="array" aca="1" ref="DL47" ca="1">IF($Y31=$C31,SUM(IF(($E$79:$E$90=$C31)*($F$78:$Q$78=$Y$21),$F$79:$Q$90)),0)</f>
        <v>0</v>
      </c>
      <c r="DM47" s="13">
        <f t="array" aca="1" ref="DM47" ca="1">IF($Y31=$C31,SUM(IF(($E$79:$E$90=$C31)*($F$78:$Q$78=$Y$22),$F$79:$Q$90)),0)</f>
        <v>0</v>
      </c>
      <c r="DN47" s="13">
        <f t="array" aca="1" ref="DN47" ca="1">IF($Y31=$C31,SUM(IF(($E$79:$E$90=$C31)*($F$78:$Q$78=$Y$23),$F$79:$Q$90)),0)</f>
        <v>0</v>
      </c>
      <c r="DO47" s="13">
        <f t="array" aca="1" ref="DO47" ca="1">IF($Y31=$C31,SUM(IF(($E$79:$E$90=$C31)*($F$78:$Q$78=$Y$24),$F$79:$Q$90)),0)</f>
        <v>0</v>
      </c>
      <c r="DP47" s="13">
        <f t="array" aca="1" ref="DP47" ca="1">IF($Y31=$C31,SUM(IF(($E$79:$E$90=$C31)*($F$78:$Q$78=$Y$25),$F$79:$Q$90)),0)</f>
        <v>0</v>
      </c>
      <c r="DQ47" s="13">
        <f t="array" aca="1" ref="DQ47" ca="1">IF($Y31=$C31,SUM(IF(($E$79:$E$90=$C31)*($F$78:$Q$78=$Y$26),$F$79:$Q$90)),0)</f>
        <v>0</v>
      </c>
      <c r="DR47" s="13">
        <f t="array" aca="1" ref="DR47" ca="1">IF($Y31=$C31,SUM(IF(($E$79:$E$90=$C31)*($F$78:$Q$78=$Y$27),$F$79:$Q$90)),0)</f>
        <v>0</v>
      </c>
      <c r="DS47" s="13">
        <f t="array" aca="1" ref="DS47" ca="1">IF($Y31=$C31,SUM(IF(($E$79:$E$90=$C31)*($F$78:$Q$78=$Y$28),$F$79:$Q$90)),0)</f>
        <v>0</v>
      </c>
      <c r="DT47" s="13">
        <f t="array" aca="1" ref="DT47" ca="1">IF($Y31=$C31,SUM(IF(($E$79:$E$90=$C31)*($F$78:$Q$78=$Y$29),$F$79:$Q$90)),0)</f>
        <v>0</v>
      </c>
      <c r="DU47" s="343">
        <f t="array" aca="1" ref="DU47" ca="1">IF($Y31=$C31,SUM(IF(($E$79:$E$90=$C31)*($F$78:$Q$78=$Y$30),$F$79:$Q$90)),0)</f>
        <v>0</v>
      </c>
    </row>
    <row r="48" spans="2:125" s="2" customFormat="1" x14ac:dyDescent="0.2">
      <c r="E48" s="335"/>
      <c r="F48" s="13"/>
      <c r="G48" s="13"/>
      <c r="H48" s="13"/>
      <c r="I48" s="13"/>
      <c r="J48" s="13"/>
      <c r="K48" s="13"/>
      <c r="L48" s="13"/>
      <c r="M48" s="13"/>
      <c r="N48" s="13"/>
      <c r="O48" s="336"/>
      <c r="P48" s="337"/>
      <c r="Q48" s="13"/>
      <c r="R48" s="13"/>
      <c r="S48" s="13"/>
      <c r="T48" s="13"/>
      <c r="U48" s="13"/>
      <c r="V48" s="13"/>
      <c r="W48" s="13"/>
      <c r="X48" s="13"/>
      <c r="Y48" s="13"/>
      <c r="Z48" s="336"/>
      <c r="AA48" s="337"/>
      <c r="AB48" s="13"/>
      <c r="AC48" s="13"/>
      <c r="AD48" s="13"/>
      <c r="AE48" s="13"/>
      <c r="AF48" s="13"/>
      <c r="AG48" s="13"/>
      <c r="AH48" s="13"/>
      <c r="AI48" s="13"/>
      <c r="AJ48" s="13"/>
      <c r="AK48" s="336"/>
      <c r="AL48" s="337"/>
      <c r="AM48" s="13"/>
      <c r="AN48" s="13"/>
      <c r="AO48" s="13"/>
      <c r="AP48" s="13"/>
      <c r="AQ48" s="13"/>
      <c r="AR48" s="13"/>
      <c r="AS48" s="13"/>
      <c r="AT48" s="13"/>
      <c r="AU48" s="13"/>
      <c r="AV48" s="336"/>
      <c r="AW48" s="337"/>
      <c r="AX48" s="13"/>
      <c r="AY48" s="13"/>
      <c r="AZ48" s="13"/>
      <c r="BA48" s="13"/>
      <c r="BB48" s="13"/>
      <c r="BC48" s="13"/>
      <c r="BD48" s="13"/>
      <c r="BE48" s="13"/>
      <c r="BF48" s="13"/>
      <c r="BG48" s="336"/>
      <c r="BH48" s="337"/>
      <c r="BI48" s="13"/>
      <c r="BJ48" s="13"/>
      <c r="BK48" s="13"/>
      <c r="BL48" s="13"/>
      <c r="BM48" s="13"/>
      <c r="BN48" s="13"/>
      <c r="BO48" s="13"/>
      <c r="BP48" s="13"/>
      <c r="BQ48" s="13"/>
      <c r="BR48" s="336"/>
      <c r="BS48" s="337"/>
      <c r="BT48" s="13"/>
      <c r="BU48" s="13"/>
      <c r="BV48" s="13"/>
      <c r="BW48" s="13"/>
      <c r="BX48" s="13"/>
      <c r="BY48" s="13"/>
      <c r="BZ48" s="13"/>
      <c r="CA48" s="13"/>
      <c r="CB48" s="13"/>
      <c r="CC48" s="336"/>
      <c r="CD48" s="342"/>
      <c r="CE48" s="13"/>
      <c r="CF48" s="13"/>
      <c r="CG48" s="13"/>
      <c r="CH48" s="13"/>
      <c r="CI48" s="13"/>
      <c r="CJ48" s="13"/>
      <c r="CK48" s="13"/>
      <c r="CL48" s="13"/>
      <c r="CM48" s="13"/>
      <c r="CN48" s="336"/>
      <c r="CO48" s="345"/>
      <c r="CP48" s="4"/>
      <c r="CQ48" s="4"/>
      <c r="CR48" s="4"/>
      <c r="CS48" s="4"/>
      <c r="CT48" s="4"/>
      <c r="CU48" s="4"/>
      <c r="CV48" s="4"/>
      <c r="CW48" s="4"/>
      <c r="CX48" s="4"/>
      <c r="CY48" s="346"/>
      <c r="CZ48" s="345"/>
      <c r="DA48" s="4"/>
      <c r="DB48" s="4"/>
      <c r="DC48" s="4"/>
      <c r="DD48" s="4"/>
      <c r="DE48" s="4"/>
      <c r="DF48" s="4"/>
      <c r="DG48" s="4"/>
      <c r="DH48" s="4"/>
      <c r="DI48" s="4"/>
      <c r="DJ48" s="346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347"/>
    </row>
    <row r="49" spans="2:125" s="2" customFormat="1" x14ac:dyDescent="0.2">
      <c r="B49" s="341" t="s">
        <v>100</v>
      </c>
      <c r="E49" s="335"/>
      <c r="F49" s="13"/>
      <c r="G49" s="13"/>
      <c r="H49" s="13"/>
      <c r="I49" s="13"/>
      <c r="J49" s="13"/>
      <c r="K49" s="13"/>
      <c r="L49" s="13"/>
      <c r="M49" s="13"/>
      <c r="N49" s="13"/>
      <c r="O49" s="336"/>
      <c r="P49" s="337"/>
      <c r="Q49" s="13"/>
      <c r="R49" s="13"/>
      <c r="S49" s="13"/>
      <c r="T49" s="13"/>
      <c r="U49" s="13"/>
      <c r="V49" s="13"/>
      <c r="W49" s="13"/>
      <c r="X49" s="13"/>
      <c r="Y49" s="13"/>
      <c r="Z49" s="336"/>
      <c r="AA49" s="337"/>
      <c r="AB49" s="13"/>
      <c r="AC49" s="13"/>
      <c r="AD49" s="13"/>
      <c r="AE49" s="13"/>
      <c r="AF49" s="13"/>
      <c r="AG49" s="13"/>
      <c r="AH49" s="13"/>
      <c r="AI49" s="13"/>
      <c r="AJ49" s="13"/>
      <c r="AK49" s="336"/>
      <c r="AL49" s="337"/>
      <c r="AM49" s="13"/>
      <c r="AN49" s="13"/>
      <c r="AO49" s="13"/>
      <c r="AP49" s="13"/>
      <c r="AQ49" s="13"/>
      <c r="AR49" s="13"/>
      <c r="AS49" s="13"/>
      <c r="AT49" s="13"/>
      <c r="AU49" s="13"/>
      <c r="AV49" s="336"/>
      <c r="AW49" s="337"/>
      <c r="AX49" s="13"/>
      <c r="AY49" s="13"/>
      <c r="AZ49" s="13"/>
      <c r="BA49" s="13"/>
      <c r="BB49" s="13"/>
      <c r="BC49" s="13"/>
      <c r="BD49" s="13"/>
      <c r="BE49" s="13"/>
      <c r="BF49" s="13"/>
      <c r="BG49" s="336"/>
      <c r="BH49" s="337"/>
      <c r="BI49" s="13"/>
      <c r="BJ49" s="13"/>
      <c r="BK49" s="13"/>
      <c r="BL49" s="13"/>
      <c r="BM49" s="13"/>
      <c r="BN49" s="13"/>
      <c r="BO49" s="13"/>
      <c r="BP49" s="13"/>
      <c r="BQ49" s="13"/>
      <c r="BR49" s="336"/>
      <c r="BS49" s="337"/>
      <c r="BT49" s="13"/>
      <c r="BU49" s="13"/>
      <c r="BV49" s="13"/>
      <c r="BW49" s="13"/>
      <c r="BX49" s="13"/>
      <c r="BY49" s="13"/>
      <c r="BZ49" s="13"/>
      <c r="CA49" s="13"/>
      <c r="CB49" s="13"/>
      <c r="CC49" s="336"/>
      <c r="CD49" s="342"/>
      <c r="CE49" s="13"/>
      <c r="CF49" s="13"/>
      <c r="CG49" s="13"/>
      <c r="CH49" s="13"/>
      <c r="CI49" s="13"/>
      <c r="CJ49" s="13"/>
      <c r="CK49" s="13"/>
      <c r="CL49" s="13"/>
      <c r="CM49" s="13"/>
      <c r="CN49" s="336"/>
      <c r="CO49" s="345"/>
      <c r="CP49" s="4"/>
      <c r="CQ49" s="4"/>
      <c r="CR49" s="4"/>
      <c r="CS49" s="4"/>
      <c r="CT49" s="4"/>
      <c r="CU49" s="4"/>
      <c r="CV49" s="4"/>
      <c r="CW49" s="4"/>
      <c r="CX49" s="4"/>
      <c r="CY49" s="346"/>
      <c r="CZ49" s="345"/>
      <c r="DA49" s="4"/>
      <c r="DB49" s="4"/>
      <c r="DC49" s="4"/>
      <c r="DD49" s="4"/>
      <c r="DE49" s="4"/>
      <c r="DF49" s="4"/>
      <c r="DG49" s="4"/>
      <c r="DH49" s="4"/>
      <c r="DI49" s="4"/>
      <c r="DJ49" s="346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347"/>
    </row>
    <row r="50" spans="2:125" s="2" customFormat="1" x14ac:dyDescent="0.2">
      <c r="E50" s="335">
        <f t="array" aca="1" ref="E50" ca="1">IF($O20=$C20,SUM(IF(($T$79:$T$90=$C20)*($U$78:$AF$78=$O$21),$U$79:$AF$90)),0)</f>
        <v>0</v>
      </c>
      <c r="F50" s="13">
        <f t="array" aca="1" ref="F50" ca="1">IF($O20=$C20,SUM(IF(($T$79:$T$90=$C20)*($U$78:$AF$78=$O$22),$U$79:$AF$90)),0)</f>
        <v>0</v>
      </c>
      <c r="G50" s="13">
        <f t="array" aca="1" ref="G50" ca="1">IF($O20=$C20,SUM(IF(($T$79:$T$90=$C20)*($U$78:$AF$78=$O$23),$U$79:$AF$90)),0)</f>
        <v>0</v>
      </c>
      <c r="H50" s="13">
        <f t="array" aca="1" ref="H50" ca="1">IF($O20=$C20,SUM(IF(($T$79:$T$90=$C20)*($U$78:$AF$78=$O$24),$U$79:$AF$90)),0)</f>
        <v>0</v>
      </c>
      <c r="I50" s="13">
        <f t="array" aca="1" ref="I50" ca="1">IF($O20=$C20,SUM(IF(($T$79:$T$90=$C20)*($U$78:$AF$78=$O$25),$U$79:$AF$90)),0)</f>
        <v>0</v>
      </c>
      <c r="J50" s="13">
        <f t="array" aca="1" ref="J50" ca="1">IF($O20=$C20,SUM(IF(($T$79:$T$90=$C20)*($U$78:$AF$78=$O$26),$U$79:$AF$90)),0)</f>
        <v>0</v>
      </c>
      <c r="K50" s="13">
        <f t="array" aca="1" ref="K50" ca="1">IF($O20=$C20,SUM(IF(($T$79:$T$90=$C20)*($U$78:$AF$78=$O$27),$U$79:$AF$90)),0)</f>
        <v>0</v>
      </c>
      <c r="L50" s="13">
        <f t="array" aca="1" ref="L50" ca="1">IF($O20=$C20,SUM(IF(($T$79:$T$90=$C20)*($U$78:$AF$78=$O$28),$U$79:$AF$90)),0)</f>
        <v>0</v>
      </c>
      <c r="M50" s="13">
        <f t="array" aca="1" ref="M50" ca="1">IF($O20=$C20,SUM(IF(($T$79:$T$90=$C20)*($U$78:$AF$78=$O$29),$U$79:$AF$90)),0)</f>
        <v>0</v>
      </c>
      <c r="N50" s="13">
        <f t="array" aca="1" ref="N50" ca="1">IF($O20=$C20,SUM(IF(($T$79:$T$90=$C20)*($U$78:$AF$78=$O$30),$U$79:$AF$90)),0)</f>
        <v>0</v>
      </c>
      <c r="O50" s="13">
        <f t="array" aca="1" ref="O50" ca="1">IF($O20=$C20,SUM(IF(($T$79:$T$90=$C20)*($U$78:$AF$78=$O$31),$U$79:$AF$90)),0)</f>
        <v>0</v>
      </c>
      <c r="P50" s="342">
        <f t="array" aca="1" ref="P50" ca="1">IF($P20=$C20,SUM(IF(($T$79:$T$90=$C20)*($U$78:$AF$78=$P$21),$U$79:$AF$90)),0)</f>
        <v>0</v>
      </c>
      <c r="Q50" s="13">
        <f t="array" aca="1" ref="Q50" ca="1">IF($P20=$C20,SUM(IF(($T$79:$T$90=$C20)*($U$78:$AF$78=$P$22),$U$79:$AF$90)),0)</f>
        <v>0</v>
      </c>
      <c r="R50" s="13">
        <f t="array" aca="1" ref="R50" ca="1">IF($P20=$C20,SUM(IF(($T$79:$T$90=$C20)*($U$78:$AF$78=$P$23),$U$79:$AF$90)),0)</f>
        <v>0</v>
      </c>
      <c r="S50" s="13">
        <f t="array" aca="1" ref="S50" ca="1">IF($P20=$C20,SUM(IF(($T$79:$T$90=$C20)*($U$78:$AF$78=$P$24),$U$79:$AF$90)),0)</f>
        <v>0</v>
      </c>
      <c r="T50" s="13">
        <f t="array" aca="1" ref="T50" ca="1">IF($P20=$C20,SUM(IF(($T$79:$T$90=$C20)*($U$78:$AF$78=$P$25),$U$79:$AF$90)),0)</f>
        <v>0</v>
      </c>
      <c r="U50" s="13">
        <f t="array" aca="1" ref="U50" ca="1">IF($P20=$C20,SUM(IF(($T$79:$T$90=$C20)*($U$78:$AF$78=$P$26),$U$79:$AF$90)),0)</f>
        <v>0</v>
      </c>
      <c r="V50" s="13">
        <f t="array" aca="1" ref="V50" ca="1">IF($P20=$C20,SUM(IF(($T$79:$T$90=$C20)*($U$78:$AF$78=$P$27),$U$79:$AF$90)),0)</f>
        <v>0</v>
      </c>
      <c r="W50" s="13">
        <f t="array" aca="1" ref="W50" ca="1">IF($P20=$C20,SUM(IF(($T$79:$T$90=$C20)*($U$78:$AF$78=$P$28),$U$79:$AF$90)),0)</f>
        <v>0</v>
      </c>
      <c r="X50" s="13">
        <f t="array" aca="1" ref="X50" ca="1">IF($P20=$C20,SUM(IF(($T$79:$T$90=$C20)*($U$78:$AF$78=$P$29),$U$79:$AF$90)),0)</f>
        <v>0</v>
      </c>
      <c r="Y50" s="13">
        <f t="array" aca="1" ref="Y50" ca="1">IF($P20=$C20,SUM(IF(($T$79:$T$90=$C20)*($U$78:$AF$78=$P$30),$U$79:$AF$90)),0)</f>
        <v>0</v>
      </c>
      <c r="Z50" s="13">
        <f t="array" aca="1" ref="Z50" ca="1">IF($P20=$C20,SUM(IF(($T$79:$T$90=$C20)*($U$78:$AF$78=$P$31),$U$79:$AF$90)),0)</f>
        <v>0</v>
      </c>
      <c r="AA50" s="342">
        <f t="array" aca="1" ref="AA50" ca="1">IF($Q20=$C20,SUM(IF(($T$79:$T$90=$C20)*($U$78:$AF$78=$Q$21),$U$79:$AF$90)),0)</f>
        <v>0</v>
      </c>
      <c r="AB50" s="13">
        <f t="array" aca="1" ref="AB50" ca="1">IF($Q20=$C20,SUM(IF(($T$79:$T$90=$C20)*($U$78:$AF$78=$Q$22),$U$79:$AF$90)),0)</f>
        <v>0</v>
      </c>
      <c r="AC50" s="13">
        <f t="array" aca="1" ref="AC50" ca="1">IF($Q20=$C20,SUM(IF(($T$79:$T$90=$C20)*($U$78:$AF$78=$Q$23),$U$79:$AF$90)),0)</f>
        <v>0</v>
      </c>
      <c r="AD50" s="13">
        <f t="array" aca="1" ref="AD50" ca="1">IF($Q20=$C20,SUM(IF(($T$79:$T$90=$C20)*($U$78:$AF$78=$Q$24),$U$79:$AF$90)),0)</f>
        <v>0</v>
      </c>
      <c r="AE50" s="13">
        <f t="array" aca="1" ref="AE50" ca="1">IF($Q20=$C20,SUM(IF(($T$79:$T$90=$C20)*($U$78:$AF$78=$Q$25),$U$79:$AF$90)),0)</f>
        <v>0</v>
      </c>
      <c r="AF50" s="13">
        <f t="array" aca="1" ref="AF50" ca="1">IF($Q20=$C20,SUM(IF(($T$79:$T$90=$C20)*($U$78:$AF$78=$Q$26),$U$79:$AF$90)),0)</f>
        <v>0</v>
      </c>
      <c r="AG50" s="13">
        <f t="array" aca="1" ref="AG50" ca="1">IF($Q20=$C20,SUM(IF(($T$79:$T$90=$C20)*($U$78:$AF$78=$Q$27),$U$79:$AF$90)),0)</f>
        <v>0</v>
      </c>
      <c r="AH50" s="13">
        <f t="array" aca="1" ref="AH50" ca="1">IF($Q20=$C20,SUM(IF(($T$79:$T$90=$C20)*($U$78:$AF$78=$Q$28),$U$79:$AF$90)),0)</f>
        <v>0</v>
      </c>
      <c r="AI50" s="13">
        <f t="array" aca="1" ref="AI50" ca="1">IF($Q20=$C20,SUM(IF(($T$79:$T$90=$C20)*($U$78:$AF$78=$Q$29),$U$79:$AF$90)),0)</f>
        <v>0</v>
      </c>
      <c r="AJ50" s="13">
        <f t="array" aca="1" ref="AJ50" ca="1">IF($Q20=$C20,SUM(IF(($T$79:$T$90=$C20)*($U$78:$AF$78=$Q$30),$U$79:$AF$90)),0)</f>
        <v>0</v>
      </c>
      <c r="AK50" s="13">
        <f t="array" aca="1" ref="AK50" ca="1">IF($Q20=$C20,SUM(IF(($T$79:$T$90=$C20)*($U$78:$AF$78=$Q$31),$U$79:$AF$90)),0)</f>
        <v>0</v>
      </c>
      <c r="AL50" s="342">
        <f t="array" aca="1" ref="AL50" ca="1">IF($R20=$C20,SUM(IF(($T$79:$T$90=$C20)*($U$78:$AF$78=$R$21),$U$79:$AF$90)),0)</f>
        <v>0</v>
      </c>
      <c r="AM50" s="13">
        <f t="array" aca="1" ref="AM50" ca="1">IF($R20=$C20,SUM(IF(($T$79:$T$90=$C20)*($U$78:$AF$78=$R$22),$U$79:$AF$90)),0)</f>
        <v>0</v>
      </c>
      <c r="AN50" s="13">
        <f t="array" aca="1" ref="AN50" ca="1">IF($R20=$C20,SUM(IF(($T$79:$T$90=$C20)*($U$78:$AF$78=$R$23),$U$79:$AF$90)),0)</f>
        <v>0</v>
      </c>
      <c r="AO50" s="13">
        <f t="array" aca="1" ref="AO50" ca="1">IF($R20=$C20,SUM(IF(($T$79:$T$90=$C20)*($U$78:$AF$78=$R$24),$U$79:$AF$90)),0)</f>
        <v>0</v>
      </c>
      <c r="AP50" s="13">
        <f t="array" aca="1" ref="AP50" ca="1">IF($R20=$C20,SUM(IF(($T$79:$T$90=$C20)*($U$78:$AF$78=$R$25),$U$79:$AF$90)),0)</f>
        <v>0</v>
      </c>
      <c r="AQ50" s="13">
        <f t="array" aca="1" ref="AQ50" ca="1">IF($R20=$C20,SUM(IF(($T$79:$T$90=$C20)*($U$78:$AF$78=$R$26),$U$79:$AF$90)),0)</f>
        <v>0</v>
      </c>
      <c r="AR50" s="13">
        <f t="array" aca="1" ref="AR50" ca="1">IF($R20=$C20,SUM(IF(($T$79:$T$90=$C20)*($U$78:$AF$78=$R$27),$U$79:$AF$90)),0)</f>
        <v>0</v>
      </c>
      <c r="AS50" s="13">
        <f t="array" aca="1" ref="AS50" ca="1">IF($R20=$C20,SUM(IF(($T$79:$T$90=$C20)*($U$78:$AF$78=$R$28),$U$79:$AF$90)),0)</f>
        <v>0</v>
      </c>
      <c r="AT50" s="13">
        <f t="array" aca="1" ref="AT50" ca="1">IF($R20=$C20,SUM(IF(($T$79:$T$90=$C20)*($U$78:$AF$78=$R$29),$U$79:$AF$90)),0)</f>
        <v>0</v>
      </c>
      <c r="AU50" s="13">
        <f t="array" aca="1" ref="AU50" ca="1">IF($R20=$C20,SUM(IF(($T$79:$T$90=$C20)*($U$78:$AF$78=$R$30),$U$79:$AF$90)),0)</f>
        <v>0</v>
      </c>
      <c r="AV50" s="13">
        <f t="array" aca="1" ref="AV50" ca="1">IF($R20=$C20,SUM(IF(($T$79:$T$90=$C20)*($U$78:$AF$78=$R$31),$U$79:$AF$90)),0)</f>
        <v>0</v>
      </c>
      <c r="AW50" s="342">
        <f t="array" aca="1" ref="AW50" ca="1">IF($S20=$C20,SUM(IF(($T$79:$T$90=$C20)*($U$78:$AF$78=$S$21),$U$79:$AF$90)),0)</f>
        <v>0</v>
      </c>
      <c r="AX50" s="13">
        <f t="array" aca="1" ref="AX50" ca="1">IF($S20=$C20,SUM(IF(($T$79:$T$90=$C20)*($U$78:$AF$78=$S$22),$U$79:$AF$90)),0)</f>
        <v>0</v>
      </c>
      <c r="AY50" s="13">
        <f t="array" aca="1" ref="AY50" ca="1">IF($S20=$C20,SUM(IF(($T$79:$T$90=$C20)*($U$78:$AF$78=$S$23),$U$79:$AF$90)),0)</f>
        <v>0</v>
      </c>
      <c r="AZ50" s="13">
        <f t="array" aca="1" ref="AZ50" ca="1">IF($S20=$C20,SUM(IF(($T$79:$T$90=$C20)*($U$78:$AF$78=$S$24),$U$79:$AF$90)),0)</f>
        <v>0</v>
      </c>
      <c r="BA50" s="13">
        <f t="array" aca="1" ref="BA50" ca="1">IF($S20=$C20,SUM(IF(($T$79:$T$90=$C20)*($U$78:$AF$78=$S$25),$U$79:$AF$90)),0)</f>
        <v>0</v>
      </c>
      <c r="BB50" s="13">
        <f t="array" aca="1" ref="BB50" ca="1">IF($S20=$C20,SUM(IF(($T$79:$T$90=$C20)*($U$78:$AF$78=$S$26),$U$79:$AF$90)),0)</f>
        <v>0</v>
      </c>
      <c r="BC50" s="13">
        <f t="array" aca="1" ref="BC50" ca="1">IF($S20=$C20,SUM(IF(($T$79:$T$90=$C20)*($U$78:$AF$78=$S$27),$U$79:$AF$90)),0)</f>
        <v>0</v>
      </c>
      <c r="BD50" s="13">
        <f t="array" aca="1" ref="BD50" ca="1">IF($S20=$C20,SUM(IF(($T$79:$T$90=$C20)*($U$78:$AF$78=$S$28),$U$79:$AF$90)),0)</f>
        <v>0</v>
      </c>
      <c r="BE50" s="13">
        <f t="array" aca="1" ref="BE50" ca="1">IF($S20=$C20,SUM(IF(($T$79:$T$90=$C20)*($U$78:$AF$78=$S$29),$U$79:$AF$90)),0)</f>
        <v>0</v>
      </c>
      <c r="BF50" s="13">
        <f t="array" aca="1" ref="BF50" ca="1">IF($S20=$C20,SUM(IF(($T$79:$T$90=$C20)*($U$78:$AF$78=$S$30),$U$79:$AF$90)),0)</f>
        <v>0</v>
      </c>
      <c r="BG50" s="13">
        <f t="array" aca="1" ref="BG50" ca="1">IF($S20=$C20,SUM(IF(($T$79:$T$90=$C20)*($U$78:$AF$78=$S$31),$U$79:$AF$90)),0)</f>
        <v>0</v>
      </c>
      <c r="BH50" s="342">
        <f t="array" aca="1" ref="BH50" ca="1">IF($T20=$C20,SUM(IF(($T$79:$T$90=$C20)*($U$78:$AF$78=$T$21),$U$79:$AF$90)),0)</f>
        <v>0</v>
      </c>
      <c r="BI50" s="13">
        <f t="array" aca="1" ref="BI50" ca="1">IF($T20=$C20,SUM(IF(($T$79:$T$90=$C20)*($U$78:$AF$78=$T$22),$U$79:$AF$90)),0)</f>
        <v>0</v>
      </c>
      <c r="BJ50" s="13">
        <f t="array" aca="1" ref="BJ50" ca="1">IF($T20=$C20,SUM(IF(($T$79:$T$90=$C20)*($U$78:$AF$78=$T$23),$U$79:$AF$90)),0)</f>
        <v>0</v>
      </c>
      <c r="BK50" s="13">
        <f t="array" aca="1" ref="BK50" ca="1">IF($T20=$C20,SUM(IF(($T$79:$T$90=$C20)*($U$78:$AF$78=$T$24),$U$79:$AF$90)),0)</f>
        <v>0</v>
      </c>
      <c r="BL50" s="13">
        <f t="array" aca="1" ref="BL50" ca="1">IF($T20=$C20,SUM(IF(($T$79:$T$90=$C20)*($U$78:$AF$78=$T$25),$U$79:$AF$90)),0)</f>
        <v>0</v>
      </c>
      <c r="BM50" s="13">
        <f t="array" aca="1" ref="BM50" ca="1">IF($T20=$C20,SUM(IF(($T$79:$T$90=$C20)*($U$78:$AF$78=$T$26),$U$79:$AF$90)),0)</f>
        <v>0</v>
      </c>
      <c r="BN50" s="13">
        <f t="array" aca="1" ref="BN50" ca="1">IF($T20=$C20,SUM(IF(($T$79:$T$90=$C20)*($U$78:$AF$78=$T$27),$U$79:$AF$90)),0)</f>
        <v>0</v>
      </c>
      <c r="BO50" s="13">
        <f t="array" aca="1" ref="BO50" ca="1">IF($T20=$C20,SUM(IF(($T$79:$T$90=$C20)*($U$78:$AF$78=$T$28),$U$79:$AF$90)),0)</f>
        <v>0</v>
      </c>
      <c r="BP50" s="13">
        <f t="array" aca="1" ref="BP50" ca="1">IF($T20=$C20,SUM(IF(($T$79:$T$90=$C20)*($U$78:$AF$78=$T$29),$U$79:$AF$90)),0)</f>
        <v>0</v>
      </c>
      <c r="BQ50" s="13">
        <f t="array" aca="1" ref="BQ50" ca="1">IF($T20=$C20,SUM(IF(($T$79:$T$90=$C20)*($U$78:$AF$78=$T$30),$U$79:$AF$90)),0)</f>
        <v>0</v>
      </c>
      <c r="BR50" s="13">
        <f t="array" aca="1" ref="BR50" ca="1">IF($T20=$C20,SUM(IF(($T$79:$T$90=$C20)*($U$78:$AF$78=$T$31),$U$79:$AF$90)),0)</f>
        <v>0</v>
      </c>
      <c r="BS50" s="342">
        <f t="array" aca="1" ref="BS50" ca="1">IF($U20=$C20,SUM(IF(($T$79:$T$90=$C20)*($U$78:$AF$78=$U$21),$U$79:$AF$90)),0)</f>
        <v>0</v>
      </c>
      <c r="BT50" s="13">
        <f t="array" aca="1" ref="BT50" ca="1">IF($U20=$C20,SUM(IF(($T$79:$T$90=$C20)*($U$78:$AF$78=$U$22),$U$79:$AF$90)),0)</f>
        <v>0</v>
      </c>
      <c r="BU50" s="13">
        <f t="array" aca="1" ref="BU50" ca="1">IF($U20=$C20,SUM(IF(($T$79:$T$90=$C20)*($U$78:$AF$78=$U$23),$U$79:$AF$90)),0)</f>
        <v>0</v>
      </c>
      <c r="BV50" s="13">
        <f t="array" aca="1" ref="BV50" ca="1">IF($U20=$C20,SUM(IF(($T$79:$T$90=$C20)*($U$78:$AF$78=$U$24),$U$79:$AF$90)),0)</f>
        <v>0</v>
      </c>
      <c r="BW50" s="13">
        <f t="array" aca="1" ref="BW50" ca="1">IF($U20=$C20,SUM(IF(($T$79:$T$90=$C20)*($U$78:$AF$78=$U$25),$U$79:$AF$90)),0)</f>
        <v>0</v>
      </c>
      <c r="BX50" s="13">
        <f t="array" aca="1" ref="BX50" ca="1">IF($U20=$C20,SUM(IF(($T$79:$T$90=$C20)*($U$78:$AF$78=$U$26),$U$79:$AF$90)),0)</f>
        <v>0</v>
      </c>
      <c r="BY50" s="13">
        <f t="array" aca="1" ref="BY50" ca="1">IF($U20=$C20,SUM(IF(($T$79:$T$90=$C20)*($U$78:$AF$78=$U$27),$U$79:$AF$90)),0)</f>
        <v>0</v>
      </c>
      <c r="BZ50" s="13">
        <f t="array" aca="1" ref="BZ50" ca="1">IF($U20=$C20,SUM(IF(($T$79:$T$90=$C20)*($U$78:$AF$78=$U$28),$U$79:$AF$90)),0)</f>
        <v>0</v>
      </c>
      <c r="CA50" s="13">
        <f t="array" aca="1" ref="CA50" ca="1">IF($U20=$C20,SUM(IF(($T$79:$T$90=$C20)*($U$78:$AF$78=$U$29),$U$79:$AF$90)),0)</f>
        <v>0</v>
      </c>
      <c r="CB50" s="13">
        <f t="array" aca="1" ref="CB50" ca="1">IF($U20=$C20,SUM(IF(($T$79:$T$90=$C20)*($U$78:$AF$78=$U$30),$U$79:$AF$90)),0)</f>
        <v>0</v>
      </c>
      <c r="CC50" s="13">
        <f t="array" aca="1" ref="CC50" ca="1">IF($U20=$C20,SUM(IF(($T$79:$T$90=$C20)*($U$78:$AF$78=$U$31),$U$79:$AF$90)),0)</f>
        <v>0</v>
      </c>
      <c r="CD50" s="342">
        <f t="array" aca="1" ref="CD50" ca="1">IF($V20=$C20,SUM(IF(($T$79:$T$90=$C20)*($U$78:$AF$78=$V$21),$U$79:$AF$90)),0)</f>
        <v>0</v>
      </c>
      <c r="CE50" s="13">
        <f t="array" aca="1" ref="CE50" ca="1">IF($V20=$C20,SUM(IF(($T$79:$T$90=$C20)*($U$78:$AF$78=$V$22),$U$79:$AF$90)),0)</f>
        <v>0</v>
      </c>
      <c r="CF50" s="13">
        <f t="array" aca="1" ref="CF50" ca="1">IF($V20=$C20,SUM(IF(($T$79:$T$90=$C20)*($U$78:$AF$78=$V$23),$U$79:$AF$90)),0)</f>
        <v>0</v>
      </c>
      <c r="CG50" s="13">
        <f t="array" aca="1" ref="CG50" ca="1">IF($V20=$C20,SUM(IF(($T$79:$T$90=$C20)*($U$78:$AF$78=$V$24),$U$79:$AF$90)),0)</f>
        <v>0</v>
      </c>
      <c r="CH50" s="13">
        <f t="array" aca="1" ref="CH50" ca="1">IF($V20=$C20,SUM(IF(($T$79:$T$90=$C20)*($U$78:$AF$78=$V$25),$U$79:$AF$90)),0)</f>
        <v>0</v>
      </c>
      <c r="CI50" s="13">
        <f t="array" aca="1" ref="CI50" ca="1">IF($V20=$C20,SUM(IF(($T$79:$T$90=$C20)*($U$78:$AF$78=$V$26),$U$79:$AF$90)),0)</f>
        <v>0</v>
      </c>
      <c r="CJ50" s="13">
        <f t="array" aca="1" ref="CJ50" ca="1">IF($V20=$C20,SUM(IF(($T$79:$T$90=$C20)*($U$78:$AF$78=$V$27),$U$79:$AF$90)),0)</f>
        <v>0</v>
      </c>
      <c r="CK50" s="13">
        <f t="array" aca="1" ref="CK50" ca="1">IF($V20=$C20,SUM(IF(($T$79:$T$90=$C20)*($U$78:$AF$78=$V$28),$U$79:$AF$90)),0)</f>
        <v>0</v>
      </c>
      <c r="CL50" s="13">
        <f t="array" aca="1" ref="CL50" ca="1">IF($V20=$C20,SUM(IF(($T$79:$T$90=$C20)*($U$78:$AF$78=$V$29),$U$79:$AF$90)),0)</f>
        <v>0</v>
      </c>
      <c r="CM50" s="13">
        <f t="array" aca="1" ref="CM50" ca="1">IF($V20=$C20,SUM(IF(($T$79:$T$90=$C20)*($U$78:$AF$78=$V$30),$U$79:$AF$90)),0)</f>
        <v>0</v>
      </c>
      <c r="CN50" s="336">
        <f t="array" aca="1" ref="CN50" ca="1">IF($V20=$C20,SUM(IF(($T$79:$T$90=$C20)*($U$78:$AF$78=$V$31),$U$79:$AF$90)),0)</f>
        <v>0</v>
      </c>
      <c r="CO50" s="342">
        <f t="array" aca="1" ref="CO50" ca="1">IF($W20=$C20,SUM(IF(($T$79:$T$90=$C20)*($U$78:$AF$78=$W$21),$U$79:$AF$90)),0)</f>
        <v>0</v>
      </c>
      <c r="CP50" s="13">
        <f t="array" aca="1" ref="CP50" ca="1">IF($W20=$C20,SUM(IF(($T$79:$T$90=$C20)*($U$78:$AF$78=$W$22),$U$79:$AF$90)),0)</f>
        <v>0</v>
      </c>
      <c r="CQ50" s="13">
        <f t="array" aca="1" ref="CQ50" ca="1">IF($W20=$C20,SUM(IF(($T$79:$T$90=$C20)*($U$78:$AF$78=$W$23),$U$79:$AF$90)),0)</f>
        <v>0</v>
      </c>
      <c r="CR50" s="13">
        <f t="array" aca="1" ref="CR50" ca="1">IF($W20=$C20,SUM(IF(($T$79:$T$90=$C20)*($U$78:$AF$78=$W$24),$U$79:$AF$90)),0)</f>
        <v>0</v>
      </c>
      <c r="CS50" s="13">
        <f t="array" aca="1" ref="CS50" ca="1">IF($W20=$C20,SUM(IF(($T$79:$T$90=$C20)*($U$78:$AF$78=$W$25),$U$79:$AF$90)),0)</f>
        <v>0</v>
      </c>
      <c r="CT50" s="13">
        <f t="array" aca="1" ref="CT50" ca="1">IF($W20=$C20,SUM(IF(($T$79:$T$90=$C20)*($U$78:$AF$78=$W$26),$U$79:$AF$90)),0)</f>
        <v>0</v>
      </c>
      <c r="CU50" s="13">
        <f t="array" aca="1" ref="CU50" ca="1">IF($W20=$C20,SUM(IF(($T$79:$T$90=$C20)*($U$78:$AF$78=$W$27),$U$79:$AF$90)),0)</f>
        <v>0</v>
      </c>
      <c r="CV50" s="13">
        <f t="array" aca="1" ref="CV50" ca="1">IF($W20=$C20,SUM(IF(($T$79:$T$90=$C20)*($U$78:$AF$78=$W$28),$U$79:$AF$90)),0)</f>
        <v>0</v>
      </c>
      <c r="CW50" s="13">
        <f t="array" aca="1" ref="CW50" ca="1">IF($W20=$C20,SUM(IF(($T$79:$T$90=$C20)*($U$78:$AF$78=$W$29),$U$79:$AF$90)),0)</f>
        <v>0</v>
      </c>
      <c r="CX50" s="13">
        <f t="array" aca="1" ref="CX50" ca="1">IF($W20=$C20,SUM(IF(($T$79:$T$90=$C20)*($U$78:$AF$78=$W$30),$U$79:$AF$90)),0)</f>
        <v>0</v>
      </c>
      <c r="CY50" s="336">
        <f t="array" aca="1" ref="CY50" ca="1">IF($W20=$C20,SUM(IF(($T$79:$T$90=$C20)*($U$78:$AF$78=$W$31),$U$79:$AF$90)),0)</f>
        <v>0</v>
      </c>
      <c r="CZ50" s="342">
        <f t="array" aca="1" ref="CZ50" ca="1">IF($X20=$C20,SUM(IF(($T$79:$T$90=$C20)*($U$78:$AF$78=$X$21),$U$79:$AF$90)),0)</f>
        <v>0</v>
      </c>
      <c r="DA50" s="13">
        <f t="array" aca="1" ref="DA50" ca="1">IF($X20=$C20,SUM(IF(($T$79:$T$90=$C20)*($U$78:$AF$78=$X$22),$U$79:$AF$90)),0)</f>
        <v>0</v>
      </c>
      <c r="DB50" s="13">
        <f t="array" aca="1" ref="DB50" ca="1">IF($X20=$C20,SUM(IF(($T$79:$T$90=$C20)*($U$78:$AF$78=$X$23),$U$79:$AF$90)),0)</f>
        <v>0</v>
      </c>
      <c r="DC50" s="13">
        <f t="array" aca="1" ref="DC50" ca="1">IF($X20=$C20,SUM(IF(($T$79:$T$90=$C20)*($U$78:$AF$78=$X$24),$U$79:$AF$90)),0)</f>
        <v>0</v>
      </c>
      <c r="DD50" s="13">
        <f t="array" aca="1" ref="DD50" ca="1">IF($X20=$C20,SUM(IF(($T$79:$T$90=$C20)*($U$78:$AF$78=$X$25),$U$79:$AF$90)),0)</f>
        <v>0</v>
      </c>
      <c r="DE50" s="13">
        <f t="array" aca="1" ref="DE50" ca="1">IF($X20=$C20,SUM(IF(($T$79:$T$90=$C20)*($U$78:$AF$78=$X$26),$U$79:$AF$90)),0)</f>
        <v>0</v>
      </c>
      <c r="DF50" s="13">
        <f t="array" aca="1" ref="DF50" ca="1">IF($X20=$C20,SUM(IF(($T$79:$T$90=$C20)*($U$78:$AF$78=$X$27),$U$79:$AF$90)),0)</f>
        <v>0</v>
      </c>
      <c r="DG50" s="13">
        <f t="array" aca="1" ref="DG50" ca="1">IF($X20=$C20,SUM(IF(($T$79:$T$90=$C20)*($U$78:$AF$78=$X$28),$U$79:$AF$90)),0)</f>
        <v>0</v>
      </c>
      <c r="DH50" s="13">
        <f t="array" aca="1" ref="DH50" ca="1">IF($X20=$C20,SUM(IF(($T$79:$T$90=$C20)*($U$78:$AF$78=$X$29),$U$79:$AF$90)),0)</f>
        <v>0</v>
      </c>
      <c r="DI50" s="13">
        <f t="array" aca="1" ref="DI50" ca="1">IF($X20=$C20,SUM(IF(($T$79:$T$90=$C20)*($U$78:$AF$78=$X$30),$U$79:$AF$90)),0)</f>
        <v>0</v>
      </c>
      <c r="DJ50" s="336">
        <f t="array" aca="1" ref="DJ50" ca="1">IF($X20=$C20,SUM(IF(($T$79:$T$90=$C20)*($U$78:$AF$78=$X$31),$U$79:$AF$90)),0)</f>
        <v>0</v>
      </c>
      <c r="DK50" s="13">
        <f t="array" aca="1" ref="DK50" ca="1">IF($Y20=$C20,SUM(IF(($T$79:$T$90=$C20)*($U$78:$AF$78=$Y$21),$U$79:$AF$90)),0)</f>
        <v>0</v>
      </c>
      <c r="DL50" s="13">
        <f t="array" aca="1" ref="DL50" ca="1">IF($Y20=$C20,SUM(IF(($T$79:$T$90=$C20)*($U$78:$AF$78=$Y$22),$U$79:$AF$90)),0)</f>
        <v>0</v>
      </c>
      <c r="DM50" s="13">
        <f t="array" aca="1" ref="DM50" ca="1">IF($Y20=$C20,SUM(IF(($T$79:$T$90=$C20)*($U$78:$AF$78=$Y$23),$U$79:$AF$90)),0)</f>
        <v>0</v>
      </c>
      <c r="DN50" s="13">
        <f t="array" aca="1" ref="DN50" ca="1">IF($Y20=$C20,SUM(IF(($T$79:$T$90=$C20)*($U$78:$AF$78=$Y$24),$U$79:$AF$90)),0)</f>
        <v>0</v>
      </c>
      <c r="DO50" s="13">
        <f t="array" aca="1" ref="DO50" ca="1">IF($Y20=$C20,SUM(IF(($T$79:$T$90=$C20)*($U$78:$AF$78=$Y$25),$U$79:$AF$90)),0)</f>
        <v>0</v>
      </c>
      <c r="DP50" s="13">
        <f t="array" aca="1" ref="DP50" ca="1">IF($Y20=$C20,SUM(IF(($T$79:$T$90=$C20)*($U$78:$AF$78=$Y$26),$U$79:$AF$90)),0)</f>
        <v>0</v>
      </c>
      <c r="DQ50" s="13">
        <f t="array" aca="1" ref="DQ50" ca="1">IF($Y20=$C20,SUM(IF(($T$79:$T$90=$C20)*($U$78:$AF$78=$Y$27),$U$79:$AF$90)),0)</f>
        <v>0</v>
      </c>
      <c r="DR50" s="13">
        <f t="array" aca="1" ref="DR50" ca="1">IF($Y20=$C20,SUM(IF(($T$79:$T$90=$C20)*($U$78:$AF$78=$Y$28),$U$79:$AF$90)),0)</f>
        <v>0</v>
      </c>
      <c r="DS50" s="13">
        <f t="array" aca="1" ref="DS50" ca="1">IF($Y20=$C20,SUM(IF(($T$79:$T$90=$C20)*($U$78:$AF$78=$Y$29),$U$79:$AF$90)),0)</f>
        <v>0</v>
      </c>
      <c r="DT50" s="13">
        <f t="array" aca="1" ref="DT50" ca="1">IF($Y20=$C20,SUM(IF(($T$79:$T$90=$C20)*($U$78:$AF$78=$Y$30),$U$79:$AF$90)),0)</f>
        <v>0</v>
      </c>
      <c r="DU50" s="343">
        <f t="array" aca="1" ref="DU50" ca="1">IF($Y20=$C20,SUM(IF(($T$79:$T$90=$C20)*($U$78:$AF$78=$Y$31),$U$79:$AF$90)),0)</f>
        <v>0</v>
      </c>
    </row>
    <row r="51" spans="2:125" s="2" customFormat="1" x14ac:dyDescent="0.2">
      <c r="E51" s="335">
        <f t="array" aca="1" ref="E51" ca="1">IF($O21=$C21,SUM(IF(($T$79:$T$90=$C21)*($U$78:$AF$78=$O$20),$U$79:$AF$90)),0)</f>
        <v>0</v>
      </c>
      <c r="F51" s="13">
        <f t="array" aca="1" ref="F51" ca="1">IF($O21=$C21,SUM(IF(($T$79:$T$90=$C21)*($U$78:$AF$78=$O$22),$U$79:$AF$90)),0)</f>
        <v>0</v>
      </c>
      <c r="G51" s="13">
        <f t="array" aca="1" ref="G51" ca="1">IF($O21=$C21,SUM(IF(($T$79:$T$90=$C21)*($U$78:$AF$78=$O$23),$U$79:$AF$90)),0)</f>
        <v>0</v>
      </c>
      <c r="H51" s="13">
        <f t="array" aca="1" ref="H51" ca="1">IF($O21=$C21,SUM(IF(($T$79:$T$90=$C21)*($U$78:$AF$78=$O$24),$U$79:$AF$90)),0)</f>
        <v>0</v>
      </c>
      <c r="I51" s="13">
        <f t="array" aca="1" ref="I51" ca="1">IF($O21=$C21,SUM(IF(($T$79:$T$90=$C21)*($U$78:$AF$78=$O$25),$U$79:$AF$90)),0)</f>
        <v>0</v>
      </c>
      <c r="J51" s="13">
        <f t="array" aca="1" ref="J51" ca="1">IF($O21=$C21,SUM(IF(($T$79:$T$90=$C21)*($U$78:$AF$78=$O$26),$U$79:$AF$90)),0)</f>
        <v>0</v>
      </c>
      <c r="K51" s="13">
        <f t="array" aca="1" ref="K51" ca="1">IF($O21=$C21,SUM(IF(($T$79:$T$90=$C21)*($U$78:$AF$78=$O$27),$U$79:$AF$90)),0)</f>
        <v>0</v>
      </c>
      <c r="L51" s="13">
        <f t="array" aca="1" ref="L51" ca="1">IF($O21=$C21,SUM(IF(($T$79:$T$90=$C21)*($U$78:$AF$78=$O$28),$U$79:$AF$90)),0)</f>
        <v>0</v>
      </c>
      <c r="M51" s="13">
        <f t="array" aca="1" ref="M51" ca="1">IF($O21=$C21,SUM(IF(($T$79:$T$90=$C21)*($U$78:$AF$78=$O$29),$U$79:$AF$90)),0)</f>
        <v>0</v>
      </c>
      <c r="N51" s="13">
        <f t="array" aca="1" ref="N51" ca="1">IF($O21=$C21,SUM(IF(($T$79:$T$90=$C21)*($U$78:$AF$78=$O$30),$U$79:$AF$90)),0)</f>
        <v>0</v>
      </c>
      <c r="O51" s="13">
        <f t="array" aca="1" ref="O51" ca="1">IF($O21=$C21,SUM(IF(($T$79:$T$90=$C21)*($U$78:$AF$78=$O$31),$U$79:$AF$90)),0)</f>
        <v>0</v>
      </c>
      <c r="P51" s="342">
        <f t="array" aca="1" ref="P51" ca="1">IF($P21=$C21,SUM(IF(($T$79:$T$90=$C21)*($U$78:$AF$78=$P$20),$U$79:$AF$90)),0)</f>
        <v>0</v>
      </c>
      <c r="Q51" s="13">
        <f t="array" aca="1" ref="Q51" ca="1">IF($P21=$C21,SUM(IF(($T$79:$T$90=$C21)*($U$78:$AF$78=$P$22),$U$79:$AF$90)),0)</f>
        <v>0</v>
      </c>
      <c r="R51" s="13">
        <f t="array" aca="1" ref="R51" ca="1">IF($P21=$C21,SUM(IF(($T$79:$T$90=$C21)*($U$78:$AF$78=$P$23),$U$79:$AF$90)),0)</f>
        <v>0</v>
      </c>
      <c r="S51" s="13">
        <f t="array" aca="1" ref="S51" ca="1">IF($P21=$C21,SUM(IF(($T$79:$T$90=$C21)*($U$78:$AF$78=$P$24),$U$79:$AF$90)),0)</f>
        <v>0</v>
      </c>
      <c r="T51" s="13">
        <f t="array" aca="1" ref="T51" ca="1">IF($P21=$C21,SUM(IF(($T$79:$T$90=$C21)*($U$78:$AF$78=$P$25),$U$79:$AF$90)),0)</f>
        <v>0</v>
      </c>
      <c r="U51" s="13">
        <f t="array" aca="1" ref="U51" ca="1">IF($P21=$C21,SUM(IF(($T$79:$T$90=$C21)*($U$78:$AF$78=$P$26),$U$79:$AF$90)),0)</f>
        <v>0</v>
      </c>
      <c r="V51" s="13">
        <f t="array" aca="1" ref="V51" ca="1">IF($P21=$C21,SUM(IF(($T$79:$T$90=$C21)*($U$78:$AF$78=$P$27),$U$79:$AF$90)),0)</f>
        <v>0</v>
      </c>
      <c r="W51" s="13">
        <f t="array" aca="1" ref="W51" ca="1">IF($P21=$C21,SUM(IF(($T$79:$T$90=$C21)*($U$78:$AF$78=$P$28),$U$79:$AF$90)),0)</f>
        <v>0</v>
      </c>
      <c r="X51" s="13">
        <f t="array" aca="1" ref="X51" ca="1">IF($P21=$C21,SUM(IF(($T$79:$T$90=$C21)*($U$78:$AF$78=$P$29),$U$79:$AF$90)),0)</f>
        <v>0</v>
      </c>
      <c r="Y51" s="13">
        <f t="array" aca="1" ref="Y51" ca="1">IF($P21=$C21,SUM(IF(($T$79:$T$90=$C21)*($U$78:$AF$78=$P$30),$U$79:$AF$90)),0)</f>
        <v>0</v>
      </c>
      <c r="Z51" s="13">
        <f t="array" aca="1" ref="Z51" ca="1">IF($P21=$C21,SUM(IF(($T$79:$T$90=$C21)*($U$78:$AF$78=$P$31),$U$79:$AF$90)),0)</f>
        <v>0</v>
      </c>
      <c r="AA51" s="342">
        <f t="array" aca="1" ref="AA51" ca="1">IF($Q21=$C21,SUM(IF(($T$79:$T$90=$C21)*($U$78:$AF$78=$Q$20),$U$79:$AF$90)),0)</f>
        <v>0</v>
      </c>
      <c r="AB51" s="13">
        <f t="array" aca="1" ref="AB51" ca="1">IF($Q21=$C21,SUM(IF(($T$79:$T$90=$C21)*($U$78:$AF$78=$Q$22),$U$79:$AF$90)),0)</f>
        <v>0</v>
      </c>
      <c r="AC51" s="13">
        <f t="array" aca="1" ref="AC51" ca="1">IF($Q21=$C21,SUM(IF(($T$79:$T$90=$C21)*($U$78:$AF$78=$Q$23),$U$79:$AF$90)),0)</f>
        <v>0</v>
      </c>
      <c r="AD51" s="13">
        <f t="array" aca="1" ref="AD51" ca="1">IF($Q21=$C21,SUM(IF(($T$79:$T$90=$C21)*($U$78:$AF$78=$Q$24),$U$79:$AF$90)),0)</f>
        <v>0</v>
      </c>
      <c r="AE51" s="13">
        <f t="array" aca="1" ref="AE51" ca="1">IF($Q21=$C21,SUM(IF(($T$79:$T$90=$C21)*($U$78:$AF$78=$Q$25),$U$79:$AF$90)),0)</f>
        <v>0</v>
      </c>
      <c r="AF51" s="13">
        <f t="array" aca="1" ref="AF51" ca="1">IF($Q21=$C21,SUM(IF(($T$79:$T$90=$C21)*($U$78:$AF$78=$Q$26),$U$79:$AF$90)),0)</f>
        <v>0</v>
      </c>
      <c r="AG51" s="13">
        <f t="array" aca="1" ref="AG51" ca="1">IF($Q21=$C21,SUM(IF(($T$79:$T$90=$C21)*($U$78:$AF$78=$Q$27),$U$79:$AF$90)),0)</f>
        <v>0</v>
      </c>
      <c r="AH51" s="13">
        <f t="array" aca="1" ref="AH51" ca="1">IF($Q21=$C21,SUM(IF(($T$79:$T$90=$C21)*($U$78:$AF$78=$Q$28),$U$79:$AF$90)),0)</f>
        <v>0</v>
      </c>
      <c r="AI51" s="13">
        <f t="array" aca="1" ref="AI51" ca="1">IF($Q21=$C21,SUM(IF(($T$79:$T$90=$C21)*($U$78:$AF$78=$Q$29),$U$79:$AF$90)),0)</f>
        <v>0</v>
      </c>
      <c r="AJ51" s="13">
        <f t="array" aca="1" ref="AJ51" ca="1">IF($Q21=$C21,SUM(IF(($T$79:$T$90=$C21)*($U$78:$AF$78=$Q$30),$U$79:$AF$90)),0)</f>
        <v>0</v>
      </c>
      <c r="AK51" s="13">
        <f t="array" aca="1" ref="AK51" ca="1">IF($Q21=$C21,SUM(IF(($T$79:$T$90=$C21)*($U$78:$AF$78=$Q$31),$U$79:$AF$90)),0)</f>
        <v>0</v>
      </c>
      <c r="AL51" s="342">
        <f t="array" aca="1" ref="AL51" ca="1">IF($R21=$C21,SUM(IF(($T$79:$T$90=$C21)*($U$78:$AF$78=$R$20),$U$79:$AF$90)),0)</f>
        <v>0</v>
      </c>
      <c r="AM51" s="13">
        <f t="array" aca="1" ref="AM51" ca="1">IF($R21=$C21,SUM(IF(($T$79:$T$90=$C21)*($U$78:$AF$78=$R$22),$U$79:$AF$90)),0)</f>
        <v>0</v>
      </c>
      <c r="AN51" s="13">
        <f t="array" aca="1" ref="AN51" ca="1">IF($R21=$C21,SUM(IF(($T$79:$T$90=$C21)*($U$78:$AF$78=$R$23),$U$79:$AF$90)),0)</f>
        <v>0</v>
      </c>
      <c r="AO51" s="13">
        <f t="array" aca="1" ref="AO51" ca="1">IF($R21=$C21,SUM(IF(($T$79:$T$90=$C21)*($U$78:$AF$78=$R$24),$U$79:$AF$90)),0)</f>
        <v>0</v>
      </c>
      <c r="AP51" s="13">
        <f t="array" aca="1" ref="AP51" ca="1">IF($R21=$C21,SUM(IF(($T$79:$T$90=$C21)*($U$78:$AF$78=$R$25),$U$79:$AF$90)),0)</f>
        <v>0</v>
      </c>
      <c r="AQ51" s="13">
        <f t="array" aca="1" ref="AQ51" ca="1">IF($R21=$C21,SUM(IF(($T$79:$T$90=$C21)*($U$78:$AF$78=$R$26),$U$79:$AF$90)),0)</f>
        <v>0</v>
      </c>
      <c r="AR51" s="13">
        <f t="array" aca="1" ref="AR51" ca="1">IF($R21=$C21,SUM(IF(($T$79:$T$90=$C21)*($U$78:$AF$78=$R$27),$U$79:$AF$90)),0)</f>
        <v>0</v>
      </c>
      <c r="AS51" s="13">
        <f t="array" aca="1" ref="AS51" ca="1">IF($R21=$C21,SUM(IF(($T$79:$T$90=$C21)*($U$78:$AF$78=$R$28),$U$79:$AF$90)),0)</f>
        <v>0</v>
      </c>
      <c r="AT51" s="13">
        <f t="array" aca="1" ref="AT51" ca="1">IF($R21=$C21,SUM(IF(($T$79:$T$90=$C21)*($U$78:$AF$78=$R$29),$U$79:$AF$90)),0)</f>
        <v>0</v>
      </c>
      <c r="AU51" s="13">
        <f t="array" aca="1" ref="AU51" ca="1">IF($R21=$C21,SUM(IF(($T$79:$T$90=$C21)*($U$78:$AF$78=$R$30),$U$79:$AF$90)),0)</f>
        <v>0</v>
      </c>
      <c r="AV51" s="13">
        <f t="array" aca="1" ref="AV51" ca="1">IF($R21=$C21,SUM(IF(($T$79:$T$90=$C21)*($U$78:$AF$78=$R$31),$U$79:$AF$90)),0)</f>
        <v>0</v>
      </c>
      <c r="AW51" s="342">
        <f t="array" aca="1" ref="AW51" ca="1">IF($S21=$C21,SUM(IF(($T$79:$T$90=$C21)*($U$78:$AF$78=$S$20),$U$79:$AF$90)),0)</f>
        <v>0</v>
      </c>
      <c r="AX51" s="13">
        <f t="array" aca="1" ref="AX51" ca="1">IF($S21=$C21,SUM(IF(($T$79:$T$90=$C21)*($U$78:$AF$78=$S$22),$U$79:$AF$90)),0)</f>
        <v>0</v>
      </c>
      <c r="AY51" s="13">
        <f t="array" aca="1" ref="AY51" ca="1">IF($S21=$C21,SUM(IF(($T$79:$T$90=$C21)*($U$78:$AF$78=$S$23),$U$79:$AF$90)),0)</f>
        <v>0</v>
      </c>
      <c r="AZ51" s="13">
        <f t="array" aca="1" ref="AZ51" ca="1">IF($S21=$C21,SUM(IF(($T$79:$T$90=$C21)*($U$78:$AF$78=$S$24),$U$79:$AF$90)),0)</f>
        <v>0</v>
      </c>
      <c r="BA51" s="13">
        <f t="array" aca="1" ref="BA51" ca="1">IF($S21=$C21,SUM(IF(($T$79:$T$90=$C21)*($U$78:$AF$78=$S$25),$U$79:$AF$90)),0)</f>
        <v>0</v>
      </c>
      <c r="BB51" s="13">
        <f t="array" aca="1" ref="BB51" ca="1">IF($S21=$C21,SUM(IF(($T$79:$T$90=$C21)*($U$78:$AF$78=$S$26),$U$79:$AF$90)),0)</f>
        <v>0</v>
      </c>
      <c r="BC51" s="13">
        <f t="array" aca="1" ref="BC51" ca="1">IF($S21=$C21,SUM(IF(($T$79:$T$90=$C21)*($U$78:$AF$78=$S$27),$U$79:$AF$90)),0)</f>
        <v>0</v>
      </c>
      <c r="BD51" s="13">
        <f t="array" aca="1" ref="BD51" ca="1">IF($S21=$C21,SUM(IF(($T$79:$T$90=$C21)*($U$78:$AF$78=$S$28),$U$79:$AF$90)),0)</f>
        <v>0</v>
      </c>
      <c r="BE51" s="13">
        <f t="array" aca="1" ref="BE51" ca="1">IF($S21=$C21,SUM(IF(($T$79:$T$90=$C21)*($U$78:$AF$78=$S$29),$U$79:$AF$90)),0)</f>
        <v>0</v>
      </c>
      <c r="BF51" s="13">
        <f t="array" aca="1" ref="BF51" ca="1">IF($S21=$C21,SUM(IF(($T$79:$T$90=$C21)*($U$78:$AF$78=$S$30),$U$79:$AF$90)),0)</f>
        <v>0</v>
      </c>
      <c r="BG51" s="13">
        <f t="array" aca="1" ref="BG51" ca="1">IF($S21=$C21,SUM(IF(($T$79:$T$90=$C21)*($U$78:$AF$78=$S$31),$U$79:$AF$90)),0)</f>
        <v>0</v>
      </c>
      <c r="BH51" s="342">
        <f t="array" aca="1" ref="BH51" ca="1">IF($T21=$C21,SUM(IF(($T$79:$T$90=$C21)*($U$78:$AF$78=$T$20),$U$79:$AF$90)),0)</f>
        <v>0</v>
      </c>
      <c r="BI51" s="13">
        <f t="array" aca="1" ref="BI51" ca="1">IF($T21=$C21,SUM(IF(($T$79:$T$90=$C21)*($U$78:$AF$78=$T$22),$U$79:$AF$90)),0)</f>
        <v>0</v>
      </c>
      <c r="BJ51" s="13">
        <f t="array" aca="1" ref="BJ51" ca="1">IF($T21=$C21,SUM(IF(($T$79:$T$90=$C21)*($U$78:$AF$78=$T$23),$U$79:$AF$90)),0)</f>
        <v>0</v>
      </c>
      <c r="BK51" s="13">
        <f t="array" aca="1" ref="BK51" ca="1">IF($T21=$C21,SUM(IF(($T$79:$T$90=$C21)*($U$78:$AF$78=$T$24),$U$79:$AF$90)),0)</f>
        <v>0</v>
      </c>
      <c r="BL51" s="13">
        <f t="array" aca="1" ref="BL51" ca="1">IF($T21=$C21,SUM(IF(($T$79:$T$90=$C21)*($U$78:$AF$78=$T$25),$U$79:$AF$90)),0)</f>
        <v>0</v>
      </c>
      <c r="BM51" s="13">
        <f t="array" aca="1" ref="BM51" ca="1">IF($T21=$C21,SUM(IF(($T$79:$T$90=$C21)*($U$78:$AF$78=$T$26),$U$79:$AF$90)),0)</f>
        <v>0</v>
      </c>
      <c r="BN51" s="13">
        <f t="array" aca="1" ref="BN51" ca="1">IF($T21=$C21,SUM(IF(($T$79:$T$90=$C21)*($U$78:$AF$78=$T$27),$U$79:$AF$90)),0)</f>
        <v>0</v>
      </c>
      <c r="BO51" s="13">
        <f t="array" aca="1" ref="BO51" ca="1">IF($T21=$C21,SUM(IF(($T$79:$T$90=$C21)*($U$78:$AF$78=$T$28),$U$79:$AF$90)),0)</f>
        <v>0</v>
      </c>
      <c r="BP51" s="13">
        <f t="array" aca="1" ref="BP51" ca="1">IF($T21=$C21,SUM(IF(($T$79:$T$90=$C21)*($U$78:$AF$78=$T$29),$U$79:$AF$90)),0)</f>
        <v>0</v>
      </c>
      <c r="BQ51" s="13">
        <f t="array" aca="1" ref="BQ51" ca="1">IF($T21=$C21,SUM(IF(($T$79:$T$90=$C21)*($U$78:$AF$78=$T$30),$U$79:$AF$90)),0)</f>
        <v>0</v>
      </c>
      <c r="BR51" s="13">
        <f t="array" aca="1" ref="BR51" ca="1">IF($T21=$C21,SUM(IF(($T$79:$T$90=$C21)*($U$78:$AF$78=$T$31),$U$79:$AF$90)),0)</f>
        <v>0</v>
      </c>
      <c r="BS51" s="342">
        <f t="array" aca="1" ref="BS51" ca="1">IF($U21=$C21,SUM(IF(($T$79:$T$90=$C21)*($U$78:$AF$78=$U$20),$U$79:$AF$90)),0)</f>
        <v>0</v>
      </c>
      <c r="BT51" s="13">
        <f t="array" aca="1" ref="BT51" ca="1">IF($U21=$C21,SUM(IF(($T$79:$T$90=$C21)*($U$78:$AF$78=$U$22),$U$79:$AF$90)),0)</f>
        <v>0</v>
      </c>
      <c r="BU51" s="13">
        <f t="array" aca="1" ref="BU51" ca="1">IF($U21=$C21,SUM(IF(($T$79:$T$90=$C21)*($U$78:$AF$78=$U$23),$U$79:$AF$90)),0)</f>
        <v>0</v>
      </c>
      <c r="BV51" s="13">
        <f t="array" aca="1" ref="BV51" ca="1">IF($U21=$C21,SUM(IF(($T$79:$T$90=$C21)*($U$78:$AF$78=$U$24),$U$79:$AF$90)),0)</f>
        <v>0</v>
      </c>
      <c r="BW51" s="13">
        <f t="array" aca="1" ref="BW51" ca="1">IF($U21=$C21,SUM(IF(($T$79:$T$90=$C21)*($U$78:$AF$78=$U$25),$U$79:$AF$90)),0)</f>
        <v>0</v>
      </c>
      <c r="BX51" s="13">
        <f t="array" aca="1" ref="BX51" ca="1">IF($U21=$C21,SUM(IF(($T$79:$T$90=$C21)*($U$78:$AF$78=$U$26),$U$79:$AF$90)),0)</f>
        <v>0</v>
      </c>
      <c r="BY51" s="13">
        <f t="array" aca="1" ref="BY51" ca="1">IF($U21=$C21,SUM(IF(($T$79:$T$90=$C21)*($U$78:$AF$78=$U$27),$U$79:$AF$90)),0)</f>
        <v>0</v>
      </c>
      <c r="BZ51" s="13">
        <f t="array" aca="1" ref="BZ51" ca="1">IF($U21=$C21,SUM(IF(($T$79:$T$90=$C21)*($U$78:$AF$78=$U$28),$U$79:$AF$90)),0)</f>
        <v>0</v>
      </c>
      <c r="CA51" s="13">
        <f t="array" aca="1" ref="CA51" ca="1">IF($U21=$C21,SUM(IF(($T$79:$T$90=$C21)*($U$78:$AF$78=$U$29),$U$79:$AF$90)),0)</f>
        <v>0</v>
      </c>
      <c r="CB51" s="13">
        <f t="array" aca="1" ref="CB51" ca="1">IF($U21=$C21,SUM(IF(($T$79:$T$90=$C21)*($U$78:$AF$78=$U$30),$U$79:$AF$90)),0)</f>
        <v>0</v>
      </c>
      <c r="CC51" s="13">
        <f t="array" aca="1" ref="CC51" ca="1">IF($U21=$C21,SUM(IF(($T$79:$T$90=$C21)*($U$78:$AF$78=$U$31),$U$79:$AF$90)),0)</f>
        <v>0</v>
      </c>
      <c r="CD51" s="342">
        <f t="array" aca="1" ref="CD51" ca="1">IF($V21=$C21,SUM(IF(($T$79:$T$90=$C21)*($U$78:$AF$78=$V$20),$U$79:$AF$90)),0)</f>
        <v>0</v>
      </c>
      <c r="CE51" s="13">
        <f t="array" aca="1" ref="CE51" ca="1">IF($V21=$C21,SUM(IF(($T$79:$T$90=$C21)*($U$78:$AF$78=$V$22),$U$79:$AF$90)),0)</f>
        <v>0</v>
      </c>
      <c r="CF51" s="13">
        <f t="array" aca="1" ref="CF51" ca="1">IF($V21=$C21,SUM(IF(($T$79:$T$90=$C21)*($U$78:$AF$78=$V$23),$U$79:$AF$90)),0)</f>
        <v>0</v>
      </c>
      <c r="CG51" s="13">
        <f t="array" aca="1" ref="CG51" ca="1">IF($V21=$C21,SUM(IF(($T$79:$T$90=$C21)*($U$78:$AF$78=$V$24),$U$79:$AF$90)),0)</f>
        <v>0</v>
      </c>
      <c r="CH51" s="13">
        <f t="array" aca="1" ref="CH51" ca="1">IF($V21=$C21,SUM(IF(($T$79:$T$90=$C21)*($U$78:$AF$78=$V$25),$U$79:$AF$90)),0)</f>
        <v>0</v>
      </c>
      <c r="CI51" s="13">
        <f t="array" aca="1" ref="CI51" ca="1">IF($V21=$C21,SUM(IF(($T$79:$T$90=$C21)*($U$78:$AF$78=$V$26),$U$79:$AF$90)),0)</f>
        <v>0</v>
      </c>
      <c r="CJ51" s="13">
        <f t="array" aca="1" ref="CJ51" ca="1">IF($V21=$C21,SUM(IF(($T$79:$T$90=$C21)*($U$78:$AF$78=$V$27),$U$79:$AF$90)),0)</f>
        <v>0</v>
      </c>
      <c r="CK51" s="13">
        <f t="array" aca="1" ref="CK51" ca="1">IF($V21=$C21,SUM(IF(($T$79:$T$90=$C21)*($U$78:$AF$78=$V$28),$U$79:$AF$90)),0)</f>
        <v>0</v>
      </c>
      <c r="CL51" s="13">
        <f t="array" aca="1" ref="CL51" ca="1">IF($V21=$C21,SUM(IF(($T$79:$T$90=$C21)*($U$78:$AF$78=$V$29),$U$79:$AF$90)),0)</f>
        <v>0</v>
      </c>
      <c r="CM51" s="13">
        <f t="array" aca="1" ref="CM51" ca="1">IF($V21=$C21,SUM(IF(($T$79:$T$90=$C21)*($U$78:$AF$78=$V$30),$U$79:$AF$90)),0)</f>
        <v>0</v>
      </c>
      <c r="CN51" s="336">
        <f t="array" aca="1" ref="CN51" ca="1">IF($V21=$C21,SUM(IF(($T$79:$T$90=$C21)*($U$78:$AF$78=$V$31),$U$79:$AF$90)),0)</f>
        <v>0</v>
      </c>
      <c r="CO51" s="342">
        <f t="array" aca="1" ref="CO51" ca="1">IF($W21=$C21,SUM(IF(($T$79:$T$90=$C21)*($U$78:$AF$78=$W$20),$U$79:$AF$90)),0)</f>
        <v>0</v>
      </c>
      <c r="CP51" s="13">
        <f t="array" aca="1" ref="CP51" ca="1">IF($W21=$C21,SUM(IF(($T$79:$T$90=$C21)*($U$78:$AF$78=$W$22),$U$79:$AF$90)),0)</f>
        <v>0</v>
      </c>
      <c r="CQ51" s="13">
        <f t="array" aca="1" ref="CQ51" ca="1">IF($W21=$C21,SUM(IF(($T$79:$T$90=$C21)*($U$78:$AF$78=$W$23),$U$79:$AF$90)),0)</f>
        <v>0</v>
      </c>
      <c r="CR51" s="13">
        <f t="array" aca="1" ref="CR51" ca="1">IF($W21=$C21,SUM(IF(($T$79:$T$90=$C21)*($U$78:$AF$78=$W$24),$U$79:$AF$90)),0)</f>
        <v>0</v>
      </c>
      <c r="CS51" s="13">
        <f t="array" aca="1" ref="CS51" ca="1">IF($W21=$C21,SUM(IF(($T$79:$T$90=$C21)*($U$78:$AF$78=$W$25),$U$79:$AF$90)),0)</f>
        <v>0</v>
      </c>
      <c r="CT51" s="13">
        <f t="array" aca="1" ref="CT51" ca="1">IF($W21=$C21,SUM(IF(($T$79:$T$90=$C21)*($U$78:$AF$78=$W$26),$U$79:$AF$90)),0)</f>
        <v>0</v>
      </c>
      <c r="CU51" s="13">
        <f t="array" aca="1" ref="CU51" ca="1">IF($W21=$C21,SUM(IF(($T$79:$T$90=$C21)*($U$78:$AF$78=$W$27),$U$79:$AF$90)),0)</f>
        <v>0</v>
      </c>
      <c r="CV51" s="13">
        <f t="array" aca="1" ref="CV51" ca="1">IF($W21=$C21,SUM(IF(($T$79:$T$90=$C21)*($U$78:$AF$78=$W$28),$U$79:$AF$90)),0)</f>
        <v>0</v>
      </c>
      <c r="CW51" s="13">
        <f t="array" aca="1" ref="CW51" ca="1">IF($W21=$C21,SUM(IF(($T$79:$T$90=$C21)*($U$78:$AF$78=$W$29),$U$79:$AF$90)),0)</f>
        <v>0</v>
      </c>
      <c r="CX51" s="13">
        <f t="array" aca="1" ref="CX51" ca="1">IF($W21=$C21,SUM(IF(($T$79:$T$90=$C21)*($U$78:$AF$78=$W$30),$U$79:$AF$90)),0)</f>
        <v>0</v>
      </c>
      <c r="CY51" s="336">
        <f t="array" aca="1" ref="CY51" ca="1">IF($W21=$C21,SUM(IF(($T$79:$T$90=$C21)*($U$78:$AF$78=$W$31),$U$79:$AF$90)),0)</f>
        <v>0</v>
      </c>
      <c r="CZ51" s="342">
        <f t="array" aca="1" ref="CZ51" ca="1">IF($X21=$C21,SUM(IF(($T$79:$T$90=$C21)*($U$78:$AF$78=$X$20),$U$79:$AF$90)),0)</f>
        <v>0</v>
      </c>
      <c r="DA51" s="13">
        <f t="array" aca="1" ref="DA51" ca="1">IF($X21=$C21,SUM(IF(($T$79:$T$90=$C21)*($U$78:$AF$78=$X$22),$U$79:$AF$90)),0)</f>
        <v>0</v>
      </c>
      <c r="DB51" s="13">
        <f t="array" aca="1" ref="DB51" ca="1">IF($X21=$C21,SUM(IF(($T$79:$T$90=$C21)*($U$78:$AF$78=$X$23),$U$79:$AF$90)),0)</f>
        <v>0</v>
      </c>
      <c r="DC51" s="13">
        <f t="array" aca="1" ref="DC51" ca="1">IF($X21=$C21,SUM(IF(($T$79:$T$90=$C21)*($U$78:$AF$78=$X$24),$U$79:$AF$90)),0)</f>
        <v>0</v>
      </c>
      <c r="DD51" s="13">
        <f t="array" aca="1" ref="DD51" ca="1">IF($X21=$C21,SUM(IF(($T$79:$T$90=$C21)*($U$78:$AF$78=$X$25),$U$79:$AF$90)),0)</f>
        <v>0</v>
      </c>
      <c r="DE51" s="13">
        <f t="array" aca="1" ref="DE51" ca="1">IF($X21=$C21,SUM(IF(($T$79:$T$90=$C21)*($U$78:$AF$78=$X$26),$U$79:$AF$90)),0)</f>
        <v>0</v>
      </c>
      <c r="DF51" s="13">
        <f t="array" aca="1" ref="DF51" ca="1">IF($X21=$C21,SUM(IF(($T$79:$T$90=$C21)*($U$78:$AF$78=$X$27),$U$79:$AF$90)),0)</f>
        <v>0</v>
      </c>
      <c r="DG51" s="13">
        <f t="array" aca="1" ref="DG51" ca="1">IF($X21=$C21,SUM(IF(($T$79:$T$90=$C21)*($U$78:$AF$78=$X$28),$U$79:$AF$90)),0)</f>
        <v>0</v>
      </c>
      <c r="DH51" s="13">
        <f t="array" aca="1" ref="DH51" ca="1">IF($X21=$C21,SUM(IF(($T$79:$T$90=$C21)*($U$78:$AF$78=$X$29),$U$79:$AF$90)),0)</f>
        <v>0</v>
      </c>
      <c r="DI51" s="13">
        <f t="array" aca="1" ref="DI51" ca="1">IF($X21=$C21,SUM(IF(($T$79:$T$90=$C21)*($U$78:$AF$78=$X$30),$U$79:$AF$90)),0)</f>
        <v>0</v>
      </c>
      <c r="DJ51" s="336">
        <f t="array" aca="1" ref="DJ51" ca="1">IF($X21=$C21,SUM(IF(($T$79:$T$90=$C21)*($U$78:$AF$78=$X$31),$U$79:$AF$90)),0)</f>
        <v>0</v>
      </c>
      <c r="DK51" s="13">
        <f t="array" aca="1" ref="DK51" ca="1">IF($Y21=$C21,SUM(IF(($T$79:$T$90=$C21)*($U$78:$AF$78=$Y$20),$U$79:$AF$90)),0)</f>
        <v>0</v>
      </c>
      <c r="DL51" s="13">
        <f t="array" aca="1" ref="DL51" ca="1">IF($Y21=$C21,SUM(IF(($T$79:$T$90=$C21)*($U$78:$AF$78=$Y$22),$U$79:$AF$90)),0)</f>
        <v>0</v>
      </c>
      <c r="DM51" s="13">
        <f t="array" aca="1" ref="DM51" ca="1">IF($Y21=$C21,SUM(IF(($T$79:$T$90=$C21)*($U$78:$AF$78=$Y$23),$U$79:$AF$90)),0)</f>
        <v>0</v>
      </c>
      <c r="DN51" s="13">
        <f t="array" aca="1" ref="DN51" ca="1">IF($Y21=$C21,SUM(IF(($T$79:$T$90=$C21)*($U$78:$AF$78=$Y$24),$U$79:$AF$90)),0)</f>
        <v>0</v>
      </c>
      <c r="DO51" s="13">
        <f t="array" aca="1" ref="DO51" ca="1">IF($Y21=$C21,SUM(IF(($T$79:$T$90=$C21)*($U$78:$AF$78=$Y$25),$U$79:$AF$90)),0)</f>
        <v>0</v>
      </c>
      <c r="DP51" s="13">
        <f t="array" aca="1" ref="DP51" ca="1">IF($Y21=$C21,SUM(IF(($T$79:$T$90=$C21)*($U$78:$AF$78=$Y$26),$U$79:$AF$90)),0)</f>
        <v>0</v>
      </c>
      <c r="DQ51" s="13">
        <f t="array" aca="1" ref="DQ51" ca="1">IF($Y21=$C21,SUM(IF(($T$79:$T$90=$C21)*($U$78:$AF$78=$Y$27),$U$79:$AF$90)),0)</f>
        <v>0</v>
      </c>
      <c r="DR51" s="13">
        <f t="array" aca="1" ref="DR51" ca="1">IF($Y21=$C21,SUM(IF(($T$79:$T$90=$C21)*($U$78:$AF$78=$Y$28),$U$79:$AF$90)),0)</f>
        <v>0</v>
      </c>
      <c r="DS51" s="13">
        <f t="array" aca="1" ref="DS51" ca="1">IF($Y21=$C21,SUM(IF(($T$79:$T$90=$C21)*($U$78:$AF$78=$Y$29),$U$79:$AF$90)),0)</f>
        <v>0</v>
      </c>
      <c r="DT51" s="13">
        <f t="array" aca="1" ref="DT51" ca="1">IF($Y21=$C21,SUM(IF(($T$79:$T$90=$C21)*($U$78:$AF$78=$Y$30),$U$79:$AF$90)),0)</f>
        <v>0</v>
      </c>
      <c r="DU51" s="343">
        <f t="array" aca="1" ref="DU51" ca="1">IF($Y21=$C21,SUM(IF(($T$79:$T$90=$C21)*($U$78:$AF$78=$Y$31),$U$79:$AF$90)),0)</f>
        <v>0</v>
      </c>
    </row>
    <row r="52" spans="2:125" s="2" customFormat="1" x14ac:dyDescent="0.2">
      <c r="E52" s="335">
        <f t="array" aca="1" ref="E52" ca="1">IF($O22=$C22,SUM(IF(($T$79:$T$90=$C22)*($U$78:$AF$78=$O$20),$U$79:$AF$90)),0)</f>
        <v>0</v>
      </c>
      <c r="F52" s="13">
        <f t="array" aca="1" ref="F52" ca="1">IF($O22=$C22,SUM(IF(($T$79:$T$90=$C22)*($U$78:$AF$78=$O$21),$U$79:$AF$90)),0)</f>
        <v>0</v>
      </c>
      <c r="G52" s="13">
        <f t="array" aca="1" ref="G52" ca="1">IF($O22=$C22,SUM(IF(($T$79:$T$90=$C22)*($U$78:$AF$78=$O$23),$U$79:$AF$90)),0)</f>
        <v>0</v>
      </c>
      <c r="H52" s="13">
        <f t="array" aca="1" ref="H52" ca="1">IF($O22=$C22,SUM(IF(($T$79:$T$90=$C22)*($U$78:$AF$78=$O$24),$U$79:$AF$90)),0)</f>
        <v>0</v>
      </c>
      <c r="I52" s="13">
        <f t="array" aca="1" ref="I52" ca="1">IF($O22=$C22,SUM(IF(($T$79:$T$90=$C22)*($U$78:$AF$78=$O$25),$U$79:$AF$90)),0)</f>
        <v>0</v>
      </c>
      <c r="J52" s="13">
        <f t="array" aca="1" ref="J52" ca="1">IF($O22=$C22,SUM(IF(($T$79:$T$90=$C22)*($U$78:$AF$78=$O$26),$U$79:$AF$90)),0)</f>
        <v>0</v>
      </c>
      <c r="K52" s="13">
        <f t="array" aca="1" ref="K52" ca="1">IF($O22=$C22,SUM(IF(($T$79:$T$90=$C22)*($U$78:$AF$78=$O$27),$U$79:$AF$90)),0)</f>
        <v>0</v>
      </c>
      <c r="L52" s="13">
        <f t="array" aca="1" ref="L52" ca="1">IF($O22=$C22,SUM(IF(($T$79:$T$90=$C22)*($U$78:$AF$78=$O$28),$U$79:$AF$90)),0)</f>
        <v>0</v>
      </c>
      <c r="M52" s="13">
        <f t="array" aca="1" ref="M52" ca="1">IF($O22=$C22,SUM(IF(($T$79:$T$90=$C22)*($U$78:$AF$78=$O$29),$U$79:$AF$90)),0)</f>
        <v>0</v>
      </c>
      <c r="N52" s="13">
        <f t="array" aca="1" ref="N52" ca="1">IF($O22=$C22,SUM(IF(($T$79:$T$90=$C22)*($U$78:$AF$78=$O$30),$U$79:$AF$90)),0)</f>
        <v>0</v>
      </c>
      <c r="O52" s="13">
        <f t="array" aca="1" ref="O52" ca="1">IF($O22=$C22,SUM(IF(($T$79:$T$90=$C22)*($U$78:$AF$78=$O$31),$U$79:$AF$90)),0)</f>
        <v>0</v>
      </c>
      <c r="P52" s="342">
        <f t="array" aca="1" ref="P52" ca="1">IF($P22=$C22,SUM(IF(($T$79:$T$90=$C22)*($U$78:$AF$78=$P$20),$U$79:$AF$90)),0)</f>
        <v>0</v>
      </c>
      <c r="Q52" s="13">
        <f t="array" aca="1" ref="Q52" ca="1">IF($P22=$C22,SUM(IF(($T$79:$T$90=$C22)*($U$78:$AF$78=$P$21),$U$79:$AF$90)),0)</f>
        <v>0</v>
      </c>
      <c r="R52" s="13">
        <f t="array" aca="1" ref="R52" ca="1">IF($P22=$C22,SUM(IF(($T$79:$T$90=$C22)*($U$78:$AF$78=$P$23),$U$79:$AF$90)),0)</f>
        <v>0</v>
      </c>
      <c r="S52" s="13">
        <f t="array" aca="1" ref="S52" ca="1">IF($P22=$C22,SUM(IF(($T$79:$T$90=$C22)*($U$78:$AF$78=$P$24),$U$79:$AF$90)),0)</f>
        <v>0</v>
      </c>
      <c r="T52" s="13">
        <f t="array" aca="1" ref="T52" ca="1">IF($P22=$C22,SUM(IF(($T$79:$T$90=$C22)*($U$78:$AF$78=$P$25),$U$79:$AF$90)),0)</f>
        <v>0</v>
      </c>
      <c r="U52" s="13">
        <f t="array" aca="1" ref="U52" ca="1">IF($P22=$C22,SUM(IF(($T$79:$T$90=$C22)*($U$78:$AF$78=$P$26),$U$79:$AF$90)),0)</f>
        <v>0</v>
      </c>
      <c r="V52" s="13">
        <f t="array" aca="1" ref="V52" ca="1">IF($P22=$C22,SUM(IF(($T$79:$T$90=$C22)*($U$78:$AF$78=$P$27),$U$79:$AF$90)),0)</f>
        <v>0</v>
      </c>
      <c r="W52" s="13">
        <f t="array" aca="1" ref="W52" ca="1">IF($P22=$C22,SUM(IF(($T$79:$T$90=$C22)*($U$78:$AF$78=$P$28),$U$79:$AF$90)),0)</f>
        <v>0</v>
      </c>
      <c r="X52" s="13">
        <f t="array" aca="1" ref="X52" ca="1">IF($P22=$C22,SUM(IF(($T$79:$T$90=$C22)*($U$78:$AF$78=$P$29),$U$79:$AF$90)),0)</f>
        <v>0</v>
      </c>
      <c r="Y52" s="13">
        <f t="array" aca="1" ref="Y52" ca="1">IF($P22=$C22,SUM(IF(($T$79:$T$90=$C22)*($U$78:$AF$78=$P$30),$U$79:$AF$90)),0)</f>
        <v>0</v>
      </c>
      <c r="Z52" s="13">
        <f t="array" aca="1" ref="Z52" ca="1">IF($P22=$C22,SUM(IF(($T$79:$T$90=$C22)*($U$78:$AF$78=$P$31),$U$79:$AF$90)),0)</f>
        <v>0</v>
      </c>
      <c r="AA52" s="342">
        <f t="array" aca="1" ref="AA52" ca="1">IF($Q22=$C22,SUM(IF(($T$79:$T$90=$C22)*($U$78:$AF$78=$Q$20),$U$79:$AF$90)),0)</f>
        <v>0</v>
      </c>
      <c r="AB52" s="13">
        <f t="array" aca="1" ref="AB52" ca="1">IF($Q22=$C22,SUM(IF(($T$79:$T$90=$C22)*($U$78:$AF$78=$Q$21),$U$79:$AF$90)),0)</f>
        <v>0</v>
      </c>
      <c r="AC52" s="13">
        <f t="array" aca="1" ref="AC52" ca="1">IF($Q22=$C22,SUM(IF(($T$79:$T$90=$C22)*($U$78:$AF$78=$Q$23),$U$79:$AF$90)),0)</f>
        <v>0</v>
      </c>
      <c r="AD52" s="13">
        <f t="array" aca="1" ref="AD52" ca="1">IF($Q22=$C22,SUM(IF(($T$79:$T$90=$C22)*($U$78:$AF$78=$Q$24),$U$79:$AF$90)),0)</f>
        <v>0</v>
      </c>
      <c r="AE52" s="13">
        <f t="array" aca="1" ref="AE52" ca="1">IF($Q22=$C22,SUM(IF(($T$79:$T$90=$C22)*($U$78:$AF$78=$Q$25),$U$79:$AF$90)),0)</f>
        <v>0</v>
      </c>
      <c r="AF52" s="13">
        <f t="array" aca="1" ref="AF52" ca="1">IF($Q22=$C22,SUM(IF(($T$79:$T$90=$C22)*($U$78:$AF$78=$Q$26),$U$79:$AF$90)),0)</f>
        <v>0</v>
      </c>
      <c r="AG52" s="13">
        <f t="array" aca="1" ref="AG52" ca="1">IF($Q22=$C22,SUM(IF(($T$79:$T$90=$C22)*($U$78:$AF$78=$Q$27),$U$79:$AF$90)),0)</f>
        <v>0</v>
      </c>
      <c r="AH52" s="13">
        <f t="array" aca="1" ref="AH52" ca="1">IF($Q22=$C22,SUM(IF(($T$79:$T$90=$C22)*($U$78:$AF$78=$Q$28),$U$79:$AF$90)),0)</f>
        <v>0</v>
      </c>
      <c r="AI52" s="13">
        <f t="array" aca="1" ref="AI52" ca="1">IF($Q22=$C22,SUM(IF(($T$79:$T$90=$C22)*($U$78:$AF$78=$Q$29),$U$79:$AF$90)),0)</f>
        <v>0</v>
      </c>
      <c r="AJ52" s="13">
        <f t="array" aca="1" ref="AJ52" ca="1">IF($Q22=$C22,SUM(IF(($T$79:$T$90=$C22)*($U$78:$AF$78=$Q$30),$U$79:$AF$90)),0)</f>
        <v>0</v>
      </c>
      <c r="AK52" s="13">
        <f t="array" aca="1" ref="AK52" ca="1">IF($Q22=$C22,SUM(IF(($T$79:$T$90=$C22)*($U$78:$AF$78=$Q$31),$U$79:$AF$90)),0)</f>
        <v>0</v>
      </c>
      <c r="AL52" s="342">
        <f t="array" aca="1" ref="AL52" ca="1">IF($R22=$C22,SUM(IF(($T$79:$T$90=$C22)*($U$78:$AF$78=$R$20),$U$79:$AF$90)),0)</f>
        <v>0</v>
      </c>
      <c r="AM52" s="13">
        <f t="array" aca="1" ref="AM52" ca="1">IF($R22=$C22,SUM(IF(($T$79:$T$90=$C22)*($U$78:$AF$78=$R$21),$U$79:$AF$90)),0)</f>
        <v>0</v>
      </c>
      <c r="AN52" s="13">
        <f t="array" aca="1" ref="AN52" ca="1">IF($R22=$C22,SUM(IF(($T$79:$T$90=$C22)*($U$78:$AF$78=$R$23),$U$79:$AF$90)),0)</f>
        <v>0</v>
      </c>
      <c r="AO52" s="13">
        <f t="array" aca="1" ref="AO52" ca="1">IF($R22=$C22,SUM(IF(($T$79:$T$90=$C22)*($U$78:$AF$78=$R$24),$U$79:$AF$90)),0)</f>
        <v>0</v>
      </c>
      <c r="AP52" s="13">
        <f t="array" aca="1" ref="AP52" ca="1">IF($R22=$C22,SUM(IF(($T$79:$T$90=$C22)*($U$78:$AF$78=$R$25),$U$79:$AF$90)),0)</f>
        <v>0</v>
      </c>
      <c r="AQ52" s="13">
        <f t="array" aca="1" ref="AQ52" ca="1">IF($R22=$C22,SUM(IF(($T$79:$T$90=$C22)*($U$78:$AF$78=$R$26),$U$79:$AF$90)),0)</f>
        <v>0</v>
      </c>
      <c r="AR52" s="13">
        <f t="array" aca="1" ref="AR52" ca="1">IF($R22=$C22,SUM(IF(($T$79:$T$90=$C22)*($U$78:$AF$78=$R$27),$U$79:$AF$90)),0)</f>
        <v>0</v>
      </c>
      <c r="AS52" s="13">
        <f t="array" aca="1" ref="AS52" ca="1">IF($R22=$C22,SUM(IF(($T$79:$T$90=$C22)*($U$78:$AF$78=$R$28),$U$79:$AF$90)),0)</f>
        <v>0</v>
      </c>
      <c r="AT52" s="13">
        <f t="array" aca="1" ref="AT52" ca="1">IF($R22=$C22,SUM(IF(($T$79:$T$90=$C22)*($U$78:$AF$78=$R$29),$U$79:$AF$90)),0)</f>
        <v>0</v>
      </c>
      <c r="AU52" s="13">
        <f t="array" aca="1" ref="AU52" ca="1">IF($R22=$C22,SUM(IF(($T$79:$T$90=$C22)*($U$78:$AF$78=$R$30),$U$79:$AF$90)),0)</f>
        <v>0</v>
      </c>
      <c r="AV52" s="13">
        <f t="array" aca="1" ref="AV52" ca="1">IF($R22=$C22,SUM(IF(($T$79:$T$90=$C22)*($U$78:$AF$78=$R$31),$U$79:$AF$90)),0)</f>
        <v>0</v>
      </c>
      <c r="AW52" s="342">
        <f t="array" aca="1" ref="AW52" ca="1">IF($S22=$C22,SUM(IF(($T$79:$T$90=$C22)*($U$78:$AF$78=$S$20),$U$79:$AF$90)),0)</f>
        <v>0</v>
      </c>
      <c r="AX52" s="13">
        <f t="array" aca="1" ref="AX52" ca="1">IF($S22=$C22,SUM(IF(($T$79:$T$90=$C22)*($U$78:$AF$78=$S$21),$U$79:$AF$90)),0)</f>
        <v>0</v>
      </c>
      <c r="AY52" s="13">
        <f t="array" aca="1" ref="AY52" ca="1">IF($S22=$C22,SUM(IF(($T$79:$T$90=$C22)*($U$78:$AF$78=$S$23),$U$79:$AF$90)),0)</f>
        <v>0</v>
      </c>
      <c r="AZ52" s="13">
        <f t="array" aca="1" ref="AZ52" ca="1">IF($S22=$C22,SUM(IF(($T$79:$T$90=$C22)*($U$78:$AF$78=$S$24),$U$79:$AF$90)),0)</f>
        <v>0</v>
      </c>
      <c r="BA52" s="13">
        <f t="array" aca="1" ref="BA52" ca="1">IF($S22=$C22,SUM(IF(($T$79:$T$90=$C22)*($U$78:$AF$78=$S$25),$U$79:$AF$90)),0)</f>
        <v>0</v>
      </c>
      <c r="BB52" s="13">
        <f t="array" aca="1" ref="BB52" ca="1">IF($S22=$C22,SUM(IF(($T$79:$T$90=$C22)*($U$78:$AF$78=$S$26),$U$79:$AF$90)),0)</f>
        <v>0</v>
      </c>
      <c r="BC52" s="13">
        <f t="array" aca="1" ref="BC52" ca="1">IF($S22=$C22,SUM(IF(($T$79:$T$90=$C22)*($U$78:$AF$78=$S$27),$U$79:$AF$90)),0)</f>
        <v>0</v>
      </c>
      <c r="BD52" s="13">
        <f t="array" aca="1" ref="BD52" ca="1">IF($S22=$C22,SUM(IF(($T$79:$T$90=$C22)*($U$78:$AF$78=$S$28),$U$79:$AF$90)),0)</f>
        <v>0</v>
      </c>
      <c r="BE52" s="13">
        <f t="array" aca="1" ref="BE52" ca="1">IF($S22=$C22,SUM(IF(($T$79:$T$90=$C22)*($U$78:$AF$78=$S$29),$U$79:$AF$90)),0)</f>
        <v>0</v>
      </c>
      <c r="BF52" s="13">
        <f t="array" aca="1" ref="BF52" ca="1">IF($S22=$C22,SUM(IF(($T$79:$T$90=$C22)*($U$78:$AF$78=$S$30),$U$79:$AF$90)),0)</f>
        <v>0</v>
      </c>
      <c r="BG52" s="13">
        <f t="array" aca="1" ref="BG52" ca="1">IF($S22=$C22,SUM(IF(($T$79:$T$90=$C22)*($U$78:$AF$78=$S$31),$U$79:$AF$90)),0)</f>
        <v>0</v>
      </c>
      <c r="BH52" s="342">
        <f t="array" aca="1" ref="BH52" ca="1">IF($T22=$C22,SUM(IF(($T$79:$T$90=$C22)*($U$78:$AF$78=$T$20),$U$79:$AF$90)),0)</f>
        <v>0</v>
      </c>
      <c r="BI52" s="13">
        <f t="array" aca="1" ref="BI52" ca="1">IF($T22=$C22,SUM(IF(($T$79:$T$90=$C22)*($U$78:$AF$78=$T$21),$U$79:$AF$90)),0)</f>
        <v>0</v>
      </c>
      <c r="BJ52" s="13">
        <f t="array" aca="1" ref="BJ52" ca="1">IF($T22=$C22,SUM(IF(($T$79:$T$90=$C22)*($U$78:$AF$78=$T$23),$U$79:$AF$90)),0)</f>
        <v>0</v>
      </c>
      <c r="BK52" s="13">
        <f t="array" aca="1" ref="BK52" ca="1">IF($T22=$C22,SUM(IF(($T$79:$T$90=$C22)*($U$78:$AF$78=$T$24),$U$79:$AF$90)),0)</f>
        <v>0</v>
      </c>
      <c r="BL52" s="13">
        <f t="array" aca="1" ref="BL52" ca="1">IF($T22=$C22,SUM(IF(($T$79:$T$90=$C22)*($U$78:$AF$78=$T$25),$U$79:$AF$90)),0)</f>
        <v>0</v>
      </c>
      <c r="BM52" s="13">
        <f t="array" aca="1" ref="BM52" ca="1">IF($T22=$C22,SUM(IF(($T$79:$T$90=$C22)*($U$78:$AF$78=$T$26),$U$79:$AF$90)),0)</f>
        <v>0</v>
      </c>
      <c r="BN52" s="13">
        <f t="array" aca="1" ref="BN52" ca="1">IF($T22=$C22,SUM(IF(($T$79:$T$90=$C22)*($U$78:$AF$78=$T$27),$U$79:$AF$90)),0)</f>
        <v>0</v>
      </c>
      <c r="BO52" s="13">
        <f t="array" aca="1" ref="BO52" ca="1">IF($T22=$C22,SUM(IF(($T$79:$T$90=$C22)*($U$78:$AF$78=$T$28),$U$79:$AF$90)),0)</f>
        <v>0</v>
      </c>
      <c r="BP52" s="13">
        <f t="array" aca="1" ref="BP52" ca="1">IF($T22=$C22,SUM(IF(($T$79:$T$90=$C22)*($U$78:$AF$78=$T$29),$U$79:$AF$90)),0)</f>
        <v>0</v>
      </c>
      <c r="BQ52" s="13">
        <f t="array" aca="1" ref="BQ52" ca="1">IF($T22=$C22,SUM(IF(($T$79:$T$90=$C22)*($U$78:$AF$78=$T$30),$U$79:$AF$90)),0)</f>
        <v>0</v>
      </c>
      <c r="BR52" s="13">
        <f t="array" aca="1" ref="BR52" ca="1">IF($T22=$C22,SUM(IF(($T$79:$T$90=$C22)*($U$78:$AF$78=$T$31),$U$79:$AF$90)),0)</f>
        <v>0</v>
      </c>
      <c r="BS52" s="342">
        <f t="array" aca="1" ref="BS52" ca="1">IF($U22=$C22,SUM(IF(($T$79:$T$90=$C22)*($U$78:$AF$78=$U$20),$U$79:$AF$90)),0)</f>
        <v>0</v>
      </c>
      <c r="BT52" s="13">
        <f t="array" aca="1" ref="BT52" ca="1">IF($U22=$C22,SUM(IF(($T$79:$T$90=$C22)*($U$78:$AF$78=$U$21),$U$79:$AF$90)),0)</f>
        <v>0</v>
      </c>
      <c r="BU52" s="13">
        <f t="array" aca="1" ref="BU52" ca="1">IF($U22=$C22,SUM(IF(($T$79:$T$90=$C22)*($U$78:$AF$78=$U$23),$U$79:$AF$90)),0)</f>
        <v>0</v>
      </c>
      <c r="BV52" s="13">
        <f t="array" aca="1" ref="BV52" ca="1">IF($U22=$C22,SUM(IF(($T$79:$T$90=$C22)*($U$78:$AF$78=$U$24),$U$79:$AF$90)),0)</f>
        <v>0</v>
      </c>
      <c r="BW52" s="13">
        <f t="array" aca="1" ref="BW52" ca="1">IF($U22=$C22,SUM(IF(($T$79:$T$90=$C22)*($U$78:$AF$78=$U$25),$U$79:$AF$90)),0)</f>
        <v>0</v>
      </c>
      <c r="BX52" s="13">
        <f t="array" aca="1" ref="BX52" ca="1">IF($U22=$C22,SUM(IF(($T$79:$T$90=$C22)*($U$78:$AF$78=$U$26),$U$79:$AF$90)),0)</f>
        <v>0</v>
      </c>
      <c r="BY52" s="13">
        <f t="array" aca="1" ref="BY52" ca="1">IF($U22=$C22,SUM(IF(($T$79:$T$90=$C22)*($U$78:$AF$78=$U$27),$U$79:$AF$90)),0)</f>
        <v>0</v>
      </c>
      <c r="BZ52" s="13">
        <f t="array" aca="1" ref="BZ52" ca="1">IF($U22=$C22,SUM(IF(($T$79:$T$90=$C22)*($U$78:$AF$78=$U$28),$U$79:$AF$90)),0)</f>
        <v>0</v>
      </c>
      <c r="CA52" s="13">
        <f t="array" aca="1" ref="CA52" ca="1">IF($U22=$C22,SUM(IF(($T$79:$T$90=$C22)*($U$78:$AF$78=$U$29),$U$79:$AF$90)),0)</f>
        <v>0</v>
      </c>
      <c r="CB52" s="13">
        <f t="array" aca="1" ref="CB52" ca="1">IF($U22=$C22,SUM(IF(($T$79:$T$90=$C22)*($U$78:$AF$78=$U$30),$U$79:$AF$90)),0)</f>
        <v>0</v>
      </c>
      <c r="CC52" s="13">
        <f t="array" aca="1" ref="CC52" ca="1">IF($U22=$C22,SUM(IF(($T$79:$T$90=$C22)*($U$78:$AF$78=$U$31),$U$79:$AF$90)),0)</f>
        <v>0</v>
      </c>
      <c r="CD52" s="342">
        <f t="array" aca="1" ref="CD52" ca="1">IF($V22=$C22,SUM(IF(($T$79:$T$90=$C22)*($U$78:$AF$78=$V$20),$U$79:$AF$90)),0)</f>
        <v>0</v>
      </c>
      <c r="CE52" s="13">
        <f t="array" aca="1" ref="CE52" ca="1">IF($V22=$C22,SUM(IF(($T$79:$T$90=$C22)*($U$78:$AF$78=$V$21),$U$79:$AF$90)),0)</f>
        <v>0</v>
      </c>
      <c r="CF52" s="13">
        <f t="array" aca="1" ref="CF52" ca="1">IF($V22=$C22,SUM(IF(($T$79:$T$90=$C22)*($U$78:$AF$78=$V$23),$U$79:$AF$90)),0)</f>
        <v>0</v>
      </c>
      <c r="CG52" s="13">
        <f t="array" aca="1" ref="CG52" ca="1">IF($V22=$C22,SUM(IF(($T$79:$T$90=$C22)*($U$78:$AF$78=$V$24),$U$79:$AF$90)),0)</f>
        <v>0</v>
      </c>
      <c r="CH52" s="13">
        <f t="array" aca="1" ref="CH52" ca="1">IF($V22=$C22,SUM(IF(($T$79:$T$90=$C22)*($U$78:$AF$78=$V$25),$U$79:$AF$90)),0)</f>
        <v>0</v>
      </c>
      <c r="CI52" s="13">
        <f t="array" aca="1" ref="CI52" ca="1">IF($V22=$C22,SUM(IF(($T$79:$T$90=$C22)*($U$78:$AF$78=$V$26),$U$79:$AF$90)),0)</f>
        <v>0</v>
      </c>
      <c r="CJ52" s="13">
        <f t="array" aca="1" ref="CJ52" ca="1">IF($V22=$C22,SUM(IF(($T$79:$T$90=$C22)*($U$78:$AF$78=$V$27),$U$79:$AF$90)),0)</f>
        <v>0</v>
      </c>
      <c r="CK52" s="13">
        <f t="array" aca="1" ref="CK52" ca="1">IF($V22=$C22,SUM(IF(($T$79:$T$90=$C22)*($U$78:$AF$78=$V$28),$U$79:$AF$90)),0)</f>
        <v>0</v>
      </c>
      <c r="CL52" s="13">
        <f t="array" aca="1" ref="CL52" ca="1">IF($V22=$C22,SUM(IF(($T$79:$T$90=$C22)*($U$78:$AF$78=$V$29),$U$79:$AF$90)),0)</f>
        <v>0</v>
      </c>
      <c r="CM52" s="13">
        <f t="array" aca="1" ref="CM52" ca="1">IF($V22=$C22,SUM(IF(($T$79:$T$90=$C22)*($U$78:$AF$78=$V$30),$U$79:$AF$90)),0)</f>
        <v>0</v>
      </c>
      <c r="CN52" s="336">
        <f t="array" aca="1" ref="CN52" ca="1">IF($V22=$C22,SUM(IF(($T$79:$T$90=$C22)*($U$78:$AF$78=$V$31),$U$79:$AF$90)),0)</f>
        <v>0</v>
      </c>
      <c r="CO52" s="342">
        <f t="array" aca="1" ref="CO52" ca="1">IF($W22=$C22,SUM(IF(($T$79:$T$90=$C22)*($U$78:$AF$78=$W$20),$U$79:$AF$90)),0)</f>
        <v>0</v>
      </c>
      <c r="CP52" s="13">
        <f t="array" aca="1" ref="CP52" ca="1">IF($W22=$C22,SUM(IF(($T$79:$T$90=$C22)*($U$78:$AF$78=$W$21),$U$79:$AF$90)),0)</f>
        <v>0</v>
      </c>
      <c r="CQ52" s="13">
        <f t="array" aca="1" ref="CQ52" ca="1">IF($W22=$C22,SUM(IF(($T$79:$T$90=$C22)*($U$78:$AF$78=$W$23),$U$79:$AF$90)),0)</f>
        <v>0</v>
      </c>
      <c r="CR52" s="13">
        <f t="array" aca="1" ref="CR52" ca="1">IF($W22=$C22,SUM(IF(($T$79:$T$90=$C22)*($U$78:$AF$78=$W$24),$U$79:$AF$90)),0)</f>
        <v>0</v>
      </c>
      <c r="CS52" s="13">
        <f t="array" aca="1" ref="CS52" ca="1">IF($W22=$C22,SUM(IF(($T$79:$T$90=$C22)*($U$78:$AF$78=$W$25),$U$79:$AF$90)),0)</f>
        <v>0</v>
      </c>
      <c r="CT52" s="13">
        <f t="array" aca="1" ref="CT52" ca="1">IF($W22=$C22,SUM(IF(($T$79:$T$90=$C22)*($U$78:$AF$78=$W$26),$U$79:$AF$90)),0)</f>
        <v>0</v>
      </c>
      <c r="CU52" s="13">
        <f t="array" aca="1" ref="CU52" ca="1">IF($W22=$C22,SUM(IF(($T$79:$T$90=$C22)*($U$78:$AF$78=$W$27),$U$79:$AF$90)),0)</f>
        <v>0</v>
      </c>
      <c r="CV52" s="13">
        <f t="array" aca="1" ref="CV52" ca="1">IF($W22=$C22,SUM(IF(($T$79:$T$90=$C22)*($U$78:$AF$78=$W$28),$U$79:$AF$90)),0)</f>
        <v>0</v>
      </c>
      <c r="CW52" s="13">
        <f t="array" aca="1" ref="CW52" ca="1">IF($W22=$C22,SUM(IF(($T$79:$T$90=$C22)*($U$78:$AF$78=$W$29),$U$79:$AF$90)),0)</f>
        <v>0</v>
      </c>
      <c r="CX52" s="13">
        <f t="array" aca="1" ref="CX52" ca="1">IF($W22=$C22,SUM(IF(($T$79:$T$90=$C22)*($U$78:$AF$78=$W$30),$U$79:$AF$90)),0)</f>
        <v>0</v>
      </c>
      <c r="CY52" s="336">
        <f t="array" aca="1" ref="CY52" ca="1">IF($W22=$C22,SUM(IF(($T$79:$T$90=$C22)*($U$78:$AF$78=$W$31),$U$79:$AF$90)),0)</f>
        <v>0</v>
      </c>
      <c r="CZ52" s="342">
        <f t="array" aca="1" ref="CZ52" ca="1">IF($X22=$C22,SUM(IF(($T$79:$T$90=$C22)*($U$78:$AF$78=$X$20),$U$79:$AF$90)),0)</f>
        <v>0</v>
      </c>
      <c r="DA52" s="13">
        <f t="array" aca="1" ref="DA52" ca="1">IF($X22=$C22,SUM(IF(($T$79:$T$90=$C22)*($U$78:$AF$78=$X$21),$U$79:$AF$90)),0)</f>
        <v>0</v>
      </c>
      <c r="DB52" s="13">
        <f t="array" aca="1" ref="DB52" ca="1">IF($X22=$C22,SUM(IF(($T$79:$T$90=$C22)*($U$78:$AF$78=$X$23),$U$79:$AF$90)),0)</f>
        <v>0</v>
      </c>
      <c r="DC52" s="13">
        <f t="array" aca="1" ref="DC52" ca="1">IF($X22=$C22,SUM(IF(($T$79:$T$90=$C22)*($U$78:$AF$78=$X$24),$U$79:$AF$90)),0)</f>
        <v>0</v>
      </c>
      <c r="DD52" s="13">
        <f t="array" aca="1" ref="DD52" ca="1">IF($X22=$C22,SUM(IF(($T$79:$T$90=$C22)*($U$78:$AF$78=$X$25),$U$79:$AF$90)),0)</f>
        <v>0</v>
      </c>
      <c r="DE52" s="13">
        <f t="array" aca="1" ref="DE52" ca="1">IF($X22=$C22,SUM(IF(($T$79:$T$90=$C22)*($U$78:$AF$78=$X$26),$U$79:$AF$90)),0)</f>
        <v>0</v>
      </c>
      <c r="DF52" s="13">
        <f t="array" aca="1" ref="DF52" ca="1">IF($X22=$C22,SUM(IF(($T$79:$T$90=$C22)*($U$78:$AF$78=$X$27),$U$79:$AF$90)),0)</f>
        <v>0</v>
      </c>
      <c r="DG52" s="13">
        <f t="array" aca="1" ref="DG52" ca="1">IF($X22=$C22,SUM(IF(($T$79:$T$90=$C22)*($U$78:$AF$78=$X$28),$U$79:$AF$90)),0)</f>
        <v>0</v>
      </c>
      <c r="DH52" s="13">
        <f t="array" aca="1" ref="DH52" ca="1">IF($X22=$C22,SUM(IF(($T$79:$T$90=$C22)*($U$78:$AF$78=$X$29),$U$79:$AF$90)),0)</f>
        <v>0</v>
      </c>
      <c r="DI52" s="13">
        <f t="array" aca="1" ref="DI52" ca="1">IF($X22=$C22,SUM(IF(($T$79:$T$90=$C22)*($U$78:$AF$78=$X$30),$U$79:$AF$90)),0)</f>
        <v>0</v>
      </c>
      <c r="DJ52" s="336">
        <f t="array" aca="1" ref="DJ52" ca="1">IF($X22=$C22,SUM(IF(($T$79:$T$90=$C22)*($U$78:$AF$78=$X$31),$U$79:$AF$90)),0)</f>
        <v>0</v>
      </c>
      <c r="DK52" s="13">
        <f t="array" aca="1" ref="DK52" ca="1">IF($Y22=$C22,SUM(IF(($T$79:$T$90=$C22)*($U$78:$AF$78=$Y$20),$U$79:$AF$90)),0)</f>
        <v>0</v>
      </c>
      <c r="DL52" s="13">
        <f t="array" aca="1" ref="DL52" ca="1">IF($Y22=$C22,SUM(IF(($T$79:$T$90=$C22)*($U$78:$AF$78=$Y$21),$U$79:$AF$90)),0)</f>
        <v>0</v>
      </c>
      <c r="DM52" s="13">
        <f t="array" aca="1" ref="DM52" ca="1">IF($Y22=$C22,SUM(IF(($T$79:$T$90=$C22)*($U$78:$AF$78=$Y$23),$U$79:$AF$90)),0)</f>
        <v>0</v>
      </c>
      <c r="DN52" s="13">
        <f t="array" aca="1" ref="DN52" ca="1">IF($Y22=$C22,SUM(IF(($T$79:$T$90=$C22)*($U$78:$AF$78=$Y$24),$U$79:$AF$90)),0)</f>
        <v>0</v>
      </c>
      <c r="DO52" s="13">
        <f t="array" aca="1" ref="DO52" ca="1">IF($Y22=$C22,SUM(IF(($T$79:$T$90=$C22)*($U$78:$AF$78=$Y$25),$U$79:$AF$90)),0)</f>
        <v>0</v>
      </c>
      <c r="DP52" s="13">
        <f t="array" aca="1" ref="DP52" ca="1">IF($Y22=$C22,SUM(IF(($T$79:$T$90=$C22)*($U$78:$AF$78=$Y$26),$U$79:$AF$90)),0)</f>
        <v>0</v>
      </c>
      <c r="DQ52" s="13">
        <f t="array" aca="1" ref="DQ52" ca="1">IF($Y22=$C22,SUM(IF(($T$79:$T$90=$C22)*($U$78:$AF$78=$Y$27),$U$79:$AF$90)),0)</f>
        <v>0</v>
      </c>
      <c r="DR52" s="13">
        <f t="array" aca="1" ref="DR52" ca="1">IF($Y22=$C22,SUM(IF(($T$79:$T$90=$C22)*($U$78:$AF$78=$Y$28),$U$79:$AF$90)),0)</f>
        <v>0</v>
      </c>
      <c r="DS52" s="13">
        <f t="array" aca="1" ref="DS52" ca="1">IF($Y22=$C22,SUM(IF(($T$79:$T$90=$C22)*($U$78:$AF$78=$Y$29),$U$79:$AF$90)),0)</f>
        <v>0</v>
      </c>
      <c r="DT52" s="13">
        <f t="array" aca="1" ref="DT52" ca="1">IF($Y22=$C22,SUM(IF(($T$79:$T$90=$C22)*($U$78:$AF$78=$Y$30),$U$79:$AF$90)),0)</f>
        <v>0</v>
      </c>
      <c r="DU52" s="343">
        <f t="array" aca="1" ref="DU52" ca="1">IF($Y22=$C22,SUM(IF(($T$79:$T$90=$C22)*($U$78:$AF$78=$Y$31),$U$79:$AF$90)),0)</f>
        <v>0</v>
      </c>
    </row>
    <row r="53" spans="2:125" s="2" customFormat="1" x14ac:dyDescent="0.2">
      <c r="E53" s="335">
        <f t="array" aca="1" ref="E53" ca="1">IF($O23=$C23,SUM(IF(($T$79:$T$90=$C23)*($U$78:$AF$78=$O$20),$U$79:$AF$90)),0)</f>
        <v>0</v>
      </c>
      <c r="F53" s="13">
        <f t="array" aca="1" ref="F53" ca="1">IF($O23=$C23,SUM(IF(($T$79:$T$90=$C23)*($U$78:$AF$78=$O$21),$U$79:$AF$90)),0)</f>
        <v>0</v>
      </c>
      <c r="G53" s="13">
        <f t="array" aca="1" ref="G53" ca="1">IF($O23=$C23,SUM(IF(($T$79:$T$90=$C23)*($U$78:$AF$78=$O$22),$U$79:$AF$90)),0)</f>
        <v>0</v>
      </c>
      <c r="H53" s="13">
        <f t="array" aca="1" ref="H53" ca="1">IF($O23=$C23,SUM(IF(($T$79:$T$90=$C23)*($U$78:$AF$78=$O$24),$U$79:$AF$90)),0)</f>
        <v>0</v>
      </c>
      <c r="I53" s="13">
        <f t="array" aca="1" ref="I53" ca="1">IF($O23=$C23,SUM(IF(($T$79:$T$90=$C23)*($U$78:$AF$78=$O$25),$U$79:$AF$90)),0)</f>
        <v>0</v>
      </c>
      <c r="J53" s="13">
        <f t="array" aca="1" ref="J53" ca="1">IF($O23=$C23,SUM(IF(($T$79:$T$90=$C23)*($U$78:$AF$78=$O$26),$U$79:$AF$90)),0)</f>
        <v>0</v>
      </c>
      <c r="K53" s="13">
        <f t="array" aca="1" ref="K53" ca="1">IF($O23=$C23,SUM(IF(($T$79:$T$90=$C23)*($U$78:$AF$78=$O$27),$U$79:$AF$90)),0)</f>
        <v>0</v>
      </c>
      <c r="L53" s="13">
        <f t="array" aca="1" ref="L53" ca="1">IF($O23=$C23,SUM(IF(($T$79:$T$90=$C23)*($U$78:$AF$78=$O$28),$U$79:$AF$90)),0)</f>
        <v>0</v>
      </c>
      <c r="M53" s="13">
        <f t="array" aca="1" ref="M53" ca="1">IF($O23=$C23,SUM(IF(($T$79:$T$90=$C23)*($U$78:$AF$78=$O$29),$U$79:$AF$90)),0)</f>
        <v>0</v>
      </c>
      <c r="N53" s="13">
        <f t="array" aca="1" ref="N53" ca="1">IF($O23=$C23,SUM(IF(($T$79:$T$90=$C23)*($U$78:$AF$78=$O$30),$U$79:$AF$90)),0)</f>
        <v>0</v>
      </c>
      <c r="O53" s="13">
        <f t="array" aca="1" ref="O53" ca="1">IF($O23=$C23,SUM(IF(($T$79:$T$90=$C23)*($U$78:$AF$78=$O$31),$U$79:$AF$90)),0)</f>
        <v>0</v>
      </c>
      <c r="P53" s="342">
        <f t="array" aca="1" ref="P53" ca="1">IF($P23=$C23,SUM(IF(($T$79:$T$90=$C23)*($U$78:$AF$78=$P$20),$U$79:$AF$90)),0)</f>
        <v>0</v>
      </c>
      <c r="Q53" s="13">
        <f t="array" aca="1" ref="Q53" ca="1">IF($P23=$C23,SUM(IF(($T$79:$T$90=$C23)*($U$78:$AF$78=$P$21),$U$79:$AF$90)),0)</f>
        <v>0</v>
      </c>
      <c r="R53" s="13">
        <f t="array" aca="1" ref="R53" ca="1">IF($P23=$C23,SUM(IF(($T$79:$T$90=$C23)*($U$78:$AF$78=$P$22),$U$79:$AF$90)),0)</f>
        <v>0</v>
      </c>
      <c r="S53" s="13">
        <f t="array" aca="1" ref="S53" ca="1">IF($P23=$C23,SUM(IF(($T$79:$T$90=$C23)*($U$78:$AF$78=$P$24),$U$79:$AF$90)),0)</f>
        <v>0</v>
      </c>
      <c r="T53" s="13">
        <f t="array" aca="1" ref="T53" ca="1">IF($P23=$C23,SUM(IF(($T$79:$T$90=$C23)*($U$78:$AF$78=$P$25),$U$79:$AF$90)),0)</f>
        <v>0</v>
      </c>
      <c r="U53" s="13">
        <f t="array" aca="1" ref="U53" ca="1">IF($P23=$C23,SUM(IF(($T$79:$T$90=$C23)*($U$78:$AF$78=$P$26),$U$79:$AF$90)),0)</f>
        <v>0</v>
      </c>
      <c r="V53" s="13">
        <f t="array" aca="1" ref="V53" ca="1">IF($P23=$C23,SUM(IF(($T$79:$T$90=$C23)*($U$78:$AF$78=$P$27),$U$79:$AF$90)),0)</f>
        <v>0</v>
      </c>
      <c r="W53" s="13">
        <f t="array" aca="1" ref="W53" ca="1">IF($P23=$C23,SUM(IF(($T$79:$T$90=$C23)*($U$78:$AF$78=$P$28),$U$79:$AF$90)),0)</f>
        <v>0</v>
      </c>
      <c r="X53" s="13">
        <f t="array" aca="1" ref="X53" ca="1">IF($P23=$C23,SUM(IF(($T$79:$T$90=$C23)*($U$78:$AF$78=$P$29),$U$79:$AF$90)),0)</f>
        <v>0</v>
      </c>
      <c r="Y53" s="13">
        <f t="array" aca="1" ref="Y53" ca="1">IF($P23=$C23,SUM(IF(($T$79:$T$90=$C23)*($U$78:$AF$78=$P$30),$U$79:$AF$90)),0)</f>
        <v>0</v>
      </c>
      <c r="Z53" s="13">
        <f t="array" aca="1" ref="Z53" ca="1">IF($P23=$C23,SUM(IF(($T$79:$T$90=$C23)*($U$78:$AF$78=$P$31),$U$79:$AF$90)),0)</f>
        <v>0</v>
      </c>
      <c r="AA53" s="342">
        <f t="array" aca="1" ref="AA53" ca="1">IF($Q23=$C23,SUM(IF(($T$79:$T$90=$C23)*($U$78:$AF$78=$Q$20),$U$79:$AF$90)),0)</f>
        <v>0</v>
      </c>
      <c r="AB53" s="13">
        <f t="array" aca="1" ref="AB53" ca="1">IF($Q23=$C23,SUM(IF(($T$79:$T$90=$C23)*($U$78:$AF$78=$Q$21),$U$79:$AF$90)),0)</f>
        <v>0</v>
      </c>
      <c r="AC53" s="13">
        <f t="array" aca="1" ref="AC53" ca="1">IF($Q23=$C23,SUM(IF(($T$79:$T$90=$C23)*($U$78:$AF$78=$Q$22),$U$79:$AF$90)),0)</f>
        <v>0</v>
      </c>
      <c r="AD53" s="13">
        <f t="array" aca="1" ref="AD53" ca="1">IF($Q23=$C23,SUM(IF(($T$79:$T$90=$C23)*($U$78:$AF$78=$Q$24),$U$79:$AF$90)),0)</f>
        <v>0</v>
      </c>
      <c r="AE53" s="13">
        <f t="array" aca="1" ref="AE53" ca="1">IF($Q23=$C23,SUM(IF(($T$79:$T$90=$C23)*($U$78:$AF$78=$Q$25),$U$79:$AF$90)),0)</f>
        <v>0</v>
      </c>
      <c r="AF53" s="13">
        <f t="array" aca="1" ref="AF53" ca="1">IF($Q23=$C23,SUM(IF(($T$79:$T$90=$C23)*($U$78:$AF$78=$Q$26),$U$79:$AF$90)),0)</f>
        <v>0</v>
      </c>
      <c r="AG53" s="13">
        <f t="array" aca="1" ref="AG53" ca="1">IF($Q23=$C23,SUM(IF(($T$79:$T$90=$C23)*($U$78:$AF$78=$Q$27),$U$79:$AF$90)),0)</f>
        <v>0</v>
      </c>
      <c r="AH53" s="13">
        <f t="array" aca="1" ref="AH53" ca="1">IF($Q23=$C23,SUM(IF(($T$79:$T$90=$C23)*($U$78:$AF$78=$Q$28),$U$79:$AF$90)),0)</f>
        <v>0</v>
      </c>
      <c r="AI53" s="13">
        <f t="array" aca="1" ref="AI53" ca="1">IF($Q23=$C23,SUM(IF(($T$79:$T$90=$C23)*($U$78:$AF$78=$Q$29),$U$79:$AF$90)),0)</f>
        <v>0</v>
      </c>
      <c r="AJ53" s="13">
        <f t="array" aca="1" ref="AJ53" ca="1">IF($Q23=$C23,SUM(IF(($T$79:$T$90=$C23)*($U$78:$AF$78=$Q$30),$U$79:$AF$90)),0)</f>
        <v>0</v>
      </c>
      <c r="AK53" s="13">
        <f t="array" aca="1" ref="AK53" ca="1">IF($Q23=$C23,SUM(IF(($T$79:$T$90=$C23)*($U$78:$AF$78=$Q$31),$U$79:$AF$90)),0)</f>
        <v>0</v>
      </c>
      <c r="AL53" s="342">
        <f t="array" aca="1" ref="AL53" ca="1">IF($R23=$C23,SUM(IF(($T$79:$T$90=$C23)*($U$78:$AF$78=$R$20),$U$79:$AF$90)),0)</f>
        <v>0</v>
      </c>
      <c r="AM53" s="13">
        <f t="array" aca="1" ref="AM53" ca="1">IF($R23=$C23,SUM(IF(($T$79:$T$90=$C23)*($U$78:$AF$78=$R$21),$U$79:$AF$90)),0)</f>
        <v>0</v>
      </c>
      <c r="AN53" s="13">
        <f t="array" aca="1" ref="AN53" ca="1">IF($R23=$C23,SUM(IF(($T$79:$T$90=$C23)*($U$78:$AF$78=$R$22),$U$79:$AF$90)),0)</f>
        <v>0</v>
      </c>
      <c r="AO53" s="13">
        <f t="array" aca="1" ref="AO53" ca="1">IF($R23=$C23,SUM(IF(($T$79:$T$90=$C23)*($U$78:$AF$78=$R$24),$U$79:$AF$90)),0)</f>
        <v>0</v>
      </c>
      <c r="AP53" s="13">
        <f t="array" aca="1" ref="AP53" ca="1">IF($R23=$C23,SUM(IF(($T$79:$T$90=$C23)*($U$78:$AF$78=$R$25),$U$79:$AF$90)),0)</f>
        <v>0</v>
      </c>
      <c r="AQ53" s="13">
        <f t="array" aca="1" ref="AQ53" ca="1">IF($R23=$C23,SUM(IF(($T$79:$T$90=$C23)*($U$78:$AF$78=$R$26),$U$79:$AF$90)),0)</f>
        <v>0</v>
      </c>
      <c r="AR53" s="13">
        <f t="array" aca="1" ref="AR53" ca="1">IF($R23=$C23,SUM(IF(($T$79:$T$90=$C23)*($U$78:$AF$78=$R$27),$U$79:$AF$90)),0)</f>
        <v>0</v>
      </c>
      <c r="AS53" s="13">
        <f t="array" aca="1" ref="AS53" ca="1">IF($R23=$C23,SUM(IF(($T$79:$T$90=$C23)*($U$78:$AF$78=$R$28),$U$79:$AF$90)),0)</f>
        <v>0</v>
      </c>
      <c r="AT53" s="13">
        <f t="array" aca="1" ref="AT53" ca="1">IF($R23=$C23,SUM(IF(($T$79:$T$90=$C23)*($U$78:$AF$78=$R$29),$U$79:$AF$90)),0)</f>
        <v>0</v>
      </c>
      <c r="AU53" s="13">
        <f t="array" aca="1" ref="AU53" ca="1">IF($R23=$C23,SUM(IF(($T$79:$T$90=$C23)*($U$78:$AF$78=$R$30),$U$79:$AF$90)),0)</f>
        <v>0</v>
      </c>
      <c r="AV53" s="13">
        <f t="array" aca="1" ref="AV53" ca="1">IF($R23=$C23,SUM(IF(($T$79:$T$90=$C23)*($U$78:$AF$78=$R$31),$U$79:$AF$90)),0)</f>
        <v>0</v>
      </c>
      <c r="AW53" s="342">
        <f t="array" aca="1" ref="AW53" ca="1">IF($S23=$C23,SUM(IF(($T$79:$T$90=$C23)*($U$78:$AF$78=$S$20),$U$79:$AF$90)),0)</f>
        <v>0</v>
      </c>
      <c r="AX53" s="13">
        <f t="array" aca="1" ref="AX53" ca="1">IF($S23=$C23,SUM(IF(($T$79:$T$90=$C23)*($U$78:$AF$78=$S$21),$U$79:$AF$90)),0)</f>
        <v>0</v>
      </c>
      <c r="AY53" s="13">
        <f t="array" aca="1" ref="AY53" ca="1">IF($S23=$C23,SUM(IF(($T$79:$T$90=$C23)*($U$78:$AF$78=$S$22),$U$79:$AF$90)),0)</f>
        <v>0</v>
      </c>
      <c r="AZ53" s="13">
        <f t="array" aca="1" ref="AZ53" ca="1">IF($S23=$C23,SUM(IF(($T$79:$T$90=$C23)*($U$78:$AF$78=$S$24),$U$79:$AF$90)),0)</f>
        <v>0</v>
      </c>
      <c r="BA53" s="13">
        <f t="array" aca="1" ref="BA53" ca="1">IF($S23=$C23,SUM(IF(($T$79:$T$90=$C23)*($U$78:$AF$78=$S$25),$U$79:$AF$90)),0)</f>
        <v>0</v>
      </c>
      <c r="BB53" s="13">
        <f t="array" aca="1" ref="BB53" ca="1">IF($S23=$C23,SUM(IF(($T$79:$T$90=$C23)*($U$78:$AF$78=$S$26),$U$79:$AF$90)),0)</f>
        <v>0</v>
      </c>
      <c r="BC53" s="13">
        <f t="array" aca="1" ref="BC53" ca="1">IF($S23=$C23,SUM(IF(($T$79:$T$90=$C23)*($U$78:$AF$78=$S$27),$U$79:$AF$90)),0)</f>
        <v>0</v>
      </c>
      <c r="BD53" s="13">
        <f t="array" aca="1" ref="BD53" ca="1">IF($S23=$C23,SUM(IF(($T$79:$T$90=$C23)*($U$78:$AF$78=$S$28),$U$79:$AF$90)),0)</f>
        <v>0</v>
      </c>
      <c r="BE53" s="13">
        <f t="array" aca="1" ref="BE53" ca="1">IF($S23=$C23,SUM(IF(($T$79:$T$90=$C23)*($U$78:$AF$78=$S$29),$U$79:$AF$90)),0)</f>
        <v>0</v>
      </c>
      <c r="BF53" s="13">
        <f t="array" aca="1" ref="BF53" ca="1">IF($S23=$C23,SUM(IF(($T$79:$T$90=$C23)*($U$78:$AF$78=$S$30),$U$79:$AF$90)),0)</f>
        <v>0</v>
      </c>
      <c r="BG53" s="13">
        <f t="array" aca="1" ref="BG53" ca="1">IF($S23=$C23,SUM(IF(($T$79:$T$90=$C23)*($U$78:$AF$78=$S$31),$U$79:$AF$90)),0)</f>
        <v>0</v>
      </c>
      <c r="BH53" s="342">
        <f t="array" aca="1" ref="BH53" ca="1">IF($T23=$C23,SUM(IF(($T$79:$T$90=$C23)*($U$78:$AF$78=$T$20),$U$79:$AF$90)),0)</f>
        <v>0</v>
      </c>
      <c r="BI53" s="13">
        <f t="array" aca="1" ref="BI53" ca="1">IF($T23=$C23,SUM(IF(($T$79:$T$90=$C23)*($U$78:$AF$78=$T$21),$U$79:$AF$90)),0)</f>
        <v>0</v>
      </c>
      <c r="BJ53" s="13">
        <f t="array" aca="1" ref="BJ53" ca="1">IF($T23=$C23,SUM(IF(($T$79:$T$90=$C23)*($U$78:$AF$78=$T$22),$U$79:$AF$90)),0)</f>
        <v>0</v>
      </c>
      <c r="BK53" s="13">
        <f t="array" aca="1" ref="BK53" ca="1">IF($T23=$C23,SUM(IF(($T$79:$T$90=$C23)*($U$78:$AF$78=$T$24),$U$79:$AF$90)),0)</f>
        <v>0</v>
      </c>
      <c r="BL53" s="13">
        <f t="array" aca="1" ref="BL53" ca="1">IF($T23=$C23,SUM(IF(($T$79:$T$90=$C23)*($U$78:$AF$78=$T$25),$U$79:$AF$90)),0)</f>
        <v>0</v>
      </c>
      <c r="BM53" s="13">
        <f t="array" aca="1" ref="BM53" ca="1">IF($T23=$C23,SUM(IF(($T$79:$T$90=$C23)*($U$78:$AF$78=$T$26),$U$79:$AF$90)),0)</f>
        <v>0</v>
      </c>
      <c r="BN53" s="13">
        <f t="array" aca="1" ref="BN53" ca="1">IF($T23=$C23,SUM(IF(($T$79:$T$90=$C23)*($U$78:$AF$78=$T$27),$U$79:$AF$90)),0)</f>
        <v>0</v>
      </c>
      <c r="BO53" s="13">
        <f t="array" aca="1" ref="BO53" ca="1">IF($T23=$C23,SUM(IF(($T$79:$T$90=$C23)*($U$78:$AF$78=$T$28),$U$79:$AF$90)),0)</f>
        <v>0</v>
      </c>
      <c r="BP53" s="13">
        <f t="array" aca="1" ref="BP53" ca="1">IF($T23=$C23,SUM(IF(($T$79:$T$90=$C23)*($U$78:$AF$78=$T$29),$U$79:$AF$90)),0)</f>
        <v>0</v>
      </c>
      <c r="BQ53" s="13">
        <f t="array" aca="1" ref="BQ53" ca="1">IF($T23=$C23,SUM(IF(($T$79:$T$90=$C23)*($U$78:$AF$78=$T$30),$U$79:$AF$90)),0)</f>
        <v>0</v>
      </c>
      <c r="BR53" s="13">
        <f t="array" aca="1" ref="BR53" ca="1">IF($T23=$C23,SUM(IF(($T$79:$T$90=$C23)*($U$78:$AF$78=$T$31),$U$79:$AF$90)),0)</f>
        <v>0</v>
      </c>
      <c r="BS53" s="342">
        <f t="array" aca="1" ref="BS53" ca="1">IF($U23=$C23,SUM(IF(($T$79:$T$90=$C23)*($U$78:$AF$78=$U$20),$U$79:$AF$90)),0)</f>
        <v>0</v>
      </c>
      <c r="BT53" s="13">
        <f t="array" aca="1" ref="BT53" ca="1">IF($U23=$C23,SUM(IF(($T$79:$T$90=$C23)*($U$78:$AF$78=$U$21),$U$79:$AF$90)),0)</f>
        <v>0</v>
      </c>
      <c r="BU53" s="13">
        <f t="array" aca="1" ref="BU53" ca="1">IF($U23=$C23,SUM(IF(($T$79:$T$90=$C23)*($U$78:$AF$78=$U$22),$U$79:$AF$90)),0)</f>
        <v>0</v>
      </c>
      <c r="BV53" s="13">
        <f t="array" aca="1" ref="BV53" ca="1">IF($U23=$C23,SUM(IF(($T$79:$T$90=$C23)*($U$78:$AF$78=$U$24),$U$79:$AF$90)),0)</f>
        <v>0</v>
      </c>
      <c r="BW53" s="13">
        <f t="array" aca="1" ref="BW53" ca="1">IF($U23=$C23,SUM(IF(($T$79:$T$90=$C23)*($U$78:$AF$78=$U$25),$U$79:$AF$90)),0)</f>
        <v>0</v>
      </c>
      <c r="BX53" s="13">
        <f t="array" aca="1" ref="BX53" ca="1">IF($U23=$C23,SUM(IF(($T$79:$T$90=$C23)*($U$78:$AF$78=$U$26),$U$79:$AF$90)),0)</f>
        <v>0</v>
      </c>
      <c r="BY53" s="13">
        <f t="array" aca="1" ref="BY53" ca="1">IF($U23=$C23,SUM(IF(($T$79:$T$90=$C23)*($U$78:$AF$78=$U$27),$U$79:$AF$90)),0)</f>
        <v>0</v>
      </c>
      <c r="BZ53" s="13">
        <f t="array" aca="1" ref="BZ53" ca="1">IF($U23=$C23,SUM(IF(($T$79:$T$90=$C23)*($U$78:$AF$78=$U$28),$U$79:$AF$90)),0)</f>
        <v>0</v>
      </c>
      <c r="CA53" s="13">
        <f t="array" aca="1" ref="CA53" ca="1">IF($U23=$C23,SUM(IF(($T$79:$T$90=$C23)*($U$78:$AF$78=$U$29),$U$79:$AF$90)),0)</f>
        <v>0</v>
      </c>
      <c r="CB53" s="13">
        <f t="array" aca="1" ref="CB53" ca="1">IF($U23=$C23,SUM(IF(($T$79:$T$90=$C23)*($U$78:$AF$78=$U$30),$U$79:$AF$90)),0)</f>
        <v>0</v>
      </c>
      <c r="CC53" s="13">
        <f t="array" aca="1" ref="CC53" ca="1">IF($U23=$C23,SUM(IF(($T$79:$T$90=$C23)*($U$78:$AF$78=$U$31),$U$79:$AF$90)),0)</f>
        <v>0</v>
      </c>
      <c r="CD53" s="342">
        <f t="array" aca="1" ref="CD53" ca="1">IF($V23=$C23,SUM(IF(($T$79:$T$90=$C23)*($U$78:$AF$78=$V$20),$U$79:$AF$90)),0)</f>
        <v>0</v>
      </c>
      <c r="CE53" s="13">
        <f t="array" aca="1" ref="CE53" ca="1">IF($V23=$C23,SUM(IF(($T$79:$T$90=$C23)*($U$78:$AF$78=$V$21),$U$79:$AF$90)),0)</f>
        <v>0</v>
      </c>
      <c r="CF53" s="13">
        <f t="array" aca="1" ref="CF53" ca="1">IF($V23=$C23,SUM(IF(($T$79:$T$90=$C23)*($U$78:$AF$78=$V$22),$U$79:$AF$90)),0)</f>
        <v>0</v>
      </c>
      <c r="CG53" s="13">
        <f t="array" aca="1" ref="CG53" ca="1">IF($V23=$C23,SUM(IF(($T$79:$T$90=$C23)*($U$78:$AF$78=$V$24),$U$79:$AF$90)),0)</f>
        <v>0</v>
      </c>
      <c r="CH53" s="13">
        <f t="array" aca="1" ref="CH53" ca="1">IF($V23=$C23,SUM(IF(($T$79:$T$90=$C23)*($U$78:$AF$78=$V$25),$U$79:$AF$90)),0)</f>
        <v>0</v>
      </c>
      <c r="CI53" s="13">
        <f t="array" aca="1" ref="CI53" ca="1">IF($V23=$C23,SUM(IF(($T$79:$T$90=$C23)*($U$78:$AF$78=$V$26),$U$79:$AF$90)),0)</f>
        <v>0</v>
      </c>
      <c r="CJ53" s="13">
        <f t="array" aca="1" ref="CJ53" ca="1">IF($V23=$C23,SUM(IF(($T$79:$T$90=$C23)*($U$78:$AF$78=$V$27),$U$79:$AF$90)),0)</f>
        <v>0</v>
      </c>
      <c r="CK53" s="13">
        <f t="array" aca="1" ref="CK53" ca="1">IF($V23=$C23,SUM(IF(($T$79:$T$90=$C23)*($U$78:$AF$78=$V$28),$U$79:$AF$90)),0)</f>
        <v>0</v>
      </c>
      <c r="CL53" s="13">
        <f t="array" aca="1" ref="CL53" ca="1">IF($V23=$C23,SUM(IF(($T$79:$T$90=$C23)*($U$78:$AF$78=$V$29),$U$79:$AF$90)),0)</f>
        <v>0</v>
      </c>
      <c r="CM53" s="13">
        <f t="array" aca="1" ref="CM53" ca="1">IF($V23=$C23,SUM(IF(($T$79:$T$90=$C23)*($U$78:$AF$78=$V$30),$U$79:$AF$90)),0)</f>
        <v>0</v>
      </c>
      <c r="CN53" s="336">
        <f t="array" aca="1" ref="CN53" ca="1">IF($V23=$C23,SUM(IF(($T$79:$T$90=$C23)*($U$78:$AF$78=$V$31),$U$79:$AF$90)),0)</f>
        <v>0</v>
      </c>
      <c r="CO53" s="342">
        <f t="array" aca="1" ref="CO53" ca="1">IF($W23=$C23,SUM(IF(($T$79:$T$90=$C23)*($U$78:$AF$78=$W$20),$U$79:$AF$90)),0)</f>
        <v>0</v>
      </c>
      <c r="CP53" s="13">
        <f t="array" aca="1" ref="CP53" ca="1">IF($W23=$C23,SUM(IF(($T$79:$T$90=$C23)*($U$78:$AF$78=$W$21),$U$79:$AF$90)),0)</f>
        <v>0</v>
      </c>
      <c r="CQ53" s="13">
        <f t="array" aca="1" ref="CQ53" ca="1">IF($W23=$C23,SUM(IF(($T$79:$T$90=$C23)*($U$78:$AF$78=$W$22),$U$79:$AF$90)),0)</f>
        <v>0</v>
      </c>
      <c r="CR53" s="13">
        <f t="array" aca="1" ref="CR53" ca="1">IF($W23=$C23,SUM(IF(($T$79:$T$90=$C23)*($U$78:$AF$78=$W$24),$U$79:$AF$90)),0)</f>
        <v>0</v>
      </c>
      <c r="CS53" s="13">
        <f t="array" aca="1" ref="CS53" ca="1">IF($W23=$C23,SUM(IF(($T$79:$T$90=$C23)*($U$78:$AF$78=$W$25),$U$79:$AF$90)),0)</f>
        <v>0</v>
      </c>
      <c r="CT53" s="13">
        <f t="array" aca="1" ref="CT53" ca="1">IF($W23=$C23,SUM(IF(($T$79:$T$90=$C23)*($U$78:$AF$78=$W$26),$U$79:$AF$90)),0)</f>
        <v>0</v>
      </c>
      <c r="CU53" s="13">
        <f t="array" aca="1" ref="CU53" ca="1">IF($W23=$C23,SUM(IF(($T$79:$T$90=$C23)*($U$78:$AF$78=$W$27),$U$79:$AF$90)),0)</f>
        <v>0</v>
      </c>
      <c r="CV53" s="13">
        <f t="array" aca="1" ref="CV53" ca="1">IF($W23=$C23,SUM(IF(($T$79:$T$90=$C23)*($U$78:$AF$78=$W$28),$U$79:$AF$90)),0)</f>
        <v>0</v>
      </c>
      <c r="CW53" s="13">
        <f t="array" aca="1" ref="CW53" ca="1">IF($W23=$C23,SUM(IF(($T$79:$T$90=$C23)*($U$78:$AF$78=$W$29),$U$79:$AF$90)),0)</f>
        <v>0</v>
      </c>
      <c r="CX53" s="13">
        <f t="array" aca="1" ref="CX53" ca="1">IF($W23=$C23,SUM(IF(($T$79:$T$90=$C23)*($U$78:$AF$78=$W$30),$U$79:$AF$90)),0)</f>
        <v>0</v>
      </c>
      <c r="CY53" s="336">
        <f t="array" aca="1" ref="CY53" ca="1">IF($W23=$C23,SUM(IF(($T$79:$T$90=$C23)*($U$78:$AF$78=$W$31),$U$79:$AF$90)),0)</f>
        <v>0</v>
      </c>
      <c r="CZ53" s="342">
        <f t="array" aca="1" ref="CZ53" ca="1">IF($X23=$C23,SUM(IF(($T$79:$T$90=$C23)*($U$78:$AF$78=$X$20),$U$79:$AF$90)),0)</f>
        <v>0</v>
      </c>
      <c r="DA53" s="13">
        <f t="array" aca="1" ref="DA53" ca="1">IF($X23=$C23,SUM(IF(($T$79:$T$90=$C23)*($U$78:$AF$78=$X$21),$U$79:$AF$90)),0)</f>
        <v>0</v>
      </c>
      <c r="DB53" s="13">
        <f t="array" aca="1" ref="DB53" ca="1">IF($X23=$C23,SUM(IF(($T$79:$T$90=$C23)*($U$78:$AF$78=$X$22),$U$79:$AF$90)),0)</f>
        <v>0</v>
      </c>
      <c r="DC53" s="13">
        <f t="array" aca="1" ref="DC53" ca="1">IF($X23=$C23,SUM(IF(($T$79:$T$90=$C23)*($U$78:$AF$78=$X$24),$U$79:$AF$90)),0)</f>
        <v>0</v>
      </c>
      <c r="DD53" s="13">
        <f t="array" aca="1" ref="DD53" ca="1">IF($X23=$C23,SUM(IF(($T$79:$T$90=$C23)*($U$78:$AF$78=$X$25),$U$79:$AF$90)),0)</f>
        <v>0</v>
      </c>
      <c r="DE53" s="13">
        <f t="array" aca="1" ref="DE53" ca="1">IF($X23=$C23,SUM(IF(($T$79:$T$90=$C23)*($U$78:$AF$78=$X$26),$U$79:$AF$90)),0)</f>
        <v>0</v>
      </c>
      <c r="DF53" s="13">
        <f t="array" aca="1" ref="DF53" ca="1">IF($X23=$C23,SUM(IF(($T$79:$T$90=$C23)*($U$78:$AF$78=$X$27),$U$79:$AF$90)),0)</f>
        <v>0</v>
      </c>
      <c r="DG53" s="13">
        <f t="array" aca="1" ref="DG53" ca="1">IF($X23=$C23,SUM(IF(($T$79:$T$90=$C23)*($U$78:$AF$78=$X$28),$U$79:$AF$90)),0)</f>
        <v>0</v>
      </c>
      <c r="DH53" s="13">
        <f t="array" aca="1" ref="DH53" ca="1">IF($X23=$C23,SUM(IF(($T$79:$T$90=$C23)*($U$78:$AF$78=$X$29),$U$79:$AF$90)),0)</f>
        <v>0</v>
      </c>
      <c r="DI53" s="13">
        <f t="array" aca="1" ref="DI53" ca="1">IF($X23=$C23,SUM(IF(($T$79:$T$90=$C23)*($U$78:$AF$78=$X$30),$U$79:$AF$90)),0)</f>
        <v>0</v>
      </c>
      <c r="DJ53" s="336">
        <f t="array" aca="1" ref="DJ53" ca="1">IF($X23=$C23,SUM(IF(($T$79:$T$90=$C23)*($U$78:$AF$78=$X$31),$U$79:$AF$90)),0)</f>
        <v>0</v>
      </c>
      <c r="DK53" s="13">
        <f t="array" aca="1" ref="DK53" ca="1">IF($Y23=$C23,SUM(IF(($T$79:$T$90=$C23)*($U$78:$AF$78=$Y$20),$U$79:$AF$90)),0)</f>
        <v>0</v>
      </c>
      <c r="DL53" s="13">
        <f t="array" aca="1" ref="DL53" ca="1">IF($Y23=$C23,SUM(IF(($T$79:$T$90=$C23)*($U$78:$AF$78=$Y$21),$U$79:$AF$90)),0)</f>
        <v>0</v>
      </c>
      <c r="DM53" s="13">
        <f t="array" aca="1" ref="DM53" ca="1">IF($Y23=$C23,SUM(IF(($T$79:$T$90=$C23)*($U$78:$AF$78=$Y$22),$U$79:$AF$90)),0)</f>
        <v>0</v>
      </c>
      <c r="DN53" s="13">
        <f t="array" aca="1" ref="DN53" ca="1">IF($Y23=$C23,SUM(IF(($T$79:$T$90=$C23)*($U$78:$AF$78=$Y$24),$U$79:$AF$90)),0)</f>
        <v>0</v>
      </c>
      <c r="DO53" s="13">
        <f t="array" aca="1" ref="DO53" ca="1">IF($Y23=$C23,SUM(IF(($T$79:$T$90=$C23)*($U$78:$AF$78=$Y$25),$U$79:$AF$90)),0)</f>
        <v>0</v>
      </c>
      <c r="DP53" s="13">
        <f t="array" aca="1" ref="DP53" ca="1">IF($Y23=$C23,SUM(IF(($T$79:$T$90=$C23)*($U$78:$AF$78=$Y$26),$U$79:$AF$90)),0)</f>
        <v>0</v>
      </c>
      <c r="DQ53" s="13">
        <f t="array" aca="1" ref="DQ53" ca="1">IF($Y23=$C23,SUM(IF(($T$79:$T$90=$C23)*($U$78:$AF$78=$Y$27),$U$79:$AF$90)),0)</f>
        <v>0</v>
      </c>
      <c r="DR53" s="13">
        <f t="array" aca="1" ref="DR53" ca="1">IF($Y23=$C23,SUM(IF(($T$79:$T$90=$C23)*($U$78:$AF$78=$Y$28),$U$79:$AF$90)),0)</f>
        <v>0</v>
      </c>
      <c r="DS53" s="13">
        <f t="array" aca="1" ref="DS53" ca="1">IF($Y23=$C23,SUM(IF(($T$79:$T$90=$C23)*($U$78:$AF$78=$Y$29),$U$79:$AF$90)),0)</f>
        <v>0</v>
      </c>
      <c r="DT53" s="13">
        <f t="array" aca="1" ref="DT53" ca="1">IF($Y23=$C23,SUM(IF(($T$79:$T$90=$C23)*($U$78:$AF$78=$Y$30),$U$79:$AF$90)),0)</f>
        <v>0</v>
      </c>
      <c r="DU53" s="343">
        <f t="array" aca="1" ref="DU53" ca="1">IF($Y23=$C23,SUM(IF(($T$79:$T$90=$C23)*($U$78:$AF$78=$Y$31),$U$79:$AF$90)),0)</f>
        <v>0</v>
      </c>
    </row>
    <row r="54" spans="2:125" s="2" customFormat="1" x14ac:dyDescent="0.2">
      <c r="E54" s="335">
        <f t="array" aca="1" ref="E54" ca="1">IF($O24=$C24,SUM(IF(($T$79:$T$90=$C24)*($U$78:$AF$78=$O$20),$U$79:$AF$90)),0)</f>
        <v>0</v>
      </c>
      <c r="F54" s="13">
        <f t="array" aca="1" ref="F54" ca="1">IF($O24=$C24,SUM(IF(($T$79:$T$90=$C24)*($U$78:$AF$78=$O$21),$U$79:$AF$90)),0)</f>
        <v>0</v>
      </c>
      <c r="G54" s="13">
        <f t="array" aca="1" ref="G54" ca="1">IF($O24=$C24,SUM(IF(($T$79:$T$90=$C24)*($U$78:$AF$78=$O$22),$U$79:$AF$90)),0)</f>
        <v>0</v>
      </c>
      <c r="H54" s="13">
        <f t="array" aca="1" ref="H54" ca="1">IF($O24=$C24,SUM(IF(($T$79:$T$90=$C24)*($U$78:$AF$78=$O$23),$U$79:$AF$90)),0)</f>
        <v>0</v>
      </c>
      <c r="I54" s="13">
        <f t="array" aca="1" ref="I54" ca="1">IF($O24=$C24,SUM(IF(($T$79:$T$90=$C24)*($U$78:$AF$78=$O$25),$U$79:$AF$90)),0)</f>
        <v>0</v>
      </c>
      <c r="J54" s="13">
        <f t="array" aca="1" ref="J54" ca="1">IF($O24=$C24,SUM(IF(($T$79:$T$90=$C24)*($U$78:$AF$78=$O$26),$U$79:$AF$90)),0)</f>
        <v>0</v>
      </c>
      <c r="K54" s="13">
        <f t="array" aca="1" ref="K54" ca="1">IF($O24=$C24,SUM(IF(($T$79:$T$90=$C24)*($U$78:$AF$78=$O$27),$U$79:$AF$90)),0)</f>
        <v>0</v>
      </c>
      <c r="L54" s="13">
        <f t="array" aca="1" ref="L54" ca="1">IF($O24=$C24,SUM(IF(($T$79:$T$90=$C24)*($U$78:$AF$78=$O$28),$U$79:$AF$90)),0)</f>
        <v>0</v>
      </c>
      <c r="M54" s="13">
        <f t="array" aca="1" ref="M54" ca="1">IF($O24=$C24,SUM(IF(($T$79:$T$90=$C24)*($U$78:$AF$78=$O$29),$U$79:$AF$90)),0)</f>
        <v>0</v>
      </c>
      <c r="N54" s="13">
        <f t="array" aca="1" ref="N54" ca="1">IF($O24=$C24,SUM(IF(($T$79:$T$90=$C24)*($U$78:$AF$78=$O$30),$U$79:$AF$90)),0)</f>
        <v>0</v>
      </c>
      <c r="O54" s="13">
        <f t="array" aca="1" ref="O54" ca="1">IF($O24=$C24,SUM(IF(($T$79:$T$90=$C24)*($U$78:$AF$78=$O$31),$U$79:$AF$90)),0)</f>
        <v>0</v>
      </c>
      <c r="P54" s="342">
        <f t="array" aca="1" ref="P54" ca="1">IF($P24=$C24,SUM(IF(($T$79:$T$90=$C24)*($U$78:$AF$78=$P$20),$U$79:$AF$90)),0)</f>
        <v>0</v>
      </c>
      <c r="Q54" s="13">
        <f t="array" aca="1" ref="Q54" ca="1">IF($P24=$C24,SUM(IF(($T$79:$T$90=$C24)*($U$78:$AF$78=$P$21),$U$79:$AF$90)),0)</f>
        <v>0</v>
      </c>
      <c r="R54" s="13">
        <f t="array" aca="1" ref="R54" ca="1">IF($P24=$C24,SUM(IF(($T$79:$T$90=$C24)*($U$78:$AF$78=$P$22),$U$79:$AF$90)),0)</f>
        <v>0</v>
      </c>
      <c r="S54" s="13">
        <f t="array" aca="1" ref="S54" ca="1">IF($P24=$C24,SUM(IF(($T$79:$T$90=$C24)*($U$78:$AF$78=$P$23),$U$79:$AF$90)),0)</f>
        <v>0</v>
      </c>
      <c r="T54" s="13">
        <f t="array" aca="1" ref="T54" ca="1">IF($P24=$C24,SUM(IF(($T$79:$T$90=$C24)*($U$78:$AF$78=$P$25),$U$79:$AF$90)),0)</f>
        <v>0</v>
      </c>
      <c r="U54" s="13">
        <f t="array" aca="1" ref="U54" ca="1">IF($P24=$C24,SUM(IF(($T$79:$T$90=$C24)*($U$78:$AF$78=$P$26),$U$79:$AF$90)),0)</f>
        <v>0</v>
      </c>
      <c r="V54" s="13">
        <f t="array" aca="1" ref="V54" ca="1">IF($P24=$C24,SUM(IF(($T$79:$T$90=$C24)*($U$78:$AF$78=$P$27),$U$79:$AF$90)),0)</f>
        <v>0</v>
      </c>
      <c r="W54" s="13">
        <f t="array" aca="1" ref="W54" ca="1">IF($P24=$C24,SUM(IF(($T$79:$T$90=$C24)*($U$78:$AF$78=$P$28),$U$79:$AF$90)),0)</f>
        <v>0</v>
      </c>
      <c r="X54" s="13">
        <f t="array" aca="1" ref="X54" ca="1">IF($P24=$C24,SUM(IF(($T$79:$T$90=$C24)*($U$78:$AF$78=$P$29),$U$79:$AF$90)),0)</f>
        <v>0</v>
      </c>
      <c r="Y54" s="13">
        <f t="array" aca="1" ref="Y54" ca="1">IF($P24=$C24,SUM(IF(($T$79:$T$90=$C24)*($U$78:$AF$78=$P$30),$U$79:$AF$90)),0)</f>
        <v>0</v>
      </c>
      <c r="Z54" s="13">
        <f t="array" aca="1" ref="Z54" ca="1">IF($P24=$C24,SUM(IF(($T$79:$T$90=$C24)*($U$78:$AF$78=$P$31),$U$79:$AF$90)),0)</f>
        <v>0</v>
      </c>
      <c r="AA54" s="342">
        <f t="array" aca="1" ref="AA54" ca="1">IF($Q24=$C24,SUM(IF(($T$79:$T$90=$C24)*($U$78:$AF$78=$Q$20),$U$79:$AF$90)),0)</f>
        <v>0</v>
      </c>
      <c r="AB54" s="13">
        <f t="array" aca="1" ref="AB54" ca="1">IF($Q24=$C24,SUM(IF(($T$79:$T$90=$C24)*($U$78:$AF$78=$Q$21),$U$79:$AF$90)),0)</f>
        <v>0</v>
      </c>
      <c r="AC54" s="13">
        <f t="array" aca="1" ref="AC54" ca="1">IF($Q24=$C24,SUM(IF(($T$79:$T$90=$C24)*($U$78:$AF$78=$Q$22),$U$79:$AF$90)),0)</f>
        <v>0</v>
      </c>
      <c r="AD54" s="13">
        <f t="array" aca="1" ref="AD54" ca="1">IF($Q24=$C24,SUM(IF(($T$79:$T$90=$C24)*($U$78:$AF$78=$Q$23),$U$79:$AF$90)),0)</f>
        <v>0</v>
      </c>
      <c r="AE54" s="13">
        <f t="array" aca="1" ref="AE54" ca="1">IF($Q24=$C24,SUM(IF(($T$79:$T$90=$C24)*($U$78:$AF$78=$Q$25),$U$79:$AF$90)),0)</f>
        <v>0</v>
      </c>
      <c r="AF54" s="13">
        <f t="array" aca="1" ref="AF54" ca="1">IF($Q24=$C24,SUM(IF(($T$79:$T$90=$C24)*($U$78:$AF$78=$Q$26),$U$79:$AF$90)),0)</f>
        <v>0</v>
      </c>
      <c r="AG54" s="13">
        <f t="array" aca="1" ref="AG54" ca="1">IF($Q24=$C24,SUM(IF(($T$79:$T$90=$C24)*($U$78:$AF$78=$Q$27),$U$79:$AF$90)),0)</f>
        <v>0</v>
      </c>
      <c r="AH54" s="13">
        <f t="array" aca="1" ref="AH54" ca="1">IF($Q24=$C24,SUM(IF(($T$79:$T$90=$C24)*($U$78:$AF$78=$Q$28),$U$79:$AF$90)),0)</f>
        <v>0</v>
      </c>
      <c r="AI54" s="13">
        <f t="array" aca="1" ref="AI54" ca="1">IF($Q24=$C24,SUM(IF(($T$79:$T$90=$C24)*($U$78:$AF$78=$Q$29),$U$79:$AF$90)),0)</f>
        <v>0</v>
      </c>
      <c r="AJ54" s="13">
        <f t="array" aca="1" ref="AJ54" ca="1">IF($Q24=$C24,SUM(IF(($T$79:$T$90=$C24)*($U$78:$AF$78=$Q$30),$U$79:$AF$90)),0)</f>
        <v>0</v>
      </c>
      <c r="AK54" s="13">
        <f t="array" aca="1" ref="AK54" ca="1">IF($Q24=$C24,SUM(IF(($T$79:$T$90=$C24)*($U$78:$AF$78=$Q$31),$U$79:$AF$90)),0)</f>
        <v>0</v>
      </c>
      <c r="AL54" s="342">
        <f t="array" aca="1" ref="AL54" ca="1">IF($R24=$C24,SUM(IF(($T$79:$T$90=$C24)*($U$78:$AF$78=$R$20),$U$79:$AF$90)),0)</f>
        <v>0</v>
      </c>
      <c r="AM54" s="13">
        <f t="array" aca="1" ref="AM54" ca="1">IF($R24=$C24,SUM(IF(($T$79:$T$90=$C24)*($U$78:$AF$78=$R$21),$U$79:$AF$90)),0)</f>
        <v>0</v>
      </c>
      <c r="AN54" s="13">
        <f t="array" aca="1" ref="AN54" ca="1">IF($R24=$C24,SUM(IF(($T$79:$T$90=$C24)*($U$78:$AF$78=$R$22),$U$79:$AF$90)),0)</f>
        <v>0</v>
      </c>
      <c r="AO54" s="13">
        <f t="array" aca="1" ref="AO54" ca="1">IF($R24=$C24,SUM(IF(($T$79:$T$90=$C24)*($U$78:$AF$78=$R$23),$U$79:$AF$90)),0)</f>
        <v>0</v>
      </c>
      <c r="AP54" s="13">
        <f t="array" aca="1" ref="AP54" ca="1">IF($R24=$C24,SUM(IF(($T$79:$T$90=$C24)*($U$78:$AF$78=$R$25),$U$79:$AF$90)),0)</f>
        <v>0</v>
      </c>
      <c r="AQ54" s="13">
        <f t="array" aca="1" ref="AQ54" ca="1">IF($R24=$C24,SUM(IF(($T$79:$T$90=$C24)*($U$78:$AF$78=$R$26),$U$79:$AF$90)),0)</f>
        <v>0</v>
      </c>
      <c r="AR54" s="13">
        <f t="array" aca="1" ref="AR54" ca="1">IF($R24=$C24,SUM(IF(($T$79:$T$90=$C24)*($U$78:$AF$78=$R$27),$U$79:$AF$90)),0)</f>
        <v>0</v>
      </c>
      <c r="AS54" s="13">
        <f t="array" aca="1" ref="AS54" ca="1">IF($R24=$C24,SUM(IF(($T$79:$T$90=$C24)*($U$78:$AF$78=$R$28),$U$79:$AF$90)),0)</f>
        <v>0</v>
      </c>
      <c r="AT54" s="13">
        <f t="array" aca="1" ref="AT54" ca="1">IF($R24=$C24,SUM(IF(($T$79:$T$90=$C24)*($U$78:$AF$78=$R$29),$U$79:$AF$90)),0)</f>
        <v>0</v>
      </c>
      <c r="AU54" s="13">
        <f t="array" aca="1" ref="AU54" ca="1">IF($R24=$C24,SUM(IF(($T$79:$T$90=$C24)*($U$78:$AF$78=$R$30),$U$79:$AF$90)),0)</f>
        <v>0</v>
      </c>
      <c r="AV54" s="13">
        <f t="array" aca="1" ref="AV54" ca="1">IF($R24=$C24,SUM(IF(($T$79:$T$90=$C24)*($U$78:$AF$78=$R$31),$U$79:$AF$90)),0)</f>
        <v>0</v>
      </c>
      <c r="AW54" s="342">
        <f t="array" aca="1" ref="AW54" ca="1">IF($S24=$C24,SUM(IF(($T$79:$T$90=$C24)*($U$78:$AF$78=$S$20),$U$79:$AF$90)),0)</f>
        <v>0</v>
      </c>
      <c r="AX54" s="13">
        <f t="array" aca="1" ref="AX54" ca="1">IF($S24=$C24,SUM(IF(($T$79:$T$90=$C24)*($U$78:$AF$78=$S$21),$U$79:$AF$90)),0)</f>
        <v>0</v>
      </c>
      <c r="AY54" s="13">
        <f t="array" aca="1" ref="AY54" ca="1">IF($S24=$C24,SUM(IF(($T$79:$T$90=$C24)*($U$78:$AF$78=$S$22),$U$79:$AF$90)),0)</f>
        <v>0</v>
      </c>
      <c r="AZ54" s="13">
        <f t="array" aca="1" ref="AZ54" ca="1">IF($S24=$C24,SUM(IF(($T$79:$T$90=$C24)*($U$78:$AF$78=$S$23),$U$79:$AF$90)),0)</f>
        <v>0</v>
      </c>
      <c r="BA54" s="13">
        <f t="array" aca="1" ref="BA54" ca="1">IF($S24=$C24,SUM(IF(($T$79:$T$90=$C24)*($U$78:$AF$78=$S$25),$U$79:$AF$90)),0)</f>
        <v>0</v>
      </c>
      <c r="BB54" s="13">
        <f t="array" aca="1" ref="BB54" ca="1">IF($S24=$C24,SUM(IF(($T$79:$T$90=$C24)*($U$78:$AF$78=$S$26),$U$79:$AF$90)),0)</f>
        <v>0</v>
      </c>
      <c r="BC54" s="13">
        <f t="array" aca="1" ref="BC54" ca="1">IF($S24=$C24,SUM(IF(($T$79:$T$90=$C24)*($U$78:$AF$78=$S$27),$U$79:$AF$90)),0)</f>
        <v>0</v>
      </c>
      <c r="BD54" s="13">
        <f t="array" aca="1" ref="BD54" ca="1">IF($S24=$C24,SUM(IF(($T$79:$T$90=$C24)*($U$78:$AF$78=$S$28),$U$79:$AF$90)),0)</f>
        <v>0</v>
      </c>
      <c r="BE54" s="13">
        <f t="array" aca="1" ref="BE54" ca="1">IF($S24=$C24,SUM(IF(($T$79:$T$90=$C24)*($U$78:$AF$78=$S$29),$U$79:$AF$90)),0)</f>
        <v>0</v>
      </c>
      <c r="BF54" s="13">
        <f t="array" aca="1" ref="BF54" ca="1">IF($S24=$C24,SUM(IF(($T$79:$T$90=$C24)*($U$78:$AF$78=$S$30),$U$79:$AF$90)),0)</f>
        <v>0</v>
      </c>
      <c r="BG54" s="13">
        <f t="array" aca="1" ref="BG54" ca="1">IF($S24=$C24,SUM(IF(($T$79:$T$90=$C24)*($U$78:$AF$78=$S$31),$U$79:$AF$90)),0)</f>
        <v>0</v>
      </c>
      <c r="BH54" s="342">
        <f t="array" aca="1" ref="BH54" ca="1">IF($T24=$C24,SUM(IF(($T$79:$T$90=$C24)*($U$78:$AF$78=$T$20),$U$79:$AF$90)),0)</f>
        <v>0</v>
      </c>
      <c r="BI54" s="13">
        <f t="array" aca="1" ref="BI54" ca="1">IF($T24=$C24,SUM(IF(($T$79:$T$90=$C24)*($U$78:$AF$78=$T$21),$U$79:$AF$90)),0)</f>
        <v>0</v>
      </c>
      <c r="BJ54" s="13">
        <f t="array" aca="1" ref="BJ54" ca="1">IF($T24=$C24,SUM(IF(($T$79:$T$90=$C24)*($U$78:$AF$78=$T$22),$U$79:$AF$90)),0)</f>
        <v>0</v>
      </c>
      <c r="BK54" s="13">
        <f t="array" aca="1" ref="BK54" ca="1">IF($T24=$C24,SUM(IF(($T$79:$T$90=$C24)*($U$78:$AF$78=$T$23),$U$79:$AF$90)),0)</f>
        <v>0</v>
      </c>
      <c r="BL54" s="13">
        <f t="array" aca="1" ref="BL54" ca="1">IF($T24=$C24,SUM(IF(($T$79:$T$90=$C24)*($U$78:$AF$78=$T$25),$U$79:$AF$90)),0)</f>
        <v>0</v>
      </c>
      <c r="BM54" s="13">
        <f t="array" aca="1" ref="BM54" ca="1">IF($T24=$C24,SUM(IF(($T$79:$T$90=$C24)*($U$78:$AF$78=$T$26),$U$79:$AF$90)),0)</f>
        <v>0</v>
      </c>
      <c r="BN54" s="13">
        <f t="array" aca="1" ref="BN54" ca="1">IF($T24=$C24,SUM(IF(($T$79:$T$90=$C24)*($U$78:$AF$78=$T$27),$U$79:$AF$90)),0)</f>
        <v>0</v>
      </c>
      <c r="BO54" s="13">
        <f t="array" aca="1" ref="BO54" ca="1">IF($T24=$C24,SUM(IF(($T$79:$T$90=$C24)*($U$78:$AF$78=$T$28),$U$79:$AF$90)),0)</f>
        <v>0</v>
      </c>
      <c r="BP54" s="13">
        <f t="array" aca="1" ref="BP54" ca="1">IF($T24=$C24,SUM(IF(($T$79:$T$90=$C24)*($U$78:$AF$78=$T$29),$U$79:$AF$90)),0)</f>
        <v>0</v>
      </c>
      <c r="BQ54" s="13">
        <f t="array" aca="1" ref="BQ54" ca="1">IF($T24=$C24,SUM(IF(($T$79:$T$90=$C24)*($U$78:$AF$78=$T$30),$U$79:$AF$90)),0)</f>
        <v>0</v>
      </c>
      <c r="BR54" s="13">
        <f t="array" aca="1" ref="BR54" ca="1">IF($T24=$C24,SUM(IF(($T$79:$T$90=$C24)*($U$78:$AF$78=$T$31),$U$79:$AF$90)),0)</f>
        <v>0</v>
      </c>
      <c r="BS54" s="342">
        <f t="array" aca="1" ref="BS54" ca="1">IF($U24=$C24,SUM(IF(($T$79:$T$90=$C24)*($U$78:$AF$78=$U$20),$U$79:$AF$90)),0)</f>
        <v>0</v>
      </c>
      <c r="BT54" s="13">
        <f t="array" aca="1" ref="BT54" ca="1">IF($U24=$C24,SUM(IF(($T$79:$T$90=$C24)*($U$78:$AF$78=$U$21),$U$79:$AF$90)),0)</f>
        <v>0</v>
      </c>
      <c r="BU54" s="13">
        <f t="array" aca="1" ref="BU54" ca="1">IF($U24=$C24,SUM(IF(($T$79:$T$90=$C24)*($U$78:$AF$78=$U$22),$U$79:$AF$90)),0)</f>
        <v>0</v>
      </c>
      <c r="BV54" s="13">
        <f t="array" aca="1" ref="BV54" ca="1">IF($U24=$C24,SUM(IF(($T$79:$T$90=$C24)*($U$78:$AF$78=$U$23),$U$79:$AF$90)),0)</f>
        <v>0</v>
      </c>
      <c r="BW54" s="13">
        <f t="array" aca="1" ref="BW54" ca="1">IF($U24=$C24,SUM(IF(($T$79:$T$90=$C24)*($U$78:$AF$78=$U$25),$U$79:$AF$90)),0)</f>
        <v>0</v>
      </c>
      <c r="BX54" s="13">
        <f t="array" aca="1" ref="BX54" ca="1">IF($U24=$C24,SUM(IF(($T$79:$T$90=$C24)*($U$78:$AF$78=$U$26),$U$79:$AF$90)),0)</f>
        <v>0</v>
      </c>
      <c r="BY54" s="13">
        <f t="array" aca="1" ref="BY54" ca="1">IF($U24=$C24,SUM(IF(($T$79:$T$90=$C24)*($U$78:$AF$78=$U$27),$U$79:$AF$90)),0)</f>
        <v>0</v>
      </c>
      <c r="BZ54" s="13">
        <f t="array" aca="1" ref="BZ54" ca="1">IF($U24=$C24,SUM(IF(($T$79:$T$90=$C24)*($U$78:$AF$78=$U$28),$U$79:$AF$90)),0)</f>
        <v>0</v>
      </c>
      <c r="CA54" s="13">
        <f t="array" aca="1" ref="CA54" ca="1">IF($U24=$C24,SUM(IF(($T$79:$T$90=$C24)*($U$78:$AF$78=$U$29),$U$79:$AF$90)),0)</f>
        <v>0</v>
      </c>
      <c r="CB54" s="13">
        <f t="array" aca="1" ref="CB54" ca="1">IF($U24=$C24,SUM(IF(($T$79:$T$90=$C24)*($U$78:$AF$78=$U$30),$U$79:$AF$90)),0)</f>
        <v>0</v>
      </c>
      <c r="CC54" s="13">
        <f t="array" aca="1" ref="CC54" ca="1">IF($U24=$C24,SUM(IF(($T$79:$T$90=$C24)*($U$78:$AF$78=$U$31),$U$79:$AF$90)),0)</f>
        <v>0</v>
      </c>
      <c r="CD54" s="342">
        <f t="array" aca="1" ref="CD54" ca="1">IF($V24=$C24,SUM(IF(($T$79:$T$90=$C24)*($U$78:$AF$78=$V$20),$U$79:$AF$90)),0)</f>
        <v>0</v>
      </c>
      <c r="CE54" s="13">
        <f t="array" aca="1" ref="CE54" ca="1">IF($V24=$C24,SUM(IF(($T$79:$T$90=$C24)*($U$78:$AF$78=$V$21),$U$79:$AF$90)),0)</f>
        <v>0</v>
      </c>
      <c r="CF54" s="13">
        <f t="array" aca="1" ref="CF54" ca="1">IF($V24=$C24,SUM(IF(($T$79:$T$90=$C24)*($U$78:$AF$78=$V$22),$U$79:$AF$90)),0)</f>
        <v>0</v>
      </c>
      <c r="CG54" s="13">
        <f t="array" aca="1" ref="CG54" ca="1">IF($V24=$C24,SUM(IF(($T$79:$T$90=$C24)*($U$78:$AF$78=$V$23),$U$79:$AF$90)),0)</f>
        <v>0</v>
      </c>
      <c r="CH54" s="13">
        <f t="array" aca="1" ref="CH54" ca="1">IF($V24=$C24,SUM(IF(($T$79:$T$90=$C24)*($U$78:$AF$78=$V$25),$U$79:$AF$90)),0)</f>
        <v>0</v>
      </c>
      <c r="CI54" s="13">
        <f t="array" aca="1" ref="CI54" ca="1">IF($V24=$C24,SUM(IF(($T$79:$T$90=$C24)*($U$78:$AF$78=$V$26),$U$79:$AF$90)),0)</f>
        <v>0</v>
      </c>
      <c r="CJ54" s="13">
        <f t="array" aca="1" ref="CJ54" ca="1">IF($V24=$C24,SUM(IF(($T$79:$T$90=$C24)*($U$78:$AF$78=$V$27),$U$79:$AF$90)),0)</f>
        <v>0</v>
      </c>
      <c r="CK54" s="13">
        <f t="array" aca="1" ref="CK54" ca="1">IF($V24=$C24,SUM(IF(($T$79:$T$90=$C24)*($U$78:$AF$78=$V$28),$U$79:$AF$90)),0)</f>
        <v>0</v>
      </c>
      <c r="CL54" s="13">
        <f t="array" aca="1" ref="CL54" ca="1">IF($V24=$C24,SUM(IF(($T$79:$T$90=$C24)*($U$78:$AF$78=$V$29),$U$79:$AF$90)),0)</f>
        <v>0</v>
      </c>
      <c r="CM54" s="13">
        <f t="array" aca="1" ref="CM54" ca="1">IF($V24=$C24,SUM(IF(($T$79:$T$90=$C24)*($U$78:$AF$78=$V$30),$U$79:$AF$90)),0)</f>
        <v>0</v>
      </c>
      <c r="CN54" s="336">
        <f t="array" aca="1" ref="CN54" ca="1">IF($V24=$C24,SUM(IF(($T$79:$T$90=$C24)*($U$78:$AF$78=$V$31),$U$79:$AF$90)),0)</f>
        <v>0</v>
      </c>
      <c r="CO54" s="342">
        <f t="array" aca="1" ref="CO54" ca="1">IF($W24=$C24,SUM(IF(($T$79:$T$90=$C24)*($U$78:$AF$78=$W$20),$U$79:$AF$90)),0)</f>
        <v>0</v>
      </c>
      <c r="CP54" s="13">
        <f t="array" aca="1" ref="CP54" ca="1">IF($W24=$C24,SUM(IF(($T$79:$T$90=$C24)*($U$78:$AF$78=$W$21),$U$79:$AF$90)),0)</f>
        <v>0</v>
      </c>
      <c r="CQ54" s="13">
        <f t="array" aca="1" ref="CQ54" ca="1">IF($W24=$C24,SUM(IF(($T$79:$T$90=$C24)*($U$78:$AF$78=$W$22),$U$79:$AF$90)),0)</f>
        <v>0</v>
      </c>
      <c r="CR54" s="13">
        <f t="array" aca="1" ref="CR54" ca="1">IF($W24=$C24,SUM(IF(($T$79:$T$90=$C24)*($U$78:$AF$78=$W$23),$U$79:$AF$90)),0)</f>
        <v>0</v>
      </c>
      <c r="CS54" s="13">
        <f t="array" aca="1" ref="CS54" ca="1">IF($W24=$C24,SUM(IF(($T$79:$T$90=$C24)*($U$78:$AF$78=$W$25),$U$79:$AF$90)),0)</f>
        <v>0</v>
      </c>
      <c r="CT54" s="13">
        <f t="array" aca="1" ref="CT54" ca="1">IF($W24=$C24,SUM(IF(($T$79:$T$90=$C24)*($U$78:$AF$78=$W$26),$U$79:$AF$90)),0)</f>
        <v>0</v>
      </c>
      <c r="CU54" s="13">
        <f t="array" aca="1" ref="CU54" ca="1">IF($W24=$C24,SUM(IF(($T$79:$T$90=$C24)*($U$78:$AF$78=$W$27),$U$79:$AF$90)),0)</f>
        <v>0</v>
      </c>
      <c r="CV54" s="13">
        <f t="array" aca="1" ref="CV54" ca="1">IF($W24=$C24,SUM(IF(($T$79:$T$90=$C24)*($U$78:$AF$78=$W$28),$U$79:$AF$90)),0)</f>
        <v>0</v>
      </c>
      <c r="CW54" s="13">
        <f t="array" aca="1" ref="CW54" ca="1">IF($W24=$C24,SUM(IF(($T$79:$T$90=$C24)*($U$78:$AF$78=$W$29),$U$79:$AF$90)),0)</f>
        <v>0</v>
      </c>
      <c r="CX54" s="13">
        <f t="array" aca="1" ref="CX54" ca="1">IF($W24=$C24,SUM(IF(($T$79:$T$90=$C24)*($U$78:$AF$78=$W$30),$U$79:$AF$90)),0)</f>
        <v>0</v>
      </c>
      <c r="CY54" s="336">
        <f t="array" aca="1" ref="CY54" ca="1">IF($W24=$C24,SUM(IF(($T$79:$T$90=$C24)*($U$78:$AF$78=$W$31),$U$79:$AF$90)),0)</f>
        <v>0</v>
      </c>
      <c r="CZ54" s="342">
        <f t="array" aca="1" ref="CZ54" ca="1">IF($X24=$C24,SUM(IF(($T$79:$T$90=$C24)*($U$78:$AF$78=$X$20),$U$79:$AF$90)),0)</f>
        <v>0</v>
      </c>
      <c r="DA54" s="13">
        <f t="array" aca="1" ref="DA54" ca="1">IF($X24=$C24,SUM(IF(($T$79:$T$90=$C24)*($U$78:$AF$78=$X$21),$U$79:$AF$90)),0)</f>
        <v>0</v>
      </c>
      <c r="DB54" s="13">
        <f t="array" aca="1" ref="DB54" ca="1">IF($X24=$C24,SUM(IF(($T$79:$T$90=$C24)*($U$78:$AF$78=$X$22),$U$79:$AF$90)),0)</f>
        <v>0</v>
      </c>
      <c r="DC54" s="13">
        <f t="array" aca="1" ref="DC54" ca="1">IF($X24=$C24,SUM(IF(($T$79:$T$90=$C24)*($U$78:$AF$78=$X$23),$U$79:$AF$90)),0)</f>
        <v>0</v>
      </c>
      <c r="DD54" s="13">
        <f t="array" aca="1" ref="DD54" ca="1">IF($X24=$C24,SUM(IF(($T$79:$T$90=$C24)*($U$78:$AF$78=$X$25),$U$79:$AF$90)),0)</f>
        <v>0</v>
      </c>
      <c r="DE54" s="13">
        <f t="array" aca="1" ref="DE54" ca="1">IF($X24=$C24,SUM(IF(($T$79:$T$90=$C24)*($U$78:$AF$78=$X$26),$U$79:$AF$90)),0)</f>
        <v>0</v>
      </c>
      <c r="DF54" s="13">
        <f t="array" aca="1" ref="DF54" ca="1">IF($X24=$C24,SUM(IF(($T$79:$T$90=$C24)*($U$78:$AF$78=$X$27),$U$79:$AF$90)),0)</f>
        <v>0</v>
      </c>
      <c r="DG54" s="13">
        <f t="array" aca="1" ref="DG54" ca="1">IF($X24=$C24,SUM(IF(($T$79:$T$90=$C24)*($U$78:$AF$78=$X$28),$U$79:$AF$90)),0)</f>
        <v>0</v>
      </c>
      <c r="DH54" s="13">
        <f t="array" aca="1" ref="DH54" ca="1">IF($X24=$C24,SUM(IF(($T$79:$T$90=$C24)*($U$78:$AF$78=$X$29),$U$79:$AF$90)),0)</f>
        <v>0</v>
      </c>
      <c r="DI54" s="13">
        <f t="array" aca="1" ref="DI54" ca="1">IF($X24=$C24,SUM(IF(($T$79:$T$90=$C24)*($U$78:$AF$78=$X$30),$U$79:$AF$90)),0)</f>
        <v>0</v>
      </c>
      <c r="DJ54" s="336">
        <f t="array" aca="1" ref="DJ54" ca="1">IF($X24=$C24,SUM(IF(($T$79:$T$90=$C24)*($U$78:$AF$78=$X$31),$U$79:$AF$90)),0)</f>
        <v>0</v>
      </c>
      <c r="DK54" s="13">
        <f t="array" aca="1" ref="DK54" ca="1">IF($Y24=$C24,SUM(IF(($T$79:$T$90=$C24)*($U$78:$AF$78=$Y$20),$U$79:$AF$90)),0)</f>
        <v>0</v>
      </c>
      <c r="DL54" s="13">
        <f t="array" aca="1" ref="DL54" ca="1">IF($Y24=$C24,SUM(IF(($T$79:$T$90=$C24)*($U$78:$AF$78=$Y$21),$U$79:$AF$90)),0)</f>
        <v>0</v>
      </c>
      <c r="DM54" s="13">
        <f t="array" aca="1" ref="DM54" ca="1">IF($Y24=$C24,SUM(IF(($T$79:$T$90=$C24)*($U$78:$AF$78=$Y$22),$U$79:$AF$90)),0)</f>
        <v>0</v>
      </c>
      <c r="DN54" s="13">
        <f t="array" aca="1" ref="DN54" ca="1">IF($Y24=$C24,SUM(IF(($T$79:$T$90=$C24)*($U$78:$AF$78=$Y$23),$U$79:$AF$90)),0)</f>
        <v>0</v>
      </c>
      <c r="DO54" s="13">
        <f t="array" aca="1" ref="DO54" ca="1">IF($Y24=$C24,SUM(IF(($T$79:$T$90=$C24)*($U$78:$AF$78=$Y$25),$U$79:$AF$90)),0)</f>
        <v>0</v>
      </c>
      <c r="DP54" s="13">
        <f t="array" aca="1" ref="DP54" ca="1">IF($Y24=$C24,SUM(IF(($T$79:$T$90=$C24)*($U$78:$AF$78=$Y$26),$U$79:$AF$90)),0)</f>
        <v>0</v>
      </c>
      <c r="DQ54" s="13">
        <f t="array" aca="1" ref="DQ54" ca="1">IF($Y24=$C24,SUM(IF(($T$79:$T$90=$C24)*($U$78:$AF$78=$Y$27),$U$79:$AF$90)),0)</f>
        <v>0</v>
      </c>
      <c r="DR54" s="13">
        <f t="array" aca="1" ref="DR54" ca="1">IF($Y24=$C24,SUM(IF(($T$79:$T$90=$C24)*($U$78:$AF$78=$Y$28),$U$79:$AF$90)),0)</f>
        <v>0</v>
      </c>
      <c r="DS54" s="13">
        <f t="array" aca="1" ref="DS54" ca="1">IF($Y24=$C24,SUM(IF(($T$79:$T$90=$C24)*($U$78:$AF$78=$Y$29),$U$79:$AF$90)),0)</f>
        <v>0</v>
      </c>
      <c r="DT54" s="13">
        <f t="array" aca="1" ref="DT54" ca="1">IF($Y24=$C24,SUM(IF(($T$79:$T$90=$C24)*($U$78:$AF$78=$Y$30),$U$79:$AF$90)),0)</f>
        <v>0</v>
      </c>
      <c r="DU54" s="343">
        <f t="array" aca="1" ref="DU54" ca="1">IF($Y24=$C24,SUM(IF(($T$79:$T$90=$C24)*($U$78:$AF$78=$Y$31),$U$79:$AF$90)),0)</f>
        <v>0</v>
      </c>
    </row>
    <row r="55" spans="2:125" s="2" customFormat="1" x14ac:dyDescent="0.2">
      <c r="E55" s="335">
        <f t="array" aca="1" ref="E55" ca="1">IF($O25=$C25,SUM(IF(($T$79:$T$90=$C25)*($U$78:$AF$78=$O$20),$U$79:$AF$90)),0)</f>
        <v>0</v>
      </c>
      <c r="F55" s="13">
        <f t="array" aca="1" ref="F55" ca="1">IF($O25=$C25,SUM(IF(($T$79:$T$90=$C25)*($U$78:$AF$78=$O$21),$U$79:$AF$90)),0)</f>
        <v>0</v>
      </c>
      <c r="G55" s="13">
        <f t="array" aca="1" ref="G55" ca="1">IF($O25=$C25,SUM(IF(($T$79:$T$90=$C25)*($U$78:$AF$78=$O$22),$U$79:$AF$90)),0)</f>
        <v>0</v>
      </c>
      <c r="H55" s="13">
        <f t="array" aca="1" ref="H55" ca="1">IF($O25=$C25,SUM(IF(($T$79:$T$90=$C25)*($U$78:$AF$78=$O$23),$U$79:$AF$90)),0)</f>
        <v>0</v>
      </c>
      <c r="I55" s="13">
        <f t="array" aca="1" ref="I55" ca="1">IF($O25=$C25,SUM(IF(($T$79:$T$90=$C25)*($U$78:$AF$78=$O$24),$U$79:$AF$90)),0)</f>
        <v>0</v>
      </c>
      <c r="J55" s="13">
        <f t="array" aca="1" ref="J55" ca="1">IF($O25=$C25,SUM(IF(($T$79:$T$90=$C25)*($U$78:$AF$78=$O$26),$U$79:$AF$90)),0)</f>
        <v>0</v>
      </c>
      <c r="K55" s="13">
        <f t="array" aca="1" ref="K55" ca="1">IF($O25=$C25,SUM(IF(($T$79:$T$90=$C25)*($U$78:$AF$78=$O$27),$U$79:$AF$90)),0)</f>
        <v>0</v>
      </c>
      <c r="L55" s="13">
        <f t="array" aca="1" ref="L55" ca="1">IF($O25=$C25,SUM(IF(($T$79:$T$90=$C25)*($U$78:$AF$78=$O$28),$U$79:$AF$90)),0)</f>
        <v>0</v>
      </c>
      <c r="M55" s="13">
        <f t="array" aca="1" ref="M55" ca="1">IF($O25=$C25,SUM(IF(($T$79:$T$90=$C25)*($U$78:$AF$78=$O$29),$U$79:$AF$90)),0)</f>
        <v>0</v>
      </c>
      <c r="N55" s="13">
        <f t="array" aca="1" ref="N55" ca="1">IF($O25=$C25,SUM(IF(($T$79:$T$90=$C25)*($U$78:$AF$78=$O$30),$U$79:$AF$90)),0)</f>
        <v>0</v>
      </c>
      <c r="O55" s="13">
        <f t="array" aca="1" ref="O55" ca="1">IF($O25=$C25,SUM(IF(($T$79:$T$90=$C25)*($U$78:$AF$78=$O$31),$U$79:$AF$90)),0)</f>
        <v>0</v>
      </c>
      <c r="P55" s="342">
        <f t="array" aca="1" ref="P55" ca="1">IF($P25=$C25,SUM(IF(($T$79:$T$90=$C25)*($U$78:$AF$78=$P$20),$U$79:$AF$90)),0)</f>
        <v>0</v>
      </c>
      <c r="Q55" s="13">
        <f t="array" aca="1" ref="Q55" ca="1">IF($P25=$C25,SUM(IF(($T$79:$T$90=$C25)*($U$78:$AF$78=$P$21),$U$79:$AF$90)),0)</f>
        <v>0</v>
      </c>
      <c r="R55" s="13">
        <f t="array" aca="1" ref="R55" ca="1">IF($P25=$C25,SUM(IF(($T$79:$T$90=$C25)*($U$78:$AF$78=$P$22),$U$79:$AF$90)),0)</f>
        <v>0</v>
      </c>
      <c r="S55" s="13">
        <f t="array" aca="1" ref="S55" ca="1">IF($P25=$C25,SUM(IF(($T$79:$T$90=$C25)*($U$78:$AF$78=$P$23),$U$79:$AF$90)),0)</f>
        <v>0</v>
      </c>
      <c r="T55" s="13">
        <f t="array" aca="1" ref="T55" ca="1">IF($P25=$C25,SUM(IF(($T$79:$T$90=$C25)*($U$78:$AF$78=$P$24),$U$79:$AF$90)),0)</f>
        <v>0</v>
      </c>
      <c r="U55" s="13">
        <f t="array" aca="1" ref="U55" ca="1">IF($P25=$C25,SUM(IF(($T$79:$T$90=$C25)*($U$78:$AF$78=$P$26),$U$79:$AF$90)),0)</f>
        <v>0</v>
      </c>
      <c r="V55" s="13">
        <f t="array" aca="1" ref="V55" ca="1">IF($P25=$C25,SUM(IF(($T$79:$T$90=$C25)*($U$78:$AF$78=$P$27),$U$79:$AF$90)),0)</f>
        <v>0</v>
      </c>
      <c r="W55" s="13">
        <f t="array" aca="1" ref="W55" ca="1">IF($P25=$C25,SUM(IF(($T$79:$T$90=$C25)*($U$78:$AF$78=$P$28),$U$79:$AF$90)),0)</f>
        <v>0</v>
      </c>
      <c r="X55" s="13">
        <f t="array" aca="1" ref="X55" ca="1">IF($P25=$C25,SUM(IF(($T$79:$T$90=$C25)*($U$78:$AF$78=$P$29),$U$79:$AF$90)),0)</f>
        <v>0</v>
      </c>
      <c r="Y55" s="13">
        <f t="array" aca="1" ref="Y55" ca="1">IF($P25=$C25,SUM(IF(($T$79:$T$90=$C25)*($U$78:$AF$78=$P$30),$U$79:$AF$90)),0)</f>
        <v>0</v>
      </c>
      <c r="Z55" s="13">
        <f t="array" aca="1" ref="Z55" ca="1">IF($P25=$C25,SUM(IF(($T$79:$T$90=$C25)*($U$78:$AF$78=$P$31),$U$79:$AF$90)),0)</f>
        <v>0</v>
      </c>
      <c r="AA55" s="342">
        <f t="array" aca="1" ref="AA55" ca="1">IF($Q25=$C25,SUM(IF(($T$79:$T$90=$C25)*($U$78:$AF$78=$Q$20),$U$79:$AF$90)),0)</f>
        <v>0</v>
      </c>
      <c r="AB55" s="13">
        <f t="array" aca="1" ref="AB55" ca="1">IF($Q25=$C25,SUM(IF(($T$79:$T$90=$C25)*($U$78:$AF$78=$Q$21),$U$79:$AF$90)),0)</f>
        <v>0</v>
      </c>
      <c r="AC55" s="13">
        <f t="array" aca="1" ref="AC55" ca="1">IF($Q25=$C25,SUM(IF(($T$79:$T$90=$C25)*($U$78:$AF$78=$Q$22),$U$79:$AF$90)),0)</f>
        <v>0</v>
      </c>
      <c r="AD55" s="13">
        <f t="array" aca="1" ref="AD55" ca="1">IF($Q25=$C25,SUM(IF(($T$79:$T$90=$C25)*($U$78:$AF$78=$Q$23),$U$79:$AF$90)),0)</f>
        <v>0</v>
      </c>
      <c r="AE55" s="13">
        <f t="array" aca="1" ref="AE55" ca="1">IF($Q25=$C25,SUM(IF(($T$79:$T$90=$C25)*($U$78:$AF$78=$Q$24),$U$79:$AF$90)),0)</f>
        <v>0</v>
      </c>
      <c r="AF55" s="13">
        <f t="array" aca="1" ref="AF55" ca="1">IF($Q25=$C25,SUM(IF(($T$79:$T$90=$C25)*($U$78:$AF$78=$Q$26),$U$79:$AF$90)),0)</f>
        <v>0</v>
      </c>
      <c r="AG55" s="13">
        <f t="array" aca="1" ref="AG55" ca="1">IF($Q25=$C25,SUM(IF(($T$79:$T$90=$C25)*($U$78:$AF$78=$Q$27),$U$79:$AF$90)),0)</f>
        <v>0</v>
      </c>
      <c r="AH55" s="13">
        <f t="array" aca="1" ref="AH55" ca="1">IF($Q25=$C25,SUM(IF(($T$79:$T$90=$C25)*($U$78:$AF$78=$Q$28),$U$79:$AF$90)),0)</f>
        <v>0</v>
      </c>
      <c r="AI55" s="13">
        <f t="array" aca="1" ref="AI55" ca="1">IF($Q25=$C25,SUM(IF(($T$79:$T$90=$C25)*($U$78:$AF$78=$Q$29),$U$79:$AF$90)),0)</f>
        <v>0</v>
      </c>
      <c r="AJ55" s="13">
        <f t="array" aca="1" ref="AJ55" ca="1">IF($Q25=$C25,SUM(IF(($T$79:$T$90=$C25)*($U$78:$AF$78=$Q$30),$U$79:$AF$90)),0)</f>
        <v>0</v>
      </c>
      <c r="AK55" s="13">
        <f t="array" aca="1" ref="AK55" ca="1">IF($Q25=$C25,SUM(IF(($T$79:$T$90=$C25)*($U$78:$AF$78=$Q$31),$U$79:$AF$90)),0)</f>
        <v>0</v>
      </c>
      <c r="AL55" s="342">
        <f t="array" aca="1" ref="AL55" ca="1">IF($R25=$C25,SUM(IF(($T$79:$T$90=$C25)*($U$78:$AF$78=$R$20),$U$79:$AF$90)),0)</f>
        <v>0</v>
      </c>
      <c r="AM55" s="13">
        <f t="array" aca="1" ref="AM55" ca="1">IF($R25=$C25,SUM(IF(($T$79:$T$90=$C25)*($U$78:$AF$78=$R$21),$U$79:$AF$90)),0)</f>
        <v>0</v>
      </c>
      <c r="AN55" s="13">
        <f t="array" aca="1" ref="AN55" ca="1">IF($R25=$C25,SUM(IF(($T$79:$T$90=$C25)*($U$78:$AF$78=$R$22),$U$79:$AF$90)),0)</f>
        <v>0</v>
      </c>
      <c r="AO55" s="13">
        <f t="array" aca="1" ref="AO55" ca="1">IF($R25=$C25,SUM(IF(($T$79:$T$90=$C25)*($U$78:$AF$78=$R$23),$U$79:$AF$90)),0)</f>
        <v>0</v>
      </c>
      <c r="AP55" s="13">
        <f t="array" aca="1" ref="AP55" ca="1">IF($R25=$C25,SUM(IF(($T$79:$T$90=$C25)*($U$78:$AF$78=$R$24),$U$79:$AF$90)),0)</f>
        <v>0</v>
      </c>
      <c r="AQ55" s="13">
        <f t="array" aca="1" ref="AQ55" ca="1">IF($R25=$C25,SUM(IF(($T$79:$T$90=$C25)*($U$78:$AF$78=$R$26),$U$79:$AF$90)),0)</f>
        <v>0</v>
      </c>
      <c r="AR55" s="13">
        <f t="array" aca="1" ref="AR55" ca="1">IF($R25=$C25,SUM(IF(($T$79:$T$90=$C25)*($U$78:$AF$78=$R$27),$U$79:$AF$90)),0)</f>
        <v>0</v>
      </c>
      <c r="AS55" s="13">
        <f t="array" aca="1" ref="AS55" ca="1">IF($R25=$C25,SUM(IF(($T$79:$T$90=$C25)*($U$78:$AF$78=$R$28),$U$79:$AF$90)),0)</f>
        <v>0</v>
      </c>
      <c r="AT55" s="13">
        <f t="array" aca="1" ref="AT55" ca="1">IF($R25=$C25,SUM(IF(($T$79:$T$90=$C25)*($U$78:$AF$78=$R$29),$U$79:$AF$90)),0)</f>
        <v>0</v>
      </c>
      <c r="AU55" s="13">
        <f t="array" aca="1" ref="AU55" ca="1">IF($R25=$C25,SUM(IF(($T$79:$T$90=$C25)*($U$78:$AF$78=$R$30),$U$79:$AF$90)),0)</f>
        <v>0</v>
      </c>
      <c r="AV55" s="13">
        <f t="array" aca="1" ref="AV55" ca="1">IF($R25=$C25,SUM(IF(($T$79:$T$90=$C25)*($U$78:$AF$78=$R$31),$U$79:$AF$90)),0)</f>
        <v>0</v>
      </c>
      <c r="AW55" s="342">
        <f t="array" aca="1" ref="AW55" ca="1">IF($S25=$C25,SUM(IF(($T$79:$T$90=$C25)*($U$78:$AF$78=$S$20),$U$79:$AF$90)),0)</f>
        <v>0</v>
      </c>
      <c r="AX55" s="13">
        <f t="array" aca="1" ref="AX55" ca="1">IF($S25=$C25,SUM(IF(($T$79:$T$90=$C25)*($U$78:$AF$78=$S$21),$U$79:$AF$90)),0)</f>
        <v>0</v>
      </c>
      <c r="AY55" s="13">
        <f t="array" aca="1" ref="AY55" ca="1">IF($S25=$C25,SUM(IF(($T$79:$T$90=$C25)*($U$78:$AF$78=$S$22),$U$79:$AF$90)),0)</f>
        <v>0</v>
      </c>
      <c r="AZ55" s="13">
        <f t="array" aca="1" ref="AZ55" ca="1">IF($S25=$C25,SUM(IF(($T$79:$T$90=$C25)*($U$78:$AF$78=$S$23),$U$79:$AF$90)),0)</f>
        <v>0</v>
      </c>
      <c r="BA55" s="13">
        <f t="array" aca="1" ref="BA55" ca="1">IF($S25=$C25,SUM(IF(($T$79:$T$90=$C25)*($U$78:$AF$78=$S$24),$U$79:$AF$90)),0)</f>
        <v>0</v>
      </c>
      <c r="BB55" s="13">
        <f t="array" aca="1" ref="BB55" ca="1">IF($S25=$C25,SUM(IF(($T$79:$T$90=$C25)*($U$78:$AF$78=$S$26),$U$79:$AF$90)),0)</f>
        <v>0</v>
      </c>
      <c r="BC55" s="13">
        <f t="array" aca="1" ref="BC55" ca="1">IF($S25=$C25,SUM(IF(($T$79:$T$90=$C25)*($U$78:$AF$78=$S$27),$U$79:$AF$90)),0)</f>
        <v>0</v>
      </c>
      <c r="BD55" s="13">
        <f t="array" aca="1" ref="BD55" ca="1">IF($S25=$C25,SUM(IF(($T$79:$T$90=$C25)*($U$78:$AF$78=$S$28),$U$79:$AF$90)),0)</f>
        <v>0</v>
      </c>
      <c r="BE55" s="13">
        <f t="array" aca="1" ref="BE55" ca="1">IF($S25=$C25,SUM(IF(($T$79:$T$90=$C25)*($U$78:$AF$78=$S$29),$U$79:$AF$90)),0)</f>
        <v>0</v>
      </c>
      <c r="BF55" s="13">
        <f t="array" aca="1" ref="BF55" ca="1">IF($S25=$C25,SUM(IF(($T$79:$T$90=$C25)*($U$78:$AF$78=$S$30),$U$79:$AF$90)),0)</f>
        <v>0</v>
      </c>
      <c r="BG55" s="13">
        <f t="array" aca="1" ref="BG55" ca="1">IF($S25=$C25,SUM(IF(($T$79:$T$90=$C25)*($U$78:$AF$78=$S$31),$U$79:$AF$90)),0)</f>
        <v>0</v>
      </c>
      <c r="BH55" s="342">
        <f t="array" aca="1" ref="BH55" ca="1">IF($T25=$C25,SUM(IF(($T$79:$T$90=$C25)*($U$78:$AF$78=$T$20),$U$79:$AF$90)),0)</f>
        <v>0</v>
      </c>
      <c r="BI55" s="13">
        <f t="array" aca="1" ref="BI55" ca="1">IF($T25=$C25,SUM(IF(($T$79:$T$90=$C25)*($U$78:$AF$78=$T$21),$U$79:$AF$90)),0)</f>
        <v>0</v>
      </c>
      <c r="BJ55" s="13">
        <f t="array" aca="1" ref="BJ55" ca="1">IF($T25=$C25,SUM(IF(($T$79:$T$90=$C25)*($U$78:$AF$78=$T$22),$U$79:$AF$90)),0)</f>
        <v>0</v>
      </c>
      <c r="BK55" s="13">
        <f t="array" aca="1" ref="BK55" ca="1">IF($T25=$C25,SUM(IF(($T$79:$T$90=$C25)*($U$78:$AF$78=$T$23),$U$79:$AF$90)),0)</f>
        <v>0</v>
      </c>
      <c r="BL55" s="13">
        <f t="array" aca="1" ref="BL55" ca="1">IF($T25=$C25,SUM(IF(($T$79:$T$90=$C25)*($U$78:$AF$78=$T$24),$U$79:$AF$90)),0)</f>
        <v>0</v>
      </c>
      <c r="BM55" s="13">
        <f t="array" aca="1" ref="BM55" ca="1">IF($T25=$C25,SUM(IF(($T$79:$T$90=$C25)*($U$78:$AF$78=$T$26),$U$79:$AF$90)),0)</f>
        <v>0</v>
      </c>
      <c r="BN55" s="13">
        <f t="array" aca="1" ref="BN55" ca="1">IF($T25=$C25,SUM(IF(($T$79:$T$90=$C25)*($U$78:$AF$78=$T$27),$U$79:$AF$90)),0)</f>
        <v>0</v>
      </c>
      <c r="BO55" s="13">
        <f t="array" aca="1" ref="BO55" ca="1">IF($T25=$C25,SUM(IF(($T$79:$T$90=$C25)*($U$78:$AF$78=$T$28),$U$79:$AF$90)),0)</f>
        <v>0</v>
      </c>
      <c r="BP55" s="13">
        <f t="array" aca="1" ref="BP55" ca="1">IF($T25=$C25,SUM(IF(($T$79:$T$90=$C25)*($U$78:$AF$78=$T$29),$U$79:$AF$90)),0)</f>
        <v>0</v>
      </c>
      <c r="BQ55" s="13">
        <f t="array" aca="1" ref="BQ55" ca="1">IF($T25=$C25,SUM(IF(($T$79:$T$90=$C25)*($U$78:$AF$78=$T$30),$U$79:$AF$90)),0)</f>
        <v>0</v>
      </c>
      <c r="BR55" s="13">
        <f t="array" aca="1" ref="BR55" ca="1">IF($T25=$C25,SUM(IF(($T$79:$T$90=$C25)*($U$78:$AF$78=$T$31),$U$79:$AF$90)),0)</f>
        <v>0</v>
      </c>
      <c r="BS55" s="342">
        <f t="array" aca="1" ref="BS55" ca="1">IF($U25=$C25,SUM(IF(($T$79:$T$90=$C25)*($U$78:$AF$78=$U$20),$U$79:$AF$90)),0)</f>
        <v>0</v>
      </c>
      <c r="BT55" s="13">
        <f t="array" aca="1" ref="BT55" ca="1">IF($U25=$C25,SUM(IF(($T$79:$T$90=$C25)*($U$78:$AF$78=$U$21),$U$79:$AF$90)),0)</f>
        <v>0</v>
      </c>
      <c r="BU55" s="13">
        <f t="array" aca="1" ref="BU55" ca="1">IF($U25=$C25,SUM(IF(($T$79:$T$90=$C25)*($U$78:$AF$78=$U$22),$U$79:$AF$90)),0)</f>
        <v>0</v>
      </c>
      <c r="BV55" s="13">
        <f t="array" aca="1" ref="BV55" ca="1">IF($U25=$C25,SUM(IF(($T$79:$T$90=$C25)*($U$78:$AF$78=$U$23),$U$79:$AF$90)),0)</f>
        <v>0</v>
      </c>
      <c r="BW55" s="13">
        <f t="array" aca="1" ref="BW55" ca="1">IF($U25=$C25,SUM(IF(($T$79:$T$90=$C25)*($U$78:$AF$78=$U$24),$U$79:$AF$90)),0)</f>
        <v>0</v>
      </c>
      <c r="BX55" s="13">
        <f t="array" aca="1" ref="BX55" ca="1">IF($U25=$C25,SUM(IF(($T$79:$T$90=$C25)*($U$78:$AF$78=$U$26),$U$79:$AF$90)),0)</f>
        <v>0</v>
      </c>
      <c r="BY55" s="13">
        <f t="array" aca="1" ref="BY55" ca="1">IF($U25=$C25,SUM(IF(($T$79:$T$90=$C25)*($U$78:$AF$78=$U$27),$U$79:$AF$90)),0)</f>
        <v>0</v>
      </c>
      <c r="BZ55" s="13">
        <f t="array" aca="1" ref="BZ55" ca="1">IF($U25=$C25,SUM(IF(($T$79:$T$90=$C25)*($U$78:$AF$78=$U$28),$U$79:$AF$90)),0)</f>
        <v>0</v>
      </c>
      <c r="CA55" s="13">
        <f t="array" aca="1" ref="CA55" ca="1">IF($U25=$C25,SUM(IF(($T$79:$T$90=$C25)*($U$78:$AF$78=$U$29),$U$79:$AF$90)),0)</f>
        <v>0</v>
      </c>
      <c r="CB55" s="13">
        <f t="array" aca="1" ref="CB55" ca="1">IF($U25=$C25,SUM(IF(($T$79:$T$90=$C25)*($U$78:$AF$78=$U$30),$U$79:$AF$90)),0)</f>
        <v>0</v>
      </c>
      <c r="CC55" s="13">
        <f t="array" aca="1" ref="CC55" ca="1">IF($U25=$C25,SUM(IF(($T$79:$T$90=$C25)*($U$78:$AF$78=$U$31),$U$79:$AF$90)),0)</f>
        <v>0</v>
      </c>
      <c r="CD55" s="342">
        <f t="array" aca="1" ref="CD55" ca="1">IF($V25=$C25,SUM(IF(($T$79:$T$90=$C25)*($U$78:$AF$78=$V$20),$U$79:$AF$90)),0)</f>
        <v>0</v>
      </c>
      <c r="CE55" s="13">
        <f t="array" aca="1" ref="CE55" ca="1">IF($V25=$C25,SUM(IF(($T$79:$T$90=$C25)*($U$78:$AF$78=$V$21),$U$79:$AF$90)),0)</f>
        <v>0</v>
      </c>
      <c r="CF55" s="13">
        <f t="array" aca="1" ref="CF55" ca="1">IF($V25=$C25,SUM(IF(($T$79:$T$90=$C25)*($U$78:$AF$78=$V$22),$U$79:$AF$90)),0)</f>
        <v>0</v>
      </c>
      <c r="CG55" s="13">
        <f t="array" aca="1" ref="CG55" ca="1">IF($V25=$C25,SUM(IF(($T$79:$T$90=$C25)*($U$78:$AF$78=$V$23),$U$79:$AF$90)),0)</f>
        <v>0</v>
      </c>
      <c r="CH55" s="13">
        <f t="array" aca="1" ref="CH55" ca="1">IF($V25=$C25,SUM(IF(($T$79:$T$90=$C25)*($U$78:$AF$78=$V$24),$U$79:$AF$90)),0)</f>
        <v>0</v>
      </c>
      <c r="CI55" s="13">
        <f t="array" aca="1" ref="CI55" ca="1">IF($V25=$C25,SUM(IF(($T$79:$T$90=$C25)*($U$78:$AF$78=$V$26),$U$79:$AF$90)),0)</f>
        <v>0</v>
      </c>
      <c r="CJ55" s="13">
        <f t="array" aca="1" ref="CJ55" ca="1">IF($V25=$C25,SUM(IF(($T$79:$T$90=$C25)*($U$78:$AF$78=$V$27),$U$79:$AF$90)),0)</f>
        <v>0</v>
      </c>
      <c r="CK55" s="13">
        <f t="array" aca="1" ref="CK55" ca="1">IF($V25=$C25,SUM(IF(($T$79:$T$90=$C25)*($U$78:$AF$78=$V$28),$U$79:$AF$90)),0)</f>
        <v>0</v>
      </c>
      <c r="CL55" s="13">
        <f t="array" aca="1" ref="CL55" ca="1">IF($V25=$C25,SUM(IF(($T$79:$T$90=$C25)*($U$78:$AF$78=$V$29),$U$79:$AF$90)),0)</f>
        <v>0</v>
      </c>
      <c r="CM55" s="13">
        <f t="array" aca="1" ref="CM55" ca="1">IF($V25=$C25,SUM(IF(($T$79:$T$90=$C25)*($U$78:$AF$78=$V$30),$U$79:$AF$90)),0)</f>
        <v>0</v>
      </c>
      <c r="CN55" s="336">
        <f t="array" aca="1" ref="CN55" ca="1">IF($V25=$C25,SUM(IF(($T$79:$T$90=$C25)*($U$78:$AF$78=$V$31),$U$79:$AF$90)),0)</f>
        <v>0</v>
      </c>
      <c r="CO55" s="342">
        <f t="array" aca="1" ref="CO55" ca="1">IF($W25=$C25,SUM(IF(($T$79:$T$90=$C25)*($U$78:$AF$78=$W$20),$U$79:$AF$90)),0)</f>
        <v>0</v>
      </c>
      <c r="CP55" s="13">
        <f t="array" aca="1" ref="CP55" ca="1">IF($W25=$C25,SUM(IF(($T$79:$T$90=$C25)*($U$78:$AF$78=$W$21),$U$79:$AF$90)),0)</f>
        <v>0</v>
      </c>
      <c r="CQ55" s="13">
        <f t="array" aca="1" ref="CQ55" ca="1">IF($W25=$C25,SUM(IF(($T$79:$T$90=$C25)*($U$78:$AF$78=$W$22),$U$79:$AF$90)),0)</f>
        <v>0</v>
      </c>
      <c r="CR55" s="13">
        <f t="array" aca="1" ref="CR55" ca="1">IF($W25=$C25,SUM(IF(($T$79:$T$90=$C25)*($U$78:$AF$78=$W$23),$U$79:$AF$90)),0)</f>
        <v>0</v>
      </c>
      <c r="CS55" s="13">
        <f t="array" aca="1" ref="CS55" ca="1">IF($W25=$C25,SUM(IF(($T$79:$T$90=$C25)*($U$78:$AF$78=$W$24),$U$79:$AF$90)),0)</f>
        <v>0</v>
      </c>
      <c r="CT55" s="13">
        <f t="array" aca="1" ref="CT55" ca="1">IF($W25=$C25,SUM(IF(($T$79:$T$90=$C25)*($U$78:$AF$78=$W$26),$U$79:$AF$90)),0)</f>
        <v>0</v>
      </c>
      <c r="CU55" s="13">
        <f t="array" aca="1" ref="CU55" ca="1">IF($W25=$C25,SUM(IF(($T$79:$T$90=$C25)*($U$78:$AF$78=$W$27),$U$79:$AF$90)),0)</f>
        <v>0</v>
      </c>
      <c r="CV55" s="13">
        <f t="array" aca="1" ref="CV55" ca="1">IF($W25=$C25,SUM(IF(($T$79:$T$90=$C25)*($U$78:$AF$78=$W$28),$U$79:$AF$90)),0)</f>
        <v>0</v>
      </c>
      <c r="CW55" s="13">
        <f t="array" aca="1" ref="CW55" ca="1">IF($W25=$C25,SUM(IF(($T$79:$T$90=$C25)*($U$78:$AF$78=$W$29),$U$79:$AF$90)),0)</f>
        <v>0</v>
      </c>
      <c r="CX55" s="13">
        <f t="array" aca="1" ref="CX55" ca="1">IF($W25=$C25,SUM(IF(($T$79:$T$90=$C25)*($U$78:$AF$78=$W$30),$U$79:$AF$90)),0)</f>
        <v>0</v>
      </c>
      <c r="CY55" s="336">
        <f t="array" aca="1" ref="CY55" ca="1">IF($W25=$C25,SUM(IF(($T$79:$T$90=$C25)*($U$78:$AF$78=$W$31),$U$79:$AF$90)),0)</f>
        <v>0</v>
      </c>
      <c r="CZ55" s="342">
        <f t="array" aca="1" ref="CZ55" ca="1">IF($X25=$C25,SUM(IF(($T$79:$T$90=$C25)*($U$78:$AF$78=$X$20),$U$79:$AF$90)),0)</f>
        <v>0</v>
      </c>
      <c r="DA55" s="13">
        <f t="array" aca="1" ref="DA55" ca="1">IF($X25=$C25,SUM(IF(($T$79:$T$90=$C25)*($U$78:$AF$78=$X$21),$U$79:$AF$90)),0)</f>
        <v>0</v>
      </c>
      <c r="DB55" s="13">
        <f t="array" aca="1" ref="DB55" ca="1">IF($X25=$C25,SUM(IF(($T$79:$T$90=$C25)*($U$78:$AF$78=$X$22),$U$79:$AF$90)),0)</f>
        <v>0</v>
      </c>
      <c r="DC55" s="13">
        <f t="array" aca="1" ref="DC55" ca="1">IF($X25=$C25,SUM(IF(($T$79:$T$90=$C25)*($U$78:$AF$78=$X$23),$U$79:$AF$90)),0)</f>
        <v>0</v>
      </c>
      <c r="DD55" s="13">
        <f t="array" aca="1" ref="DD55" ca="1">IF($X25=$C25,SUM(IF(($T$79:$T$90=$C25)*($U$78:$AF$78=$X$24),$U$79:$AF$90)),0)</f>
        <v>0</v>
      </c>
      <c r="DE55" s="13">
        <f t="array" aca="1" ref="DE55" ca="1">IF($X25=$C25,SUM(IF(($T$79:$T$90=$C25)*($U$78:$AF$78=$X$26),$U$79:$AF$90)),0)</f>
        <v>0</v>
      </c>
      <c r="DF55" s="13">
        <f t="array" aca="1" ref="DF55" ca="1">IF($X25=$C25,SUM(IF(($T$79:$T$90=$C25)*($U$78:$AF$78=$X$27),$U$79:$AF$90)),0)</f>
        <v>0</v>
      </c>
      <c r="DG55" s="13">
        <f t="array" aca="1" ref="DG55" ca="1">IF($X25=$C25,SUM(IF(($T$79:$T$90=$C25)*($U$78:$AF$78=$X$28),$U$79:$AF$90)),0)</f>
        <v>0</v>
      </c>
      <c r="DH55" s="13">
        <f t="array" aca="1" ref="DH55" ca="1">IF($X25=$C25,SUM(IF(($T$79:$T$90=$C25)*($U$78:$AF$78=$X$29),$U$79:$AF$90)),0)</f>
        <v>0</v>
      </c>
      <c r="DI55" s="13">
        <f t="array" aca="1" ref="DI55" ca="1">IF($X25=$C25,SUM(IF(($T$79:$T$90=$C25)*($U$78:$AF$78=$X$30),$U$79:$AF$90)),0)</f>
        <v>0</v>
      </c>
      <c r="DJ55" s="336">
        <f t="array" aca="1" ref="DJ55" ca="1">IF($X25=$C25,SUM(IF(($T$79:$T$90=$C25)*($U$78:$AF$78=$X$31),$U$79:$AF$90)),0)</f>
        <v>0</v>
      </c>
      <c r="DK55" s="13">
        <f t="array" aca="1" ref="DK55" ca="1">IF($Y25=$C25,SUM(IF(($T$79:$T$90=$C25)*($U$78:$AF$78=$Y$20),$U$79:$AF$90)),0)</f>
        <v>0</v>
      </c>
      <c r="DL55" s="13">
        <f t="array" aca="1" ref="DL55" ca="1">IF($Y25=$C25,SUM(IF(($T$79:$T$90=$C25)*($U$78:$AF$78=$Y$21),$U$79:$AF$90)),0)</f>
        <v>0</v>
      </c>
      <c r="DM55" s="13">
        <f t="array" aca="1" ref="DM55" ca="1">IF($Y25=$C25,SUM(IF(($T$79:$T$90=$C25)*($U$78:$AF$78=$Y$22),$U$79:$AF$90)),0)</f>
        <v>0</v>
      </c>
      <c r="DN55" s="13">
        <f t="array" aca="1" ref="DN55" ca="1">IF($Y25=$C25,SUM(IF(($T$79:$T$90=$C25)*($U$78:$AF$78=$Y$23),$U$79:$AF$90)),0)</f>
        <v>0</v>
      </c>
      <c r="DO55" s="13">
        <f t="array" aca="1" ref="DO55" ca="1">IF($Y25=$C25,SUM(IF(($T$79:$T$90=$C25)*($U$78:$AF$78=$Y$24),$U$79:$AF$90)),0)</f>
        <v>0</v>
      </c>
      <c r="DP55" s="13">
        <f t="array" aca="1" ref="DP55" ca="1">IF($Y25=$C25,SUM(IF(($T$79:$T$90=$C25)*($U$78:$AF$78=$Y$26),$U$79:$AF$90)),0)</f>
        <v>0</v>
      </c>
      <c r="DQ55" s="13">
        <f t="array" aca="1" ref="DQ55" ca="1">IF($Y25=$C25,SUM(IF(($T$79:$T$90=$C25)*($U$78:$AF$78=$Y$27),$U$79:$AF$90)),0)</f>
        <v>0</v>
      </c>
      <c r="DR55" s="13">
        <f t="array" aca="1" ref="DR55" ca="1">IF($Y25=$C25,SUM(IF(($T$79:$T$90=$C25)*($U$78:$AF$78=$Y$28),$U$79:$AF$90)),0)</f>
        <v>0</v>
      </c>
      <c r="DS55" s="13">
        <f t="array" aca="1" ref="DS55" ca="1">IF($Y25=$C25,SUM(IF(($T$79:$T$90=$C25)*($U$78:$AF$78=$Y$29),$U$79:$AF$90)),0)</f>
        <v>0</v>
      </c>
      <c r="DT55" s="13">
        <f t="array" aca="1" ref="DT55" ca="1">IF($Y25=$C25,SUM(IF(($T$79:$T$90=$C25)*($U$78:$AF$78=$Y$30),$U$79:$AF$90)),0)</f>
        <v>0</v>
      </c>
      <c r="DU55" s="343">
        <f t="array" aca="1" ref="DU55" ca="1">IF($Y25=$C25,SUM(IF(($T$79:$T$90=$C25)*($U$78:$AF$78=$Y$31),$U$79:$AF$90)),0)</f>
        <v>0</v>
      </c>
    </row>
    <row r="56" spans="2:125" s="2" customFormat="1" x14ac:dyDescent="0.2">
      <c r="E56" s="335">
        <f t="array" aca="1" ref="E56" ca="1">IF($O26=$C26,SUM(IF(($T$79:$T$90=$C26)*($U$78:$AF$78=$O$20),$U$79:$AF$90)),0)</f>
        <v>0</v>
      </c>
      <c r="F56" s="13">
        <f t="array" aca="1" ref="F56" ca="1">IF($O26=$C26,SUM(IF(($T$79:$T$90=$C26)*($U$78:$AF$78=$O$21),$U$79:$AF$90)),0)</f>
        <v>0</v>
      </c>
      <c r="G56" s="13">
        <f t="array" aca="1" ref="G56" ca="1">IF($O26=$C26,SUM(IF(($T$79:$T$90=$C26)*($U$78:$AF$78=$O$22),$U$79:$AF$90)),0)</f>
        <v>0</v>
      </c>
      <c r="H56" s="13">
        <f t="array" aca="1" ref="H56" ca="1">IF($O26=$C26,SUM(IF(($T$79:$T$90=$C26)*($U$78:$AF$78=$O$23),$U$79:$AF$90)),0)</f>
        <v>0</v>
      </c>
      <c r="I56" s="13">
        <f t="array" aca="1" ref="I56" ca="1">IF($O26=$C26,SUM(IF(($T$79:$T$90=$C26)*($U$78:$AF$78=$O$24),$U$79:$AF$90)),0)</f>
        <v>0</v>
      </c>
      <c r="J56" s="13">
        <f t="array" aca="1" ref="J56" ca="1">IF($O26=$C26,SUM(IF(($T$79:$T$90=$C26)*($U$78:$AF$78=$O$25),$U$79:$AF$90)),0)</f>
        <v>0</v>
      </c>
      <c r="K56" s="13">
        <f t="array" aca="1" ref="K56" ca="1">IF($O26=$C26,SUM(IF(($T$79:$T$90=$C26)*($U$78:$AF$78=$O$27),$U$79:$AF$90)),0)</f>
        <v>0</v>
      </c>
      <c r="L56" s="13">
        <f t="array" aca="1" ref="L56" ca="1">IF($O26=$C26,SUM(IF(($T$79:$T$90=$C26)*($U$78:$AF$78=$O$28),$U$79:$AF$90)),0)</f>
        <v>0</v>
      </c>
      <c r="M56" s="13">
        <f t="array" aca="1" ref="M56" ca="1">IF($O26=$C26,SUM(IF(($T$79:$T$90=$C26)*($U$78:$AF$78=$O$29),$U$79:$AF$90)),0)</f>
        <v>0</v>
      </c>
      <c r="N56" s="13">
        <f t="array" aca="1" ref="N56" ca="1">IF($O26=$C26,SUM(IF(($T$79:$T$90=$C26)*($U$78:$AF$78=$O$30),$U$79:$AF$90)),0)</f>
        <v>0</v>
      </c>
      <c r="O56" s="13">
        <f t="array" aca="1" ref="O56" ca="1">IF($O26=$C26,SUM(IF(($T$79:$T$90=$C26)*($U$78:$AF$78=$O$31),$U$79:$AF$90)),0)</f>
        <v>0</v>
      </c>
      <c r="P56" s="342">
        <f t="array" aca="1" ref="P56" ca="1">IF($P26=$C26,SUM(IF(($T$79:$T$90=$C26)*($U$78:$AF$78=$P$20),$U$79:$AF$90)),0)</f>
        <v>0</v>
      </c>
      <c r="Q56" s="13">
        <f t="array" aca="1" ref="Q56" ca="1">IF($P26=$C26,SUM(IF(($T$79:$T$90=$C26)*($U$78:$AF$78=$P$21),$U$79:$AF$90)),0)</f>
        <v>0</v>
      </c>
      <c r="R56" s="13">
        <f t="array" aca="1" ref="R56" ca="1">IF($P26=$C26,SUM(IF(($T$79:$T$90=$C26)*($U$78:$AF$78=$P$22),$U$79:$AF$90)),0)</f>
        <v>0</v>
      </c>
      <c r="S56" s="13">
        <f t="array" aca="1" ref="S56" ca="1">IF($P26=$C26,SUM(IF(($T$79:$T$90=$C26)*($U$78:$AF$78=$P$23),$U$79:$AF$90)),0)</f>
        <v>0</v>
      </c>
      <c r="T56" s="13">
        <f t="array" aca="1" ref="T56" ca="1">IF($P26=$C26,SUM(IF(($T$79:$T$90=$C26)*($U$78:$AF$78=$P$24),$U$79:$AF$90)),0)</f>
        <v>0</v>
      </c>
      <c r="U56" s="13">
        <f t="array" aca="1" ref="U56" ca="1">IF($P26=$C26,SUM(IF(($T$79:$T$90=$C26)*($U$78:$AF$78=$P$25),$U$79:$AF$90)),0)</f>
        <v>0</v>
      </c>
      <c r="V56" s="13">
        <f t="array" aca="1" ref="V56" ca="1">IF($P26=$C26,SUM(IF(($T$79:$T$90=$C26)*($U$78:$AF$78=$P$27),$U$79:$AF$90)),0)</f>
        <v>0</v>
      </c>
      <c r="W56" s="13">
        <f t="array" aca="1" ref="W56" ca="1">IF($P26=$C26,SUM(IF(($T$79:$T$90=$C26)*($U$78:$AF$78=$P$28),$U$79:$AF$90)),0)</f>
        <v>0</v>
      </c>
      <c r="X56" s="13">
        <f t="array" aca="1" ref="X56" ca="1">IF($P26=$C26,SUM(IF(($T$79:$T$90=$C26)*($U$78:$AF$78=$P$29),$U$79:$AF$90)),0)</f>
        <v>0</v>
      </c>
      <c r="Y56" s="13">
        <f t="array" aca="1" ref="Y56" ca="1">IF($P26=$C26,SUM(IF(($T$79:$T$90=$C26)*($U$78:$AF$78=$P$30),$U$79:$AF$90)),0)</f>
        <v>0</v>
      </c>
      <c r="Z56" s="13">
        <f t="array" aca="1" ref="Z56" ca="1">IF($P26=$C26,SUM(IF(($T$79:$T$90=$C26)*($U$78:$AF$78=$P$31),$U$79:$AF$90)),0)</f>
        <v>0</v>
      </c>
      <c r="AA56" s="342">
        <f t="array" aca="1" ref="AA56" ca="1">IF($Q26=$C26,SUM(IF(($T$79:$T$90=$C26)*($U$78:$AF$78=$Q$20),$U$79:$AF$90)),0)</f>
        <v>0</v>
      </c>
      <c r="AB56" s="13">
        <f t="array" aca="1" ref="AB56" ca="1">IF($Q26=$C26,SUM(IF(($T$79:$T$90=$C26)*($U$78:$AF$78=$Q$21),$U$79:$AF$90)),0)</f>
        <v>0</v>
      </c>
      <c r="AC56" s="13">
        <f t="array" aca="1" ref="AC56" ca="1">IF($Q26=$C26,SUM(IF(($T$79:$T$90=$C26)*($U$78:$AF$78=$Q$22),$U$79:$AF$90)),0)</f>
        <v>0</v>
      </c>
      <c r="AD56" s="13">
        <f t="array" aca="1" ref="AD56" ca="1">IF($Q26=$C26,SUM(IF(($T$79:$T$90=$C26)*($U$78:$AF$78=$Q$23),$U$79:$AF$90)),0)</f>
        <v>0</v>
      </c>
      <c r="AE56" s="13">
        <f t="array" aca="1" ref="AE56" ca="1">IF($Q26=$C26,SUM(IF(($T$79:$T$90=$C26)*($U$78:$AF$78=$Q$24),$U$79:$AF$90)),0)</f>
        <v>0</v>
      </c>
      <c r="AF56" s="13">
        <f t="array" aca="1" ref="AF56" ca="1">IF($Q26=$C26,SUM(IF(($T$79:$T$90=$C26)*($U$78:$AF$78=$Q$25),$U$79:$AF$90)),0)</f>
        <v>0</v>
      </c>
      <c r="AG56" s="13">
        <f t="array" aca="1" ref="AG56" ca="1">IF($Q26=$C26,SUM(IF(($T$79:$T$90=$C26)*($U$78:$AF$78=$Q$27),$U$79:$AF$90)),0)</f>
        <v>0</v>
      </c>
      <c r="AH56" s="13">
        <f t="array" aca="1" ref="AH56" ca="1">IF($Q26=$C26,SUM(IF(($T$79:$T$90=$C26)*($U$78:$AF$78=$Q$28),$U$79:$AF$90)),0)</f>
        <v>0</v>
      </c>
      <c r="AI56" s="13">
        <f t="array" aca="1" ref="AI56" ca="1">IF($Q26=$C26,SUM(IF(($T$79:$T$90=$C26)*($U$78:$AF$78=$Q$29),$U$79:$AF$90)),0)</f>
        <v>0</v>
      </c>
      <c r="AJ56" s="13">
        <f t="array" aca="1" ref="AJ56" ca="1">IF($Q26=$C26,SUM(IF(($T$79:$T$90=$C26)*($U$78:$AF$78=$Q$30),$U$79:$AF$90)),0)</f>
        <v>0</v>
      </c>
      <c r="AK56" s="13">
        <f t="array" aca="1" ref="AK56" ca="1">IF($Q26=$C26,SUM(IF(($T$79:$T$90=$C26)*($U$78:$AF$78=$Q$31),$U$79:$AF$90)),0)</f>
        <v>0</v>
      </c>
      <c r="AL56" s="342">
        <f t="array" aca="1" ref="AL56" ca="1">IF($R26=$C26,SUM(IF(($T$79:$T$90=$C26)*($U$78:$AF$78=$R$20),$U$79:$AF$90)),0)</f>
        <v>0</v>
      </c>
      <c r="AM56" s="13">
        <f t="array" aca="1" ref="AM56" ca="1">IF($R26=$C26,SUM(IF(($T$79:$T$90=$C26)*($U$78:$AF$78=$R$21),$U$79:$AF$90)),0)</f>
        <v>0</v>
      </c>
      <c r="AN56" s="13">
        <f t="array" aca="1" ref="AN56" ca="1">IF($R26=$C26,SUM(IF(($T$79:$T$90=$C26)*($U$78:$AF$78=$R$22),$U$79:$AF$90)),0)</f>
        <v>0</v>
      </c>
      <c r="AO56" s="13">
        <f t="array" aca="1" ref="AO56" ca="1">IF($R26=$C26,SUM(IF(($T$79:$T$90=$C26)*($U$78:$AF$78=$R$23),$U$79:$AF$90)),0)</f>
        <v>0</v>
      </c>
      <c r="AP56" s="13">
        <f t="array" aca="1" ref="AP56" ca="1">IF($R26=$C26,SUM(IF(($T$79:$T$90=$C26)*($U$78:$AF$78=$R$24),$U$79:$AF$90)),0)</f>
        <v>0</v>
      </c>
      <c r="AQ56" s="13">
        <f t="array" aca="1" ref="AQ56" ca="1">IF($R26=$C26,SUM(IF(($T$79:$T$90=$C26)*($U$78:$AF$78=$R$25),$U$79:$AF$90)),0)</f>
        <v>0</v>
      </c>
      <c r="AR56" s="13">
        <f t="array" aca="1" ref="AR56" ca="1">IF($R26=$C26,SUM(IF(($T$79:$T$90=$C26)*($U$78:$AF$78=$R$27),$U$79:$AF$90)),0)</f>
        <v>0</v>
      </c>
      <c r="AS56" s="13">
        <f t="array" aca="1" ref="AS56" ca="1">IF($R26=$C26,SUM(IF(($T$79:$T$90=$C26)*($U$78:$AF$78=$R$28),$U$79:$AF$90)),0)</f>
        <v>0</v>
      </c>
      <c r="AT56" s="13">
        <f t="array" aca="1" ref="AT56" ca="1">IF($R26=$C26,SUM(IF(($T$79:$T$90=$C26)*($U$78:$AF$78=$R$29),$U$79:$AF$90)),0)</f>
        <v>0</v>
      </c>
      <c r="AU56" s="13">
        <f t="array" aca="1" ref="AU56" ca="1">IF($R26=$C26,SUM(IF(($T$79:$T$90=$C26)*($U$78:$AF$78=$R$30),$U$79:$AF$90)),0)</f>
        <v>0</v>
      </c>
      <c r="AV56" s="13">
        <f t="array" aca="1" ref="AV56" ca="1">IF($R26=$C26,SUM(IF(($T$79:$T$90=$C26)*($U$78:$AF$78=$R$31),$U$79:$AF$90)),0)</f>
        <v>0</v>
      </c>
      <c r="AW56" s="342">
        <f t="array" aca="1" ref="AW56" ca="1">IF($S26=$C26,SUM(IF(($T$79:$T$90=$C26)*($U$78:$AF$78=$S$20),$U$79:$AF$90)),0)</f>
        <v>0</v>
      </c>
      <c r="AX56" s="13">
        <f t="array" aca="1" ref="AX56" ca="1">IF($S26=$C26,SUM(IF(($T$79:$T$90=$C26)*($U$78:$AF$78=$S$21),$U$79:$AF$90)),0)</f>
        <v>0</v>
      </c>
      <c r="AY56" s="13">
        <f t="array" aca="1" ref="AY56" ca="1">IF($S26=$C26,SUM(IF(($T$79:$T$90=$C26)*($U$78:$AF$78=$S$22),$U$79:$AF$90)),0)</f>
        <v>0</v>
      </c>
      <c r="AZ56" s="13">
        <f t="array" aca="1" ref="AZ56" ca="1">IF($S26=$C26,SUM(IF(($T$79:$T$90=$C26)*($U$78:$AF$78=$S$23),$U$79:$AF$90)),0)</f>
        <v>0</v>
      </c>
      <c r="BA56" s="13">
        <f t="array" aca="1" ref="BA56" ca="1">IF($S26=$C26,SUM(IF(($T$79:$T$90=$C26)*($U$78:$AF$78=$S$24),$U$79:$AF$90)),0)</f>
        <v>0</v>
      </c>
      <c r="BB56" s="13">
        <f t="array" aca="1" ref="BB56" ca="1">IF($S26=$C26,SUM(IF(($T$79:$T$90=$C26)*($U$78:$AF$78=$S$25),$U$79:$AF$90)),0)</f>
        <v>0</v>
      </c>
      <c r="BC56" s="13">
        <f t="array" aca="1" ref="BC56" ca="1">IF($S26=$C26,SUM(IF(($T$79:$T$90=$C26)*($U$78:$AF$78=$S$27),$U$79:$AF$90)),0)</f>
        <v>0</v>
      </c>
      <c r="BD56" s="13">
        <f t="array" aca="1" ref="BD56" ca="1">IF($S26=$C26,SUM(IF(($T$79:$T$90=$C26)*($U$78:$AF$78=$S$28),$U$79:$AF$90)),0)</f>
        <v>0</v>
      </c>
      <c r="BE56" s="13">
        <f t="array" aca="1" ref="BE56" ca="1">IF($S26=$C26,SUM(IF(($T$79:$T$90=$C26)*($U$78:$AF$78=$S$29),$U$79:$AF$90)),0)</f>
        <v>0</v>
      </c>
      <c r="BF56" s="13">
        <f t="array" aca="1" ref="BF56" ca="1">IF($S26=$C26,SUM(IF(($T$79:$T$90=$C26)*($U$78:$AF$78=$S$30),$U$79:$AF$90)),0)</f>
        <v>0</v>
      </c>
      <c r="BG56" s="13">
        <f t="array" aca="1" ref="BG56" ca="1">IF($S26=$C26,SUM(IF(($T$79:$T$90=$C26)*($U$78:$AF$78=$S$31),$U$79:$AF$90)),0)</f>
        <v>0</v>
      </c>
      <c r="BH56" s="342">
        <f t="array" aca="1" ref="BH56" ca="1">IF($T26=$C26,SUM(IF(($T$79:$T$90=$C26)*($U$78:$AF$78=$T$20),$U$79:$AF$90)),0)</f>
        <v>0</v>
      </c>
      <c r="BI56" s="13">
        <f t="array" aca="1" ref="BI56" ca="1">IF($T26=$C26,SUM(IF(($T$79:$T$90=$C26)*($U$78:$AF$78=$T$21),$U$79:$AF$90)),0)</f>
        <v>0</v>
      </c>
      <c r="BJ56" s="13">
        <f t="array" aca="1" ref="BJ56" ca="1">IF($T26=$C26,SUM(IF(($T$79:$T$90=$C26)*($U$78:$AF$78=$T$22),$U$79:$AF$90)),0)</f>
        <v>0</v>
      </c>
      <c r="BK56" s="13">
        <f t="array" aca="1" ref="BK56" ca="1">IF($T26=$C26,SUM(IF(($T$79:$T$90=$C26)*($U$78:$AF$78=$T$23),$U$79:$AF$90)),0)</f>
        <v>0</v>
      </c>
      <c r="BL56" s="13">
        <f t="array" aca="1" ref="BL56" ca="1">IF($T26=$C26,SUM(IF(($T$79:$T$90=$C26)*($U$78:$AF$78=$T$24),$U$79:$AF$90)),0)</f>
        <v>0</v>
      </c>
      <c r="BM56" s="13">
        <f t="array" aca="1" ref="BM56" ca="1">IF($T26=$C26,SUM(IF(($T$79:$T$90=$C26)*($U$78:$AF$78=$T$25),$U$79:$AF$90)),0)</f>
        <v>0</v>
      </c>
      <c r="BN56" s="13">
        <f t="array" aca="1" ref="BN56" ca="1">IF($T26=$C26,SUM(IF(($T$79:$T$90=$C26)*($U$78:$AF$78=$T$27),$U$79:$AF$90)),0)</f>
        <v>0</v>
      </c>
      <c r="BO56" s="13">
        <f t="array" aca="1" ref="BO56" ca="1">IF($T26=$C26,SUM(IF(($T$79:$T$90=$C26)*($U$78:$AF$78=$T$28),$U$79:$AF$90)),0)</f>
        <v>0</v>
      </c>
      <c r="BP56" s="13">
        <f t="array" aca="1" ref="BP56" ca="1">IF($T26=$C26,SUM(IF(($T$79:$T$90=$C26)*($U$78:$AF$78=$T$29),$U$79:$AF$90)),0)</f>
        <v>0</v>
      </c>
      <c r="BQ56" s="13">
        <f t="array" aca="1" ref="BQ56" ca="1">IF($T26=$C26,SUM(IF(($T$79:$T$90=$C26)*($U$78:$AF$78=$T$30),$U$79:$AF$90)),0)</f>
        <v>0</v>
      </c>
      <c r="BR56" s="13">
        <f t="array" aca="1" ref="BR56" ca="1">IF($T26=$C26,SUM(IF(($T$79:$T$90=$C26)*($U$78:$AF$78=$T$31),$U$79:$AF$90)),0)</f>
        <v>0</v>
      </c>
      <c r="BS56" s="342">
        <f t="array" aca="1" ref="BS56" ca="1">IF($U26=$C26,SUM(IF(($T$79:$T$90=$C26)*($U$78:$AF$78=$U$20),$U$79:$AF$90)),0)</f>
        <v>0</v>
      </c>
      <c r="BT56" s="13">
        <f t="array" aca="1" ref="BT56" ca="1">IF($U26=$C26,SUM(IF(($T$79:$T$90=$C26)*($U$78:$AF$78=$U$21),$U$79:$AF$90)),0)</f>
        <v>0</v>
      </c>
      <c r="BU56" s="13">
        <f t="array" aca="1" ref="BU56" ca="1">IF($U26=$C26,SUM(IF(($T$79:$T$90=$C26)*($U$78:$AF$78=$U$22),$U$79:$AF$90)),0)</f>
        <v>0</v>
      </c>
      <c r="BV56" s="13">
        <f t="array" aca="1" ref="BV56" ca="1">IF($U26=$C26,SUM(IF(($T$79:$T$90=$C26)*($U$78:$AF$78=$U$23),$U$79:$AF$90)),0)</f>
        <v>0</v>
      </c>
      <c r="BW56" s="13">
        <f t="array" aca="1" ref="BW56" ca="1">IF($U26=$C26,SUM(IF(($T$79:$T$90=$C26)*($U$78:$AF$78=$U$24),$U$79:$AF$90)),0)</f>
        <v>0</v>
      </c>
      <c r="BX56" s="13">
        <f t="array" aca="1" ref="BX56" ca="1">IF($U26=$C26,SUM(IF(($T$79:$T$90=$C26)*($U$78:$AF$78=$U$25),$U$79:$AF$90)),0)</f>
        <v>0</v>
      </c>
      <c r="BY56" s="13">
        <f t="array" aca="1" ref="BY56" ca="1">IF($U26=$C26,SUM(IF(($T$79:$T$90=$C26)*($U$78:$AF$78=$U$27),$U$79:$AF$90)),0)</f>
        <v>0</v>
      </c>
      <c r="BZ56" s="13">
        <f t="array" aca="1" ref="BZ56" ca="1">IF($U26=$C26,SUM(IF(($T$79:$T$90=$C26)*($U$78:$AF$78=$U$28),$U$79:$AF$90)),0)</f>
        <v>0</v>
      </c>
      <c r="CA56" s="13">
        <f t="array" aca="1" ref="CA56" ca="1">IF($U26=$C26,SUM(IF(($T$79:$T$90=$C26)*($U$78:$AF$78=$U$29),$U$79:$AF$90)),0)</f>
        <v>0</v>
      </c>
      <c r="CB56" s="13">
        <f t="array" aca="1" ref="CB56" ca="1">IF($U26=$C26,SUM(IF(($T$79:$T$90=$C26)*($U$78:$AF$78=$U$30),$U$79:$AF$90)),0)</f>
        <v>0</v>
      </c>
      <c r="CC56" s="13">
        <f t="array" aca="1" ref="CC56" ca="1">IF($U26=$C26,SUM(IF(($T$79:$T$90=$C26)*($U$78:$AF$78=$U$31),$U$79:$AF$90)),0)</f>
        <v>0</v>
      </c>
      <c r="CD56" s="342">
        <f t="array" aca="1" ref="CD56" ca="1">IF($V26=$C26,SUM(IF(($T$79:$T$90=$C26)*($U$78:$AF$78=$V$20),$U$79:$AF$90)),0)</f>
        <v>0</v>
      </c>
      <c r="CE56" s="13">
        <f t="array" aca="1" ref="CE56" ca="1">IF($V26=$C26,SUM(IF(($T$79:$T$90=$C26)*($U$78:$AF$78=$V$21),$U$79:$AF$90)),0)</f>
        <v>0</v>
      </c>
      <c r="CF56" s="13">
        <f t="array" aca="1" ref="CF56" ca="1">IF($V26=$C26,SUM(IF(($T$79:$T$90=$C26)*($U$78:$AF$78=$V$22),$U$79:$AF$90)),0)</f>
        <v>0</v>
      </c>
      <c r="CG56" s="13">
        <f t="array" aca="1" ref="CG56" ca="1">IF($V26=$C26,SUM(IF(($T$79:$T$90=$C26)*($U$78:$AF$78=$V$23),$U$79:$AF$90)),0)</f>
        <v>0</v>
      </c>
      <c r="CH56" s="13">
        <f t="array" aca="1" ref="CH56" ca="1">IF($V26=$C26,SUM(IF(($T$79:$T$90=$C26)*($U$78:$AF$78=$V$24),$U$79:$AF$90)),0)</f>
        <v>0</v>
      </c>
      <c r="CI56" s="13">
        <f t="array" aca="1" ref="CI56" ca="1">IF($V26=$C26,SUM(IF(($T$79:$T$90=$C26)*($U$78:$AF$78=$V$25),$U$79:$AF$90)),0)</f>
        <v>0</v>
      </c>
      <c r="CJ56" s="13">
        <f t="array" aca="1" ref="CJ56" ca="1">IF($V26=$C26,SUM(IF(($T$79:$T$90=$C26)*($U$78:$AF$78=$V$27),$U$79:$AF$90)),0)</f>
        <v>0</v>
      </c>
      <c r="CK56" s="13">
        <f t="array" aca="1" ref="CK56" ca="1">IF($V26=$C26,SUM(IF(($T$79:$T$90=$C26)*($U$78:$AF$78=$V$28),$U$79:$AF$90)),0)</f>
        <v>0</v>
      </c>
      <c r="CL56" s="13">
        <f t="array" aca="1" ref="CL56" ca="1">IF($V26=$C26,SUM(IF(($T$79:$T$90=$C26)*($U$78:$AF$78=$V$29),$U$79:$AF$90)),0)</f>
        <v>0</v>
      </c>
      <c r="CM56" s="13">
        <f t="array" aca="1" ref="CM56" ca="1">IF($V26=$C26,SUM(IF(($T$79:$T$90=$C26)*($U$78:$AF$78=$V$30),$U$79:$AF$90)),0)</f>
        <v>0</v>
      </c>
      <c r="CN56" s="336">
        <f t="array" aca="1" ref="CN56" ca="1">IF($V26=$C26,SUM(IF(($T$79:$T$90=$C26)*($U$78:$AF$78=$V$31),$U$79:$AF$90)),0)</f>
        <v>0</v>
      </c>
      <c r="CO56" s="342">
        <f t="array" aca="1" ref="CO56" ca="1">IF($W26=$C26,SUM(IF(($T$79:$T$90=$C26)*($U$78:$AF$78=$W$20),$U$79:$AF$90)),0)</f>
        <v>0</v>
      </c>
      <c r="CP56" s="13">
        <f t="array" aca="1" ref="CP56" ca="1">IF($W26=$C26,SUM(IF(($T$79:$T$90=$C26)*($U$78:$AF$78=$W$21),$U$79:$AF$90)),0)</f>
        <v>0</v>
      </c>
      <c r="CQ56" s="13">
        <f t="array" aca="1" ref="CQ56" ca="1">IF($W26=$C26,SUM(IF(($T$79:$T$90=$C26)*($U$78:$AF$78=$W$22),$U$79:$AF$90)),0)</f>
        <v>0</v>
      </c>
      <c r="CR56" s="13">
        <f t="array" aca="1" ref="CR56" ca="1">IF($W26=$C26,SUM(IF(($T$79:$T$90=$C26)*($U$78:$AF$78=$W$23),$U$79:$AF$90)),0)</f>
        <v>0</v>
      </c>
      <c r="CS56" s="13">
        <f t="array" aca="1" ref="CS56" ca="1">IF($W26=$C26,SUM(IF(($T$79:$T$90=$C26)*($U$78:$AF$78=$W$24),$U$79:$AF$90)),0)</f>
        <v>0</v>
      </c>
      <c r="CT56" s="13">
        <f t="array" aca="1" ref="CT56" ca="1">IF($W26=$C26,SUM(IF(($T$79:$T$90=$C26)*($U$78:$AF$78=$W$25),$U$79:$AF$90)),0)</f>
        <v>0</v>
      </c>
      <c r="CU56" s="13">
        <f t="array" aca="1" ref="CU56" ca="1">IF($W26=$C26,SUM(IF(($T$79:$T$90=$C26)*($U$78:$AF$78=$W$27),$U$79:$AF$90)),0)</f>
        <v>0</v>
      </c>
      <c r="CV56" s="13">
        <f t="array" aca="1" ref="CV56" ca="1">IF($W26=$C26,SUM(IF(($T$79:$T$90=$C26)*($U$78:$AF$78=$W$28),$U$79:$AF$90)),0)</f>
        <v>0</v>
      </c>
      <c r="CW56" s="13">
        <f t="array" aca="1" ref="CW56" ca="1">IF($W26=$C26,SUM(IF(($T$79:$T$90=$C26)*($U$78:$AF$78=$W$29),$U$79:$AF$90)),0)</f>
        <v>0</v>
      </c>
      <c r="CX56" s="13">
        <f t="array" aca="1" ref="CX56" ca="1">IF($W26=$C26,SUM(IF(($T$79:$T$90=$C26)*($U$78:$AF$78=$W$30),$U$79:$AF$90)),0)</f>
        <v>0</v>
      </c>
      <c r="CY56" s="336">
        <f t="array" aca="1" ref="CY56" ca="1">IF($W26=$C26,SUM(IF(($T$79:$T$90=$C26)*($U$78:$AF$78=$W$31),$U$79:$AF$90)),0)</f>
        <v>0</v>
      </c>
      <c r="CZ56" s="342">
        <f t="array" aca="1" ref="CZ56" ca="1">IF($X26=$C26,SUM(IF(($T$79:$T$90=$C26)*($U$78:$AF$78=$X$20),$U$79:$AF$90)),0)</f>
        <v>0</v>
      </c>
      <c r="DA56" s="13">
        <f t="array" aca="1" ref="DA56" ca="1">IF($X26=$C26,SUM(IF(($T$79:$T$90=$C26)*($U$78:$AF$78=$X$21),$U$79:$AF$90)),0)</f>
        <v>0</v>
      </c>
      <c r="DB56" s="13">
        <f t="array" aca="1" ref="DB56" ca="1">IF($X26=$C26,SUM(IF(($T$79:$T$90=$C26)*($U$78:$AF$78=$X$22),$U$79:$AF$90)),0)</f>
        <v>0</v>
      </c>
      <c r="DC56" s="13">
        <f t="array" aca="1" ref="DC56" ca="1">IF($X26=$C26,SUM(IF(($T$79:$T$90=$C26)*($U$78:$AF$78=$X$23),$U$79:$AF$90)),0)</f>
        <v>0</v>
      </c>
      <c r="DD56" s="13">
        <f t="array" aca="1" ref="DD56" ca="1">IF($X26=$C26,SUM(IF(($T$79:$T$90=$C26)*($U$78:$AF$78=$X$24),$U$79:$AF$90)),0)</f>
        <v>0</v>
      </c>
      <c r="DE56" s="13">
        <f t="array" aca="1" ref="DE56" ca="1">IF($X26=$C26,SUM(IF(($T$79:$T$90=$C26)*($U$78:$AF$78=$X$25),$U$79:$AF$90)),0)</f>
        <v>0</v>
      </c>
      <c r="DF56" s="13">
        <f t="array" aca="1" ref="DF56" ca="1">IF($X26=$C26,SUM(IF(($T$79:$T$90=$C26)*($U$78:$AF$78=$X$27),$U$79:$AF$90)),0)</f>
        <v>0</v>
      </c>
      <c r="DG56" s="13">
        <f t="array" aca="1" ref="DG56" ca="1">IF($X26=$C26,SUM(IF(($T$79:$T$90=$C26)*($U$78:$AF$78=$X$28),$U$79:$AF$90)),0)</f>
        <v>0</v>
      </c>
      <c r="DH56" s="13">
        <f t="array" aca="1" ref="DH56" ca="1">IF($X26=$C26,SUM(IF(($T$79:$T$90=$C26)*($U$78:$AF$78=$X$29),$U$79:$AF$90)),0)</f>
        <v>0</v>
      </c>
      <c r="DI56" s="13">
        <f t="array" aca="1" ref="DI56" ca="1">IF($X26=$C26,SUM(IF(($T$79:$T$90=$C26)*($U$78:$AF$78=$X$30),$U$79:$AF$90)),0)</f>
        <v>0</v>
      </c>
      <c r="DJ56" s="336">
        <f t="array" aca="1" ref="DJ56" ca="1">IF($X26=$C26,SUM(IF(($T$79:$T$90=$C26)*($U$78:$AF$78=$X$31),$U$79:$AF$90)),0)</f>
        <v>0</v>
      </c>
      <c r="DK56" s="13">
        <f t="array" aca="1" ref="DK56" ca="1">IF($Y26=$C26,SUM(IF(($T$79:$T$90=$C26)*($U$78:$AF$78=$Y$20),$U$79:$AF$90)),0)</f>
        <v>0</v>
      </c>
      <c r="DL56" s="13">
        <f t="array" aca="1" ref="DL56" ca="1">IF($Y26=$C26,SUM(IF(($T$79:$T$90=$C26)*($U$78:$AF$78=$Y$21),$U$79:$AF$90)),0)</f>
        <v>0</v>
      </c>
      <c r="DM56" s="13">
        <f t="array" aca="1" ref="DM56" ca="1">IF($Y26=$C26,SUM(IF(($T$79:$T$90=$C26)*($U$78:$AF$78=$Y$22),$U$79:$AF$90)),0)</f>
        <v>0</v>
      </c>
      <c r="DN56" s="13">
        <f t="array" aca="1" ref="DN56" ca="1">IF($Y26=$C26,SUM(IF(($T$79:$T$90=$C26)*($U$78:$AF$78=$Y$23),$U$79:$AF$90)),0)</f>
        <v>0</v>
      </c>
      <c r="DO56" s="13">
        <f t="array" aca="1" ref="DO56" ca="1">IF($Y26=$C26,SUM(IF(($T$79:$T$90=$C26)*($U$78:$AF$78=$Y$24),$U$79:$AF$90)),0)</f>
        <v>0</v>
      </c>
      <c r="DP56" s="13">
        <f t="array" aca="1" ref="DP56" ca="1">IF($Y26=$C26,SUM(IF(($T$79:$T$90=$C26)*($U$78:$AF$78=$Y$25),$U$79:$AF$90)),0)</f>
        <v>0</v>
      </c>
      <c r="DQ56" s="13">
        <f t="array" aca="1" ref="DQ56" ca="1">IF($Y26=$C26,SUM(IF(($T$79:$T$90=$C26)*($U$78:$AF$78=$Y$27),$U$79:$AF$90)),0)</f>
        <v>0</v>
      </c>
      <c r="DR56" s="13">
        <f t="array" aca="1" ref="DR56" ca="1">IF($Y26=$C26,SUM(IF(($T$79:$T$90=$C26)*($U$78:$AF$78=$Y$28),$U$79:$AF$90)),0)</f>
        <v>0</v>
      </c>
      <c r="DS56" s="13">
        <f t="array" aca="1" ref="DS56" ca="1">IF($Y26=$C26,SUM(IF(($T$79:$T$90=$C26)*($U$78:$AF$78=$Y$29),$U$79:$AF$90)),0)</f>
        <v>0</v>
      </c>
      <c r="DT56" s="13">
        <f t="array" aca="1" ref="DT56" ca="1">IF($Y26=$C26,SUM(IF(($T$79:$T$90=$C26)*($U$78:$AF$78=$Y$30),$U$79:$AF$90)),0)</f>
        <v>0</v>
      </c>
      <c r="DU56" s="343">
        <f t="array" aca="1" ref="DU56" ca="1">IF($Y26=$C26,SUM(IF(($T$79:$T$90=$C26)*($U$78:$AF$78=$Y$31),$U$79:$AF$90)),0)</f>
        <v>0</v>
      </c>
    </row>
    <row r="57" spans="2:125" s="2" customFormat="1" x14ac:dyDescent="0.2">
      <c r="E57" s="335">
        <f t="array" aca="1" ref="E57" ca="1">IF($O27=$C27,SUM(IF(($T$79:$T$90=$C27)*($U$78:$AF$78=$O$20),$U$79:$AF$90)),0)</f>
        <v>0</v>
      </c>
      <c r="F57" s="13">
        <f t="array" aca="1" ref="F57" ca="1">IF($O27=$C27,SUM(IF(($T$79:$T$90=$C27)*($U$78:$AF$78=$O$21),$U$79:$AF$90)),0)</f>
        <v>0</v>
      </c>
      <c r="G57" s="13">
        <f t="array" aca="1" ref="G57" ca="1">IF($O27=$C27,SUM(IF(($T$79:$T$90=$C27)*($U$78:$AF$78=$O$22),$U$79:$AF$90)),0)</f>
        <v>0</v>
      </c>
      <c r="H57" s="13">
        <f t="array" aca="1" ref="H57" ca="1">IF($O27=$C27,SUM(IF(($T$79:$T$90=$C27)*($U$78:$AF$78=$O$23),$U$79:$AF$90)),0)</f>
        <v>0</v>
      </c>
      <c r="I57" s="13">
        <f t="array" aca="1" ref="I57" ca="1">IF($O27=$C27,SUM(IF(($T$79:$T$90=$C27)*($U$78:$AF$78=$O$24),$U$79:$AF$90)),0)</f>
        <v>0</v>
      </c>
      <c r="J57" s="13">
        <f t="array" aca="1" ref="J57" ca="1">IF($O27=$C27,SUM(IF(($T$79:$T$90=$C27)*($U$78:$AF$78=$O$25),$U$79:$AF$90)),0)</f>
        <v>0</v>
      </c>
      <c r="K57" s="13">
        <f t="array" aca="1" ref="K57" ca="1">IF($O27=$C27,SUM(IF(($T$79:$T$90=$C27)*($U$78:$AF$78=$O$26),$U$79:$AF$90)),0)</f>
        <v>0</v>
      </c>
      <c r="L57" s="13">
        <f t="array" aca="1" ref="L57" ca="1">IF($O27=$C27,SUM(IF(($T$79:$T$90=$C27)*($U$78:$AF$78=$O$28),$U$79:$AF$90)),0)</f>
        <v>0</v>
      </c>
      <c r="M57" s="13">
        <f t="array" aca="1" ref="M57" ca="1">IF($O27=$C27,SUM(IF(($T$79:$T$90=$C27)*($U$78:$AF$78=$O$29),$U$79:$AF$90)),0)</f>
        <v>0</v>
      </c>
      <c r="N57" s="13">
        <f t="array" aca="1" ref="N57" ca="1">IF($O27=$C27,SUM(IF(($T$79:$T$90=$C27)*($U$78:$AF$78=$O$30),$U$79:$AF$90)),0)</f>
        <v>0</v>
      </c>
      <c r="O57" s="13">
        <f t="array" aca="1" ref="O57" ca="1">IF($O27=$C27,SUM(IF(($T$79:$T$90=$C27)*($U$78:$AF$78=$O$31),$U$79:$AF$90)),0)</f>
        <v>0</v>
      </c>
      <c r="P57" s="342">
        <f t="array" aca="1" ref="P57" ca="1">IF($P27=$C27,SUM(IF(($T$79:$T$90=$C27)*($U$78:$AF$78=$P$20),$U$79:$AF$90)),0)</f>
        <v>0</v>
      </c>
      <c r="Q57" s="13">
        <f t="array" aca="1" ref="Q57" ca="1">IF($P27=$C27,SUM(IF(($T$79:$T$90=$C27)*($U$78:$AF$78=$P$21),$U$79:$AF$90)),0)</f>
        <v>0</v>
      </c>
      <c r="R57" s="13">
        <f t="array" aca="1" ref="R57" ca="1">IF($P27=$C27,SUM(IF(($T$79:$T$90=$C27)*($U$78:$AF$78=$P$22),$U$79:$AF$90)),0)</f>
        <v>0</v>
      </c>
      <c r="S57" s="13">
        <f t="array" aca="1" ref="S57" ca="1">IF($P27=$C27,SUM(IF(($T$79:$T$90=$C27)*($U$78:$AF$78=$P$23),$U$79:$AF$90)),0)</f>
        <v>0</v>
      </c>
      <c r="T57" s="13">
        <f t="array" aca="1" ref="T57" ca="1">IF($P27=$C27,SUM(IF(($T$79:$T$90=$C27)*($U$78:$AF$78=$P$24),$U$79:$AF$90)),0)</f>
        <v>0</v>
      </c>
      <c r="U57" s="13">
        <f t="array" aca="1" ref="U57" ca="1">IF($P27=$C27,SUM(IF(($T$79:$T$90=$C27)*($U$78:$AF$78=$P$25),$U$79:$AF$90)),0)</f>
        <v>0</v>
      </c>
      <c r="V57" s="13">
        <f t="array" aca="1" ref="V57" ca="1">IF($P27=$C27,SUM(IF(($T$79:$T$90=$C27)*($U$78:$AF$78=$P$26),$U$79:$AF$90)),0)</f>
        <v>0</v>
      </c>
      <c r="W57" s="13">
        <f t="array" aca="1" ref="W57" ca="1">IF($P27=$C27,SUM(IF(($T$79:$T$90=$C27)*($U$78:$AF$78=$P$28),$U$79:$AF$90)),0)</f>
        <v>0</v>
      </c>
      <c r="X57" s="13">
        <f t="array" aca="1" ref="X57" ca="1">IF($P27=$C27,SUM(IF(($T$79:$T$90=$C27)*($U$78:$AF$78=$P$29),$U$79:$AF$90)),0)</f>
        <v>0</v>
      </c>
      <c r="Y57" s="13">
        <f t="array" aca="1" ref="Y57" ca="1">IF($P27=$C27,SUM(IF(($T$79:$T$90=$C27)*($U$78:$AF$78=$P$30),$U$79:$AF$90)),0)</f>
        <v>0</v>
      </c>
      <c r="Z57" s="13">
        <f t="array" aca="1" ref="Z57" ca="1">IF($P27=$C27,SUM(IF(($T$79:$T$90=$C27)*($U$78:$AF$78=$P$31),$U$79:$AF$90)),0)</f>
        <v>0</v>
      </c>
      <c r="AA57" s="342">
        <f t="array" aca="1" ref="AA57" ca="1">IF($Q27=$C27,SUM(IF(($T$79:$T$90=$C27)*($U$78:$AF$78=$Q$20),$U$79:$AF$90)),0)</f>
        <v>0</v>
      </c>
      <c r="AB57" s="13">
        <f t="array" aca="1" ref="AB57" ca="1">IF($Q27=$C27,SUM(IF(($T$79:$T$90=$C27)*($U$78:$AF$78=$Q$21),$U$79:$AF$90)),0)</f>
        <v>0</v>
      </c>
      <c r="AC57" s="13">
        <f t="array" aca="1" ref="AC57" ca="1">IF($Q27=$C27,SUM(IF(($T$79:$T$90=$C27)*($U$78:$AF$78=$Q$22),$U$79:$AF$90)),0)</f>
        <v>0</v>
      </c>
      <c r="AD57" s="13">
        <f t="array" aca="1" ref="AD57" ca="1">IF($Q27=$C27,SUM(IF(($T$79:$T$90=$C27)*($U$78:$AF$78=$Q$23),$U$79:$AF$90)),0)</f>
        <v>0</v>
      </c>
      <c r="AE57" s="13">
        <f t="array" aca="1" ref="AE57" ca="1">IF($Q27=$C27,SUM(IF(($T$79:$T$90=$C27)*($U$78:$AF$78=$Q$24),$U$79:$AF$90)),0)</f>
        <v>0</v>
      </c>
      <c r="AF57" s="13">
        <f t="array" aca="1" ref="AF57" ca="1">IF($Q27=$C27,SUM(IF(($T$79:$T$90=$C27)*($U$78:$AF$78=$Q$25),$U$79:$AF$90)),0)</f>
        <v>0</v>
      </c>
      <c r="AG57" s="13">
        <f t="array" aca="1" ref="AG57" ca="1">IF($Q27=$C27,SUM(IF(($T$79:$T$90=$C27)*($U$78:$AF$78=$Q$26),$U$79:$AF$90)),0)</f>
        <v>0</v>
      </c>
      <c r="AH57" s="13">
        <f t="array" aca="1" ref="AH57" ca="1">IF($Q27=$C27,SUM(IF(($T$79:$T$90=$C27)*($U$78:$AF$78=$Q$28),$U$79:$AF$90)),0)</f>
        <v>0</v>
      </c>
      <c r="AI57" s="13">
        <f t="array" aca="1" ref="AI57" ca="1">IF($Q27=$C27,SUM(IF(($T$79:$T$90=$C27)*($U$78:$AF$78=$Q$29),$U$79:$AF$90)),0)</f>
        <v>0</v>
      </c>
      <c r="AJ57" s="13">
        <f t="array" aca="1" ref="AJ57" ca="1">IF($Q27=$C27,SUM(IF(($T$79:$T$90=$C27)*($U$78:$AF$78=$Q$30),$U$79:$AF$90)),0)</f>
        <v>0</v>
      </c>
      <c r="AK57" s="13">
        <f t="array" aca="1" ref="AK57" ca="1">IF($Q27=$C27,SUM(IF(($T$79:$T$90=$C27)*($U$78:$AF$78=$Q$31),$U$79:$AF$90)),0)</f>
        <v>0</v>
      </c>
      <c r="AL57" s="342">
        <f t="array" aca="1" ref="AL57" ca="1">IF($R27=$C27,SUM(IF(($T$79:$T$90=$C27)*($U$78:$AF$78=$R$20),$U$79:$AF$90)),0)</f>
        <v>0</v>
      </c>
      <c r="AM57" s="13">
        <f t="array" aca="1" ref="AM57" ca="1">IF($R27=$C27,SUM(IF(($T$79:$T$90=$C27)*($U$78:$AF$78=$R$21),$U$79:$AF$90)),0)</f>
        <v>0</v>
      </c>
      <c r="AN57" s="13">
        <f t="array" aca="1" ref="AN57" ca="1">IF($R27=$C27,SUM(IF(($T$79:$T$90=$C27)*($U$78:$AF$78=$R$22),$U$79:$AF$90)),0)</f>
        <v>0</v>
      </c>
      <c r="AO57" s="13">
        <f t="array" aca="1" ref="AO57" ca="1">IF($R27=$C27,SUM(IF(($T$79:$T$90=$C27)*($U$78:$AF$78=$R$23),$U$79:$AF$90)),0)</f>
        <v>0</v>
      </c>
      <c r="AP57" s="13">
        <f t="array" aca="1" ref="AP57" ca="1">IF($R27=$C27,SUM(IF(($T$79:$T$90=$C27)*($U$78:$AF$78=$R$24),$U$79:$AF$90)),0)</f>
        <v>0</v>
      </c>
      <c r="AQ57" s="13">
        <f t="array" aca="1" ref="AQ57" ca="1">IF($R27=$C27,SUM(IF(($T$79:$T$90=$C27)*($U$78:$AF$78=$R$25),$U$79:$AF$90)),0)</f>
        <v>0</v>
      </c>
      <c r="AR57" s="13">
        <f t="array" aca="1" ref="AR57" ca="1">IF($R27=$C27,SUM(IF(($T$79:$T$90=$C27)*($U$78:$AF$78=$R$26),$U$79:$AF$90)),0)</f>
        <v>0</v>
      </c>
      <c r="AS57" s="13">
        <f t="array" aca="1" ref="AS57" ca="1">IF($R27=$C27,SUM(IF(($T$79:$T$90=$C27)*($U$78:$AF$78=$R$28),$U$79:$AF$90)),0)</f>
        <v>0</v>
      </c>
      <c r="AT57" s="13">
        <f t="array" aca="1" ref="AT57" ca="1">IF($R27=$C27,SUM(IF(($T$79:$T$90=$C27)*($U$78:$AF$78=$R$29),$U$79:$AF$90)),0)</f>
        <v>0</v>
      </c>
      <c r="AU57" s="13">
        <f t="array" aca="1" ref="AU57" ca="1">IF($R27=$C27,SUM(IF(($T$79:$T$90=$C27)*($U$78:$AF$78=$R$30),$U$79:$AF$90)),0)</f>
        <v>0</v>
      </c>
      <c r="AV57" s="13">
        <f t="array" aca="1" ref="AV57" ca="1">IF($R27=$C27,SUM(IF(($T$79:$T$90=$C27)*($U$78:$AF$78=$R$31),$U$79:$AF$90)),0)</f>
        <v>0</v>
      </c>
      <c r="AW57" s="342">
        <f t="array" aca="1" ref="AW57" ca="1">IF($S27=$C27,SUM(IF(($T$79:$T$90=$C27)*($U$78:$AF$78=$S$20),$U$79:$AF$90)),0)</f>
        <v>0</v>
      </c>
      <c r="AX57" s="13">
        <f t="array" aca="1" ref="AX57" ca="1">IF($S27=$C27,SUM(IF(($T$79:$T$90=$C27)*($U$78:$AF$78=$S$21),$U$79:$AF$90)),0)</f>
        <v>0</v>
      </c>
      <c r="AY57" s="13">
        <f t="array" aca="1" ref="AY57" ca="1">IF($S27=$C27,SUM(IF(($T$79:$T$90=$C27)*($U$78:$AF$78=$S$22),$U$79:$AF$90)),0)</f>
        <v>0</v>
      </c>
      <c r="AZ57" s="13">
        <f t="array" aca="1" ref="AZ57" ca="1">IF($S27=$C27,SUM(IF(($T$79:$T$90=$C27)*($U$78:$AF$78=$S$23),$U$79:$AF$90)),0)</f>
        <v>0</v>
      </c>
      <c r="BA57" s="13">
        <f t="array" aca="1" ref="BA57" ca="1">IF($S27=$C27,SUM(IF(($T$79:$T$90=$C27)*($U$78:$AF$78=$S$24),$U$79:$AF$90)),0)</f>
        <v>0</v>
      </c>
      <c r="BB57" s="13">
        <f t="array" aca="1" ref="BB57" ca="1">IF($S27=$C27,SUM(IF(($T$79:$T$90=$C27)*($U$78:$AF$78=$S$25),$U$79:$AF$90)),0)</f>
        <v>0</v>
      </c>
      <c r="BC57" s="13">
        <f t="array" aca="1" ref="BC57" ca="1">IF($S27=$C27,SUM(IF(($T$79:$T$90=$C27)*($U$78:$AF$78=$S$26),$U$79:$AF$90)),0)</f>
        <v>0</v>
      </c>
      <c r="BD57" s="13">
        <f t="array" aca="1" ref="BD57" ca="1">IF($S27=$C27,SUM(IF(($T$79:$T$90=$C27)*($U$78:$AF$78=$S$28),$U$79:$AF$90)),0)</f>
        <v>0</v>
      </c>
      <c r="BE57" s="13">
        <f t="array" aca="1" ref="BE57" ca="1">IF($S27=$C27,SUM(IF(($T$79:$T$90=$C27)*($U$78:$AF$78=$S$29),$U$79:$AF$90)),0)</f>
        <v>0</v>
      </c>
      <c r="BF57" s="13">
        <f t="array" aca="1" ref="BF57" ca="1">IF($S27=$C27,SUM(IF(($T$79:$T$90=$C27)*($U$78:$AF$78=$S$30),$U$79:$AF$90)),0)</f>
        <v>0</v>
      </c>
      <c r="BG57" s="13">
        <f t="array" aca="1" ref="BG57" ca="1">IF($S27=$C27,SUM(IF(($T$79:$T$90=$C27)*($U$78:$AF$78=$S$31),$U$79:$AF$90)),0)</f>
        <v>0</v>
      </c>
      <c r="BH57" s="342">
        <f t="array" aca="1" ref="BH57" ca="1">IF($T27=$C27,SUM(IF(($T$79:$T$90=$C27)*($U$78:$AF$78=$T$20),$U$79:$AF$90)),0)</f>
        <v>0</v>
      </c>
      <c r="BI57" s="13">
        <f t="array" aca="1" ref="BI57" ca="1">IF($T27=$C27,SUM(IF(($T$79:$T$90=$C27)*($U$78:$AF$78=$T$21),$U$79:$AF$90)),0)</f>
        <v>0</v>
      </c>
      <c r="BJ57" s="13">
        <f t="array" aca="1" ref="BJ57" ca="1">IF($T27=$C27,SUM(IF(($T$79:$T$90=$C27)*($U$78:$AF$78=$T$22),$U$79:$AF$90)),0)</f>
        <v>0</v>
      </c>
      <c r="BK57" s="13">
        <f t="array" aca="1" ref="BK57" ca="1">IF($T27=$C27,SUM(IF(($T$79:$T$90=$C27)*($U$78:$AF$78=$T$23),$U$79:$AF$90)),0)</f>
        <v>0</v>
      </c>
      <c r="BL57" s="13">
        <f t="array" aca="1" ref="BL57" ca="1">IF($T27=$C27,SUM(IF(($T$79:$T$90=$C27)*($U$78:$AF$78=$T$24),$U$79:$AF$90)),0)</f>
        <v>0</v>
      </c>
      <c r="BM57" s="13">
        <f t="array" aca="1" ref="BM57" ca="1">IF($T27=$C27,SUM(IF(($T$79:$T$90=$C27)*($U$78:$AF$78=$T$25),$U$79:$AF$90)),0)</f>
        <v>0</v>
      </c>
      <c r="BN57" s="13">
        <f t="array" aca="1" ref="BN57" ca="1">IF($T27=$C27,SUM(IF(($T$79:$T$90=$C27)*($U$78:$AF$78=$T$26),$U$79:$AF$90)),0)</f>
        <v>0</v>
      </c>
      <c r="BO57" s="13">
        <f t="array" aca="1" ref="BO57" ca="1">IF($T27=$C27,SUM(IF(($T$79:$T$90=$C27)*($U$78:$AF$78=$T$28),$U$79:$AF$90)),0)</f>
        <v>0</v>
      </c>
      <c r="BP57" s="13">
        <f t="array" aca="1" ref="BP57" ca="1">IF($T27=$C27,SUM(IF(($T$79:$T$90=$C27)*($U$78:$AF$78=$T$29),$U$79:$AF$90)),0)</f>
        <v>0</v>
      </c>
      <c r="BQ57" s="13">
        <f t="array" aca="1" ref="BQ57" ca="1">IF($T27=$C27,SUM(IF(($T$79:$T$90=$C27)*($U$78:$AF$78=$T$30),$U$79:$AF$90)),0)</f>
        <v>0</v>
      </c>
      <c r="BR57" s="13">
        <f t="array" aca="1" ref="BR57" ca="1">IF($T27=$C27,SUM(IF(($T$79:$T$90=$C27)*($U$78:$AF$78=$T$31),$U$79:$AF$90)),0)</f>
        <v>0</v>
      </c>
      <c r="BS57" s="342">
        <f t="array" aca="1" ref="BS57" ca="1">IF($U27=$C27,SUM(IF(($T$79:$T$90=$C27)*($U$78:$AF$78=$U$20),$U$79:$AF$90)),0)</f>
        <v>0</v>
      </c>
      <c r="BT57" s="13">
        <f t="array" aca="1" ref="BT57" ca="1">IF($U27=$C27,SUM(IF(($T$79:$T$90=$C27)*($U$78:$AF$78=$U$21),$U$79:$AF$90)),0)</f>
        <v>0</v>
      </c>
      <c r="BU57" s="13">
        <f t="array" aca="1" ref="BU57" ca="1">IF($U27=$C27,SUM(IF(($T$79:$T$90=$C27)*($U$78:$AF$78=$U$22),$U$79:$AF$90)),0)</f>
        <v>0</v>
      </c>
      <c r="BV57" s="13">
        <f t="array" aca="1" ref="BV57" ca="1">IF($U27=$C27,SUM(IF(($T$79:$T$90=$C27)*($U$78:$AF$78=$U$23),$U$79:$AF$90)),0)</f>
        <v>0</v>
      </c>
      <c r="BW57" s="13">
        <f t="array" aca="1" ref="BW57" ca="1">IF($U27=$C27,SUM(IF(($T$79:$T$90=$C27)*($U$78:$AF$78=$U$24),$U$79:$AF$90)),0)</f>
        <v>0</v>
      </c>
      <c r="BX57" s="13">
        <f t="array" aca="1" ref="BX57" ca="1">IF($U27=$C27,SUM(IF(($T$79:$T$90=$C27)*($U$78:$AF$78=$U$25),$U$79:$AF$90)),0)</f>
        <v>0</v>
      </c>
      <c r="BY57" s="13">
        <f t="array" aca="1" ref="BY57" ca="1">IF($U27=$C27,SUM(IF(($T$79:$T$90=$C27)*($U$78:$AF$78=$U$26),$U$79:$AF$90)),0)</f>
        <v>0</v>
      </c>
      <c r="BZ57" s="13">
        <f t="array" aca="1" ref="BZ57" ca="1">IF($U27=$C27,SUM(IF(($T$79:$T$90=$C27)*($U$78:$AF$78=$U$28),$U$79:$AF$90)),0)</f>
        <v>0</v>
      </c>
      <c r="CA57" s="13">
        <f t="array" aca="1" ref="CA57" ca="1">IF($U27=$C27,SUM(IF(($T$79:$T$90=$C27)*($U$78:$AF$78=$U$29),$U$79:$AF$90)),0)</f>
        <v>0</v>
      </c>
      <c r="CB57" s="13">
        <f t="array" aca="1" ref="CB57" ca="1">IF($U27=$C27,SUM(IF(($T$79:$T$90=$C27)*($U$78:$AF$78=$U$30),$U$79:$AF$90)),0)</f>
        <v>0</v>
      </c>
      <c r="CC57" s="13">
        <f t="array" aca="1" ref="CC57" ca="1">IF($U27=$C27,SUM(IF(($T$79:$T$90=$C27)*($U$78:$AF$78=$U$31),$U$79:$AF$90)),0)</f>
        <v>0</v>
      </c>
      <c r="CD57" s="342">
        <f t="array" aca="1" ref="CD57" ca="1">IF($V27=$C27,SUM(IF(($T$79:$T$90=$C27)*($U$78:$AF$78=$V$20),$U$79:$AF$90)),0)</f>
        <v>0</v>
      </c>
      <c r="CE57" s="13">
        <f t="array" aca="1" ref="CE57" ca="1">IF($V27=$C27,SUM(IF(($T$79:$T$90=$C27)*($U$78:$AF$78=$V$21),$U$79:$AF$90)),0)</f>
        <v>0</v>
      </c>
      <c r="CF57" s="13">
        <f t="array" aca="1" ref="CF57" ca="1">IF($V27=$C27,SUM(IF(($T$79:$T$90=$C27)*($U$78:$AF$78=$V$22),$U$79:$AF$90)),0)</f>
        <v>0</v>
      </c>
      <c r="CG57" s="13">
        <f t="array" aca="1" ref="CG57" ca="1">IF($V27=$C27,SUM(IF(($T$79:$T$90=$C27)*($U$78:$AF$78=$V$23),$U$79:$AF$90)),0)</f>
        <v>0</v>
      </c>
      <c r="CH57" s="13">
        <f t="array" aca="1" ref="CH57" ca="1">IF($V27=$C27,SUM(IF(($T$79:$T$90=$C27)*($U$78:$AF$78=$V$24),$U$79:$AF$90)),0)</f>
        <v>0</v>
      </c>
      <c r="CI57" s="13">
        <f t="array" aca="1" ref="CI57" ca="1">IF($V27=$C27,SUM(IF(($T$79:$T$90=$C27)*($U$78:$AF$78=$V$25),$U$79:$AF$90)),0)</f>
        <v>0</v>
      </c>
      <c r="CJ57" s="13">
        <f t="array" aca="1" ref="CJ57" ca="1">IF($V27=$C27,SUM(IF(($T$79:$T$90=$C27)*($U$78:$AF$78=$V$26),$U$79:$AF$90)),0)</f>
        <v>0</v>
      </c>
      <c r="CK57" s="13">
        <f t="array" aca="1" ref="CK57" ca="1">IF($V27=$C27,SUM(IF(($T$79:$T$90=$C27)*($U$78:$AF$78=$V$28),$U$79:$AF$90)),0)</f>
        <v>0</v>
      </c>
      <c r="CL57" s="13">
        <f t="array" aca="1" ref="CL57" ca="1">IF($V27=$C27,SUM(IF(($T$79:$T$90=$C27)*($U$78:$AF$78=$V$29),$U$79:$AF$90)),0)</f>
        <v>0</v>
      </c>
      <c r="CM57" s="13">
        <f t="array" aca="1" ref="CM57" ca="1">IF($V27=$C27,SUM(IF(($T$79:$T$90=$C27)*($U$78:$AF$78=$V$30),$U$79:$AF$90)),0)</f>
        <v>0</v>
      </c>
      <c r="CN57" s="336">
        <f t="array" aca="1" ref="CN57" ca="1">IF($V27=$C27,SUM(IF(($T$79:$T$90=$C27)*($U$78:$AF$78=$V$31),$U$79:$AF$90)),0)</f>
        <v>0</v>
      </c>
      <c r="CO57" s="342">
        <f t="array" aca="1" ref="CO57" ca="1">IF($W27=$C27,SUM(IF(($T$79:$T$90=$C27)*($U$78:$AF$78=$W$20),$U$79:$AF$90)),0)</f>
        <v>0</v>
      </c>
      <c r="CP57" s="13">
        <f t="array" aca="1" ref="CP57" ca="1">IF($W27=$C27,SUM(IF(($T$79:$T$90=$C27)*($U$78:$AF$78=$W$21),$U$79:$AF$90)),0)</f>
        <v>0</v>
      </c>
      <c r="CQ57" s="13">
        <f t="array" aca="1" ref="CQ57" ca="1">IF($W27=$C27,SUM(IF(($T$79:$T$90=$C27)*($U$78:$AF$78=$W$22),$U$79:$AF$90)),0)</f>
        <v>0</v>
      </c>
      <c r="CR57" s="13">
        <f t="array" aca="1" ref="CR57" ca="1">IF($W27=$C27,SUM(IF(($T$79:$T$90=$C27)*($U$78:$AF$78=$W$23),$U$79:$AF$90)),0)</f>
        <v>0</v>
      </c>
      <c r="CS57" s="13">
        <f t="array" aca="1" ref="CS57" ca="1">IF($W27=$C27,SUM(IF(($T$79:$T$90=$C27)*($U$78:$AF$78=$W$24),$U$79:$AF$90)),0)</f>
        <v>0</v>
      </c>
      <c r="CT57" s="13">
        <f t="array" aca="1" ref="CT57" ca="1">IF($W27=$C27,SUM(IF(($T$79:$T$90=$C27)*($U$78:$AF$78=$W$25),$U$79:$AF$90)),0)</f>
        <v>0</v>
      </c>
      <c r="CU57" s="13">
        <f t="array" aca="1" ref="CU57" ca="1">IF($W27=$C27,SUM(IF(($T$79:$T$90=$C27)*($U$78:$AF$78=$W$26),$U$79:$AF$90)),0)</f>
        <v>0</v>
      </c>
      <c r="CV57" s="13">
        <f t="array" aca="1" ref="CV57" ca="1">IF($W27=$C27,SUM(IF(($T$79:$T$90=$C27)*($U$78:$AF$78=$W$28),$U$79:$AF$90)),0)</f>
        <v>0</v>
      </c>
      <c r="CW57" s="13">
        <f t="array" aca="1" ref="CW57" ca="1">IF($W27=$C27,SUM(IF(($T$79:$T$90=$C27)*($U$78:$AF$78=$W$29),$U$79:$AF$90)),0)</f>
        <v>0</v>
      </c>
      <c r="CX57" s="13">
        <f t="array" aca="1" ref="CX57" ca="1">IF($W27=$C27,SUM(IF(($T$79:$T$90=$C27)*($U$78:$AF$78=$W$30),$U$79:$AF$90)),0)</f>
        <v>0</v>
      </c>
      <c r="CY57" s="336">
        <f t="array" aca="1" ref="CY57" ca="1">IF($W27=$C27,SUM(IF(($T$79:$T$90=$C27)*($U$78:$AF$78=$W$31),$U$79:$AF$90)),0)</f>
        <v>0</v>
      </c>
      <c r="CZ57" s="342">
        <f t="array" aca="1" ref="CZ57" ca="1">IF($X27=$C27,SUM(IF(($T$79:$T$90=$C27)*($U$78:$AF$78=$X$20),$U$79:$AF$90)),0)</f>
        <v>0</v>
      </c>
      <c r="DA57" s="13">
        <f t="array" aca="1" ref="DA57" ca="1">IF($X27=$C27,SUM(IF(($T$79:$T$90=$C27)*($U$78:$AF$78=$X$21),$U$79:$AF$90)),0)</f>
        <v>0</v>
      </c>
      <c r="DB57" s="13">
        <f t="array" aca="1" ref="DB57" ca="1">IF($X27=$C27,SUM(IF(($T$79:$T$90=$C27)*($U$78:$AF$78=$X$22),$U$79:$AF$90)),0)</f>
        <v>0</v>
      </c>
      <c r="DC57" s="13">
        <f t="array" aca="1" ref="DC57" ca="1">IF($X27=$C27,SUM(IF(($T$79:$T$90=$C27)*($U$78:$AF$78=$X$23),$U$79:$AF$90)),0)</f>
        <v>0</v>
      </c>
      <c r="DD57" s="13">
        <f t="array" aca="1" ref="DD57" ca="1">IF($X27=$C27,SUM(IF(($T$79:$T$90=$C27)*($U$78:$AF$78=$X$24),$U$79:$AF$90)),0)</f>
        <v>0</v>
      </c>
      <c r="DE57" s="13">
        <f t="array" aca="1" ref="DE57" ca="1">IF($X27=$C27,SUM(IF(($T$79:$T$90=$C27)*($U$78:$AF$78=$X$25),$U$79:$AF$90)),0)</f>
        <v>0</v>
      </c>
      <c r="DF57" s="13">
        <f t="array" aca="1" ref="DF57" ca="1">IF($X27=$C27,SUM(IF(($T$79:$T$90=$C27)*($U$78:$AF$78=$X$26),$U$79:$AF$90)),0)</f>
        <v>0</v>
      </c>
      <c r="DG57" s="13">
        <f t="array" aca="1" ref="DG57" ca="1">IF($X27=$C27,SUM(IF(($T$79:$T$90=$C27)*($U$78:$AF$78=$X$28),$U$79:$AF$90)),0)</f>
        <v>0</v>
      </c>
      <c r="DH57" s="13">
        <f t="array" aca="1" ref="DH57" ca="1">IF($X27=$C27,SUM(IF(($T$79:$T$90=$C27)*($U$78:$AF$78=$X$29),$U$79:$AF$90)),0)</f>
        <v>0</v>
      </c>
      <c r="DI57" s="13">
        <f t="array" aca="1" ref="DI57" ca="1">IF($X27=$C27,SUM(IF(($T$79:$T$90=$C27)*($U$78:$AF$78=$X$30),$U$79:$AF$90)),0)</f>
        <v>0</v>
      </c>
      <c r="DJ57" s="336">
        <f t="array" aca="1" ref="DJ57" ca="1">IF($X27=$C27,SUM(IF(($T$79:$T$90=$C27)*($U$78:$AF$78=$X$31),$U$79:$AF$90)),0)</f>
        <v>0</v>
      </c>
      <c r="DK57" s="13">
        <f t="array" aca="1" ref="DK57" ca="1">IF($Y27=$C27,SUM(IF(($T$79:$T$90=$C27)*($U$78:$AF$78=$Y$20),$U$79:$AF$90)),0)</f>
        <v>0</v>
      </c>
      <c r="DL57" s="13">
        <f t="array" aca="1" ref="DL57" ca="1">IF($Y27=$C27,SUM(IF(($T$79:$T$90=$C27)*($U$78:$AF$78=$Y$21),$U$79:$AF$90)),0)</f>
        <v>0</v>
      </c>
      <c r="DM57" s="13">
        <f t="array" aca="1" ref="DM57" ca="1">IF($Y27=$C27,SUM(IF(($T$79:$T$90=$C27)*($U$78:$AF$78=$Y$22),$U$79:$AF$90)),0)</f>
        <v>0</v>
      </c>
      <c r="DN57" s="13">
        <f t="array" aca="1" ref="DN57" ca="1">IF($Y27=$C27,SUM(IF(($T$79:$T$90=$C27)*($U$78:$AF$78=$Y$23),$U$79:$AF$90)),0)</f>
        <v>0</v>
      </c>
      <c r="DO57" s="13">
        <f t="array" aca="1" ref="DO57" ca="1">IF($Y27=$C27,SUM(IF(($T$79:$T$90=$C27)*($U$78:$AF$78=$Y$24),$U$79:$AF$90)),0)</f>
        <v>0</v>
      </c>
      <c r="DP57" s="13">
        <f t="array" aca="1" ref="DP57" ca="1">IF($Y27=$C27,SUM(IF(($T$79:$T$90=$C27)*($U$78:$AF$78=$Y$25),$U$79:$AF$90)),0)</f>
        <v>0</v>
      </c>
      <c r="DQ57" s="13">
        <f t="array" aca="1" ref="DQ57" ca="1">IF($Y27=$C27,SUM(IF(($T$79:$T$90=$C27)*($U$78:$AF$78=$Y$26),$U$79:$AF$90)),0)</f>
        <v>0</v>
      </c>
      <c r="DR57" s="13">
        <f t="array" aca="1" ref="DR57" ca="1">IF($Y27=$C27,SUM(IF(($T$79:$T$90=$C27)*($U$78:$AF$78=$Y$28),$U$79:$AF$90)),0)</f>
        <v>0</v>
      </c>
      <c r="DS57" s="13">
        <f t="array" aca="1" ref="DS57" ca="1">IF($Y27=$C27,SUM(IF(($T$79:$T$90=$C27)*($U$78:$AF$78=$Y$29),$U$79:$AF$90)),0)</f>
        <v>0</v>
      </c>
      <c r="DT57" s="13">
        <f t="array" aca="1" ref="DT57" ca="1">IF($Y27=$C27,SUM(IF(($T$79:$T$90=$C27)*($U$78:$AF$78=$Y$30),$U$79:$AF$90)),0)</f>
        <v>0</v>
      </c>
      <c r="DU57" s="343">
        <f t="array" aca="1" ref="DU57" ca="1">IF($Y27=$C27,SUM(IF(($T$79:$T$90=$C27)*($U$78:$AF$78=$Y$31),$U$79:$AF$90)),0)</f>
        <v>0</v>
      </c>
    </row>
    <row r="58" spans="2:125" s="2" customFormat="1" x14ac:dyDescent="0.2">
      <c r="E58" s="335">
        <f t="array" aca="1" ref="E58" ca="1">IF($O28=$C28,SUM(IF(($T$79:$T$90=$C28)*($U$78:$AF$78=$O$20),$U$79:$AF$90)),0)</f>
        <v>0</v>
      </c>
      <c r="F58" s="13">
        <f t="array" aca="1" ref="F58" ca="1">IF($O28=$C28,SUM(IF(($T$79:$T$90=$C28)*($U$78:$AF$78=$O$21),$U$79:$AF$90)),0)</f>
        <v>0</v>
      </c>
      <c r="G58" s="13">
        <f t="array" aca="1" ref="G58" ca="1">IF($O28=$C28,SUM(IF(($T$79:$T$90=$C28)*($U$78:$AF$78=$O$22),$U$79:$AF$90)),0)</f>
        <v>0</v>
      </c>
      <c r="H58" s="13">
        <f t="array" aca="1" ref="H58" ca="1">IF($O28=$C28,SUM(IF(($T$79:$T$90=$C28)*($U$78:$AF$78=$O$23),$U$79:$AF$90)),0)</f>
        <v>0</v>
      </c>
      <c r="I58" s="13">
        <f t="array" aca="1" ref="I58" ca="1">IF($O28=$C28,SUM(IF(($T$79:$T$90=$C28)*($U$78:$AF$78=$O$24),$U$79:$AF$90)),0)</f>
        <v>0</v>
      </c>
      <c r="J58" s="13">
        <f t="array" aca="1" ref="J58" ca="1">IF($O28=$C28,SUM(IF(($T$79:$T$90=$C28)*($U$78:$AF$78=$O$25),$U$79:$AF$90)),0)</f>
        <v>0</v>
      </c>
      <c r="K58" s="13">
        <f t="array" aca="1" ref="K58" ca="1">IF($O28=$C28,SUM(IF(($T$79:$T$90=$C28)*($U$78:$AF$78=$O$26),$U$79:$AF$90)),0)</f>
        <v>0</v>
      </c>
      <c r="L58" s="13">
        <f t="array" aca="1" ref="L58" ca="1">IF($O28=$C28,SUM(IF(($T$79:$T$90=$C28)*($U$78:$AF$78=$O$27),$U$79:$AF$90)),0)</f>
        <v>0</v>
      </c>
      <c r="M58" s="13">
        <f t="array" aca="1" ref="M58" ca="1">IF($O28=$C28,SUM(IF(($T$79:$T$90=$C28)*($U$78:$AF$78=$O$29),$U$79:$AF$90)),0)</f>
        <v>0</v>
      </c>
      <c r="N58" s="13">
        <f t="array" aca="1" ref="N58" ca="1">IF($O28=$C28,SUM(IF(($T$79:$T$90=$C28)*($U$78:$AF$78=$O$30),$U$79:$AF$90)),0)</f>
        <v>0</v>
      </c>
      <c r="O58" s="13">
        <f t="array" aca="1" ref="O58" ca="1">IF($O28=$C28,SUM(IF(($T$79:$T$90=$C28)*($U$78:$AF$78=$O$31),$U$79:$AF$90)),0)</f>
        <v>0</v>
      </c>
      <c r="P58" s="342">
        <f t="array" aca="1" ref="P58" ca="1">IF($P28=$C28,SUM(IF(($T$79:$T$90=$C28)*($U$78:$AF$78=$P$20),$U$79:$AF$90)),0)</f>
        <v>0</v>
      </c>
      <c r="Q58" s="13">
        <f t="array" aca="1" ref="Q58" ca="1">IF($P28=$C28,SUM(IF(($T$79:$T$90=$C28)*($U$78:$AF$78=$P$21),$U$79:$AF$90)),0)</f>
        <v>0</v>
      </c>
      <c r="R58" s="13">
        <f t="array" aca="1" ref="R58" ca="1">IF($P28=$C28,SUM(IF(($T$79:$T$90=$C28)*($U$78:$AF$78=$P$22),$U$79:$AF$90)),0)</f>
        <v>0</v>
      </c>
      <c r="S58" s="13">
        <f t="array" aca="1" ref="S58" ca="1">IF($P28=$C28,SUM(IF(($T$79:$T$90=$C28)*($U$78:$AF$78=$P$23),$U$79:$AF$90)),0)</f>
        <v>0</v>
      </c>
      <c r="T58" s="13">
        <f t="array" aca="1" ref="T58" ca="1">IF($P28=$C28,SUM(IF(($T$79:$T$90=$C28)*($U$78:$AF$78=$P$24),$U$79:$AF$90)),0)</f>
        <v>0</v>
      </c>
      <c r="U58" s="13">
        <f t="array" aca="1" ref="U58" ca="1">IF($P28=$C28,SUM(IF(($T$79:$T$90=$C28)*($U$78:$AF$78=$P$25),$U$79:$AF$90)),0)</f>
        <v>0</v>
      </c>
      <c r="V58" s="13">
        <f t="array" aca="1" ref="V58" ca="1">IF($P28=$C28,SUM(IF(($T$79:$T$90=$C28)*($U$78:$AF$78=$P$26),$U$79:$AF$90)),0)</f>
        <v>0</v>
      </c>
      <c r="W58" s="13">
        <f t="array" aca="1" ref="W58" ca="1">IF($P28=$C28,SUM(IF(($T$79:$T$90=$C28)*($U$78:$AF$78=$P$27),$U$79:$AF$90)),0)</f>
        <v>0</v>
      </c>
      <c r="X58" s="13">
        <f t="array" aca="1" ref="X58" ca="1">IF($P28=$C28,SUM(IF(($T$79:$T$90=$C28)*($U$78:$AF$78=$P$29),$U$79:$AF$90)),0)</f>
        <v>0</v>
      </c>
      <c r="Y58" s="13">
        <f t="array" aca="1" ref="Y58" ca="1">IF($P28=$C28,SUM(IF(($T$79:$T$90=$C28)*($U$78:$AF$78=$P$30),$U$79:$AF$90)),0)</f>
        <v>0</v>
      </c>
      <c r="Z58" s="13">
        <f t="array" aca="1" ref="Z58" ca="1">IF($P28=$C28,SUM(IF(($T$79:$T$90=$C28)*($U$78:$AF$78=$P$31),$U$79:$AF$90)),0)</f>
        <v>0</v>
      </c>
      <c r="AA58" s="342">
        <f t="array" aca="1" ref="AA58" ca="1">IF($Q28=$C28,SUM(IF(($T$79:$T$90=$C28)*($U$78:$AF$78=$Q$20),$U$79:$AF$90)),0)</f>
        <v>0</v>
      </c>
      <c r="AB58" s="13">
        <f t="array" aca="1" ref="AB58" ca="1">IF($Q28=$C28,SUM(IF(($T$79:$T$90=$C28)*($U$78:$AF$78=$Q$21),$U$79:$AF$90)),0)</f>
        <v>0</v>
      </c>
      <c r="AC58" s="13">
        <f t="array" aca="1" ref="AC58" ca="1">IF($Q28=$C28,SUM(IF(($T$79:$T$90=$C28)*($U$78:$AF$78=$Q$22),$U$79:$AF$90)),0)</f>
        <v>0</v>
      </c>
      <c r="AD58" s="13">
        <f t="array" aca="1" ref="AD58" ca="1">IF($Q28=$C28,SUM(IF(($T$79:$T$90=$C28)*($U$78:$AF$78=$Q$23),$U$79:$AF$90)),0)</f>
        <v>0</v>
      </c>
      <c r="AE58" s="13">
        <f t="array" aca="1" ref="AE58" ca="1">IF($Q28=$C28,SUM(IF(($T$79:$T$90=$C28)*($U$78:$AF$78=$Q$24),$U$79:$AF$90)),0)</f>
        <v>0</v>
      </c>
      <c r="AF58" s="13">
        <f t="array" aca="1" ref="AF58" ca="1">IF($Q28=$C28,SUM(IF(($T$79:$T$90=$C28)*($U$78:$AF$78=$Q$25),$U$79:$AF$90)),0)</f>
        <v>0</v>
      </c>
      <c r="AG58" s="13">
        <f t="array" aca="1" ref="AG58" ca="1">IF($Q28=$C28,SUM(IF(($T$79:$T$90=$C28)*($U$78:$AF$78=$Q$26),$U$79:$AF$90)),0)</f>
        <v>0</v>
      </c>
      <c r="AH58" s="13">
        <f t="array" aca="1" ref="AH58" ca="1">IF($Q28=$C28,SUM(IF(($T$79:$T$90=$C28)*($U$78:$AF$78=$Q$27),$U$79:$AF$90)),0)</f>
        <v>0</v>
      </c>
      <c r="AI58" s="13">
        <f t="array" aca="1" ref="AI58" ca="1">IF($Q28=$C28,SUM(IF(($T$79:$T$90=$C28)*($U$78:$AF$78=$Q$29),$U$79:$AF$90)),0)</f>
        <v>0</v>
      </c>
      <c r="AJ58" s="13">
        <f t="array" aca="1" ref="AJ58" ca="1">IF($Q28=$C28,SUM(IF(($T$79:$T$90=$C28)*($U$78:$AF$78=$Q$30),$U$79:$AF$90)),0)</f>
        <v>0</v>
      </c>
      <c r="AK58" s="13">
        <f t="array" aca="1" ref="AK58" ca="1">IF($Q28=$C28,SUM(IF(($T$79:$T$90=$C28)*($U$78:$AF$78=$Q$31),$U$79:$AF$90)),0)</f>
        <v>0</v>
      </c>
      <c r="AL58" s="342">
        <f t="array" aca="1" ref="AL58" ca="1">IF($R28=$C28,SUM(IF(($T$79:$T$90=$C28)*($U$78:$AF$78=$R$20),$U$79:$AF$90)),0)</f>
        <v>0</v>
      </c>
      <c r="AM58" s="13">
        <f t="array" aca="1" ref="AM58" ca="1">IF($R28=$C28,SUM(IF(($T$79:$T$90=$C28)*($U$78:$AF$78=$R$21),$U$79:$AF$90)),0)</f>
        <v>0</v>
      </c>
      <c r="AN58" s="13">
        <f t="array" aca="1" ref="AN58" ca="1">IF($R28=$C28,SUM(IF(($T$79:$T$90=$C28)*($U$78:$AF$78=$R$22),$U$79:$AF$90)),0)</f>
        <v>0</v>
      </c>
      <c r="AO58" s="13">
        <f t="array" aca="1" ref="AO58" ca="1">IF($R28=$C28,SUM(IF(($T$79:$T$90=$C28)*($U$78:$AF$78=$R$23),$U$79:$AF$90)),0)</f>
        <v>0</v>
      </c>
      <c r="AP58" s="13">
        <f t="array" aca="1" ref="AP58" ca="1">IF($R28=$C28,SUM(IF(($T$79:$T$90=$C28)*($U$78:$AF$78=$R$24),$U$79:$AF$90)),0)</f>
        <v>0</v>
      </c>
      <c r="AQ58" s="13">
        <f t="array" aca="1" ref="AQ58" ca="1">IF($R28=$C28,SUM(IF(($T$79:$T$90=$C28)*($U$78:$AF$78=$R$25),$U$79:$AF$90)),0)</f>
        <v>0</v>
      </c>
      <c r="AR58" s="13">
        <f t="array" aca="1" ref="AR58" ca="1">IF($R28=$C28,SUM(IF(($T$79:$T$90=$C28)*($U$78:$AF$78=$R$26),$U$79:$AF$90)),0)</f>
        <v>0</v>
      </c>
      <c r="AS58" s="13">
        <f t="array" aca="1" ref="AS58" ca="1">IF($R28=$C28,SUM(IF(($T$79:$T$90=$C28)*($U$78:$AF$78=$R$27),$U$79:$AF$90)),0)</f>
        <v>0</v>
      </c>
      <c r="AT58" s="13">
        <f t="array" aca="1" ref="AT58" ca="1">IF($R28=$C28,SUM(IF(($T$79:$T$90=$C28)*($U$78:$AF$78=$R$29),$U$79:$AF$90)),0)</f>
        <v>0</v>
      </c>
      <c r="AU58" s="13">
        <f t="array" aca="1" ref="AU58" ca="1">IF($R28=$C28,SUM(IF(($T$79:$T$90=$C28)*($U$78:$AF$78=$R$30),$U$79:$AF$90)),0)</f>
        <v>0</v>
      </c>
      <c r="AV58" s="13">
        <f t="array" aca="1" ref="AV58" ca="1">IF($R28=$C28,SUM(IF(($T$79:$T$90=$C28)*($U$78:$AF$78=$R$31),$U$79:$AF$90)),0)</f>
        <v>0</v>
      </c>
      <c r="AW58" s="342">
        <f t="array" aca="1" ref="AW58" ca="1">IF($S28=$C28,SUM(IF(($T$79:$T$90=$C28)*($U$78:$AF$78=$S$20),$U$79:$AF$90)),0)</f>
        <v>0</v>
      </c>
      <c r="AX58" s="13">
        <f t="array" aca="1" ref="AX58" ca="1">IF($S28=$C28,SUM(IF(($T$79:$T$90=$C28)*($U$78:$AF$78=$S$21),$U$79:$AF$90)),0)</f>
        <v>0</v>
      </c>
      <c r="AY58" s="13">
        <f t="array" aca="1" ref="AY58" ca="1">IF($S28=$C28,SUM(IF(($T$79:$T$90=$C28)*($U$78:$AF$78=$S$22),$U$79:$AF$90)),0)</f>
        <v>0</v>
      </c>
      <c r="AZ58" s="13">
        <f t="array" aca="1" ref="AZ58" ca="1">IF($S28=$C28,SUM(IF(($T$79:$T$90=$C28)*($U$78:$AF$78=$S$23),$U$79:$AF$90)),0)</f>
        <v>0</v>
      </c>
      <c r="BA58" s="13">
        <f t="array" aca="1" ref="BA58" ca="1">IF($S28=$C28,SUM(IF(($T$79:$T$90=$C28)*($U$78:$AF$78=$S$24),$U$79:$AF$90)),0)</f>
        <v>0</v>
      </c>
      <c r="BB58" s="13">
        <f t="array" aca="1" ref="BB58" ca="1">IF($S28=$C28,SUM(IF(($T$79:$T$90=$C28)*($U$78:$AF$78=$S$25),$U$79:$AF$90)),0)</f>
        <v>0</v>
      </c>
      <c r="BC58" s="13">
        <f t="array" aca="1" ref="BC58" ca="1">IF($S28=$C28,SUM(IF(($T$79:$T$90=$C28)*($U$78:$AF$78=$S$26),$U$79:$AF$90)),0)</f>
        <v>0</v>
      </c>
      <c r="BD58" s="13">
        <f t="array" aca="1" ref="BD58" ca="1">IF($S28=$C28,SUM(IF(($T$79:$T$90=$C28)*($U$78:$AF$78=$S$27),$U$79:$AF$90)),0)</f>
        <v>0</v>
      </c>
      <c r="BE58" s="13">
        <f t="array" aca="1" ref="BE58" ca="1">IF($S28=$C28,SUM(IF(($T$79:$T$90=$C28)*($U$78:$AF$78=$S$29),$U$79:$AF$90)),0)</f>
        <v>0</v>
      </c>
      <c r="BF58" s="13">
        <f t="array" aca="1" ref="BF58" ca="1">IF($S28=$C28,SUM(IF(($T$79:$T$90=$C28)*($U$78:$AF$78=$S$30),$U$79:$AF$90)),0)</f>
        <v>0</v>
      </c>
      <c r="BG58" s="13">
        <f t="array" aca="1" ref="BG58" ca="1">IF($S28=$C28,SUM(IF(($T$79:$T$90=$C28)*($U$78:$AF$78=$S$31),$U$79:$AF$90)),0)</f>
        <v>0</v>
      </c>
      <c r="BH58" s="342">
        <f t="array" aca="1" ref="BH58" ca="1">IF($T28=$C28,SUM(IF(($T$79:$T$90=$C28)*($U$78:$AF$78=$T$20),$U$79:$AF$90)),0)</f>
        <v>0</v>
      </c>
      <c r="BI58" s="13">
        <f t="array" aca="1" ref="BI58" ca="1">IF($T28=$C28,SUM(IF(($T$79:$T$90=$C28)*($U$78:$AF$78=$T$21),$U$79:$AF$90)),0)</f>
        <v>0</v>
      </c>
      <c r="BJ58" s="13">
        <f t="array" aca="1" ref="BJ58" ca="1">IF($T28=$C28,SUM(IF(($T$79:$T$90=$C28)*($U$78:$AF$78=$T$22),$U$79:$AF$90)),0)</f>
        <v>0</v>
      </c>
      <c r="BK58" s="13">
        <f t="array" aca="1" ref="BK58" ca="1">IF($T28=$C28,SUM(IF(($T$79:$T$90=$C28)*($U$78:$AF$78=$T$23),$U$79:$AF$90)),0)</f>
        <v>0</v>
      </c>
      <c r="BL58" s="13">
        <f t="array" aca="1" ref="BL58" ca="1">IF($T28=$C28,SUM(IF(($T$79:$T$90=$C28)*($U$78:$AF$78=$T$24),$U$79:$AF$90)),0)</f>
        <v>0</v>
      </c>
      <c r="BM58" s="13">
        <f t="array" aca="1" ref="BM58" ca="1">IF($T28=$C28,SUM(IF(($T$79:$T$90=$C28)*($U$78:$AF$78=$T$25),$U$79:$AF$90)),0)</f>
        <v>0</v>
      </c>
      <c r="BN58" s="13">
        <f t="array" aca="1" ref="BN58" ca="1">IF($T28=$C28,SUM(IF(($T$79:$T$90=$C28)*($U$78:$AF$78=$T$26),$U$79:$AF$90)),0)</f>
        <v>0</v>
      </c>
      <c r="BO58" s="13">
        <f t="array" aca="1" ref="BO58" ca="1">IF($T28=$C28,SUM(IF(($T$79:$T$90=$C28)*($U$78:$AF$78=$T$27),$U$79:$AF$90)),0)</f>
        <v>0</v>
      </c>
      <c r="BP58" s="13">
        <f t="array" aca="1" ref="BP58" ca="1">IF($T28=$C28,SUM(IF(($T$79:$T$90=$C28)*($U$78:$AF$78=$T$29),$U$79:$AF$90)),0)</f>
        <v>0</v>
      </c>
      <c r="BQ58" s="13">
        <f t="array" aca="1" ref="BQ58" ca="1">IF($T28=$C28,SUM(IF(($T$79:$T$90=$C28)*($U$78:$AF$78=$T$30),$U$79:$AF$90)),0)</f>
        <v>0</v>
      </c>
      <c r="BR58" s="13">
        <f t="array" aca="1" ref="BR58" ca="1">IF($T28=$C28,SUM(IF(($T$79:$T$90=$C28)*($U$78:$AF$78=$T$31),$U$79:$AF$90)),0)</f>
        <v>0</v>
      </c>
      <c r="BS58" s="342">
        <f t="array" aca="1" ref="BS58" ca="1">IF($U28=$C28,SUM(IF(($T$79:$T$90=$C28)*($U$78:$AF$78=$U$20),$U$79:$AF$90)),0)</f>
        <v>0</v>
      </c>
      <c r="BT58" s="13">
        <f t="array" aca="1" ref="BT58" ca="1">IF($U28=$C28,SUM(IF(($T$79:$T$90=$C28)*($U$78:$AF$78=$U$21),$U$79:$AF$90)),0)</f>
        <v>0</v>
      </c>
      <c r="BU58" s="13">
        <f t="array" aca="1" ref="BU58" ca="1">IF($U28=$C28,SUM(IF(($T$79:$T$90=$C28)*($U$78:$AF$78=$U$22),$U$79:$AF$90)),0)</f>
        <v>0</v>
      </c>
      <c r="BV58" s="13">
        <f t="array" aca="1" ref="BV58" ca="1">IF($U28=$C28,SUM(IF(($T$79:$T$90=$C28)*($U$78:$AF$78=$U$23),$U$79:$AF$90)),0)</f>
        <v>0</v>
      </c>
      <c r="BW58" s="13">
        <f t="array" aca="1" ref="BW58" ca="1">IF($U28=$C28,SUM(IF(($T$79:$T$90=$C28)*($U$78:$AF$78=$U$24),$U$79:$AF$90)),0)</f>
        <v>0</v>
      </c>
      <c r="BX58" s="13">
        <f t="array" aca="1" ref="BX58" ca="1">IF($U28=$C28,SUM(IF(($T$79:$T$90=$C28)*($U$78:$AF$78=$U$25),$U$79:$AF$90)),0)</f>
        <v>0</v>
      </c>
      <c r="BY58" s="13">
        <f t="array" aca="1" ref="BY58" ca="1">IF($U28=$C28,SUM(IF(($T$79:$T$90=$C28)*($U$78:$AF$78=$U$26),$U$79:$AF$90)),0)</f>
        <v>0</v>
      </c>
      <c r="BZ58" s="13">
        <f t="array" aca="1" ref="BZ58" ca="1">IF($U28=$C28,SUM(IF(($T$79:$T$90=$C28)*($U$78:$AF$78=$U$27),$U$79:$AF$90)),0)</f>
        <v>0</v>
      </c>
      <c r="CA58" s="13">
        <f t="array" aca="1" ref="CA58" ca="1">IF($U28=$C28,SUM(IF(($T$79:$T$90=$C28)*($U$78:$AF$78=$U$29),$U$79:$AF$90)),0)</f>
        <v>0</v>
      </c>
      <c r="CB58" s="13">
        <f t="array" aca="1" ref="CB58" ca="1">IF($U28=$C28,SUM(IF(($T$79:$T$90=$C28)*($U$78:$AF$78=$U$30),$U$79:$AF$90)),0)</f>
        <v>0</v>
      </c>
      <c r="CC58" s="13">
        <f t="array" aca="1" ref="CC58" ca="1">IF($U28=$C28,SUM(IF(($T$79:$T$90=$C28)*($U$78:$AF$78=$U$31),$U$79:$AF$90)),0)</f>
        <v>0</v>
      </c>
      <c r="CD58" s="342">
        <f t="array" aca="1" ref="CD58" ca="1">IF($V28=$C28,SUM(IF(($T$79:$T$90=$C28)*($U$78:$AF$78=$V$20),$U$79:$AF$90)),0)</f>
        <v>0</v>
      </c>
      <c r="CE58" s="13">
        <f t="array" aca="1" ref="CE58" ca="1">IF($V28=$C28,SUM(IF(($T$79:$T$90=$C28)*($U$78:$AF$78=$V$21),$U$79:$AF$90)),0)</f>
        <v>0</v>
      </c>
      <c r="CF58" s="13">
        <f t="array" aca="1" ref="CF58" ca="1">IF($V28=$C28,SUM(IF(($T$79:$T$90=$C28)*($U$78:$AF$78=$V$22),$U$79:$AF$90)),0)</f>
        <v>0</v>
      </c>
      <c r="CG58" s="13">
        <f t="array" aca="1" ref="CG58" ca="1">IF($V28=$C28,SUM(IF(($T$79:$T$90=$C28)*($U$78:$AF$78=$V$23),$U$79:$AF$90)),0)</f>
        <v>0</v>
      </c>
      <c r="CH58" s="13">
        <f t="array" aca="1" ref="CH58" ca="1">IF($V28=$C28,SUM(IF(($T$79:$T$90=$C28)*($U$78:$AF$78=$V$24),$U$79:$AF$90)),0)</f>
        <v>0</v>
      </c>
      <c r="CI58" s="13">
        <f t="array" aca="1" ref="CI58" ca="1">IF($V28=$C28,SUM(IF(($T$79:$T$90=$C28)*($U$78:$AF$78=$V$25),$U$79:$AF$90)),0)</f>
        <v>0</v>
      </c>
      <c r="CJ58" s="13">
        <f t="array" aca="1" ref="CJ58" ca="1">IF($V28=$C28,SUM(IF(($T$79:$T$90=$C28)*($U$78:$AF$78=$V$26),$U$79:$AF$90)),0)</f>
        <v>0</v>
      </c>
      <c r="CK58" s="13">
        <f t="array" aca="1" ref="CK58" ca="1">IF($V28=$C28,SUM(IF(($T$79:$T$90=$C28)*($U$78:$AF$78=$V$27),$U$79:$AF$90)),0)</f>
        <v>0</v>
      </c>
      <c r="CL58" s="13">
        <f t="array" aca="1" ref="CL58" ca="1">IF($V28=$C28,SUM(IF(($T$79:$T$90=$C28)*($U$78:$AF$78=$V$29),$U$79:$AF$90)),0)</f>
        <v>0</v>
      </c>
      <c r="CM58" s="13">
        <f t="array" aca="1" ref="CM58" ca="1">IF($V28=$C28,SUM(IF(($T$79:$T$90=$C28)*($U$78:$AF$78=$V$30),$U$79:$AF$90)),0)</f>
        <v>0</v>
      </c>
      <c r="CN58" s="336">
        <f t="array" aca="1" ref="CN58" ca="1">IF($V28=$C28,SUM(IF(($T$79:$T$90=$C28)*($U$78:$AF$78=$V$31),$U$79:$AF$90)),0)</f>
        <v>0</v>
      </c>
      <c r="CO58" s="342">
        <f t="array" aca="1" ref="CO58" ca="1">IF($W28=$C28,SUM(IF(($T$79:$T$90=$C28)*($U$78:$AF$78=$W$20),$U$79:$AF$90)),0)</f>
        <v>0</v>
      </c>
      <c r="CP58" s="13">
        <f t="array" aca="1" ref="CP58" ca="1">IF($W28=$C28,SUM(IF(($T$79:$T$90=$C28)*($U$78:$AF$78=$W$21),$U$79:$AF$90)),0)</f>
        <v>0</v>
      </c>
      <c r="CQ58" s="13">
        <f t="array" aca="1" ref="CQ58" ca="1">IF($W28=$C28,SUM(IF(($T$79:$T$90=$C28)*($U$78:$AF$78=$W$22),$U$79:$AF$90)),0)</f>
        <v>0</v>
      </c>
      <c r="CR58" s="13">
        <f t="array" aca="1" ref="CR58" ca="1">IF($W28=$C28,SUM(IF(($T$79:$T$90=$C28)*($U$78:$AF$78=$W$23),$U$79:$AF$90)),0)</f>
        <v>0</v>
      </c>
      <c r="CS58" s="13">
        <f t="array" aca="1" ref="CS58" ca="1">IF($W28=$C28,SUM(IF(($T$79:$T$90=$C28)*($U$78:$AF$78=$W$24),$U$79:$AF$90)),0)</f>
        <v>0</v>
      </c>
      <c r="CT58" s="13">
        <f t="array" aca="1" ref="CT58" ca="1">IF($W28=$C28,SUM(IF(($T$79:$T$90=$C28)*($U$78:$AF$78=$W$25),$U$79:$AF$90)),0)</f>
        <v>0</v>
      </c>
      <c r="CU58" s="13">
        <f t="array" aca="1" ref="CU58" ca="1">IF($W28=$C28,SUM(IF(($T$79:$T$90=$C28)*($U$78:$AF$78=$W$26),$U$79:$AF$90)),0)</f>
        <v>0</v>
      </c>
      <c r="CV58" s="13">
        <f t="array" aca="1" ref="CV58" ca="1">IF($W28=$C28,SUM(IF(($T$79:$T$90=$C28)*($U$78:$AF$78=$W$27),$U$79:$AF$90)),0)</f>
        <v>0</v>
      </c>
      <c r="CW58" s="13">
        <f t="array" aca="1" ref="CW58" ca="1">IF($W28=$C28,SUM(IF(($T$79:$T$90=$C28)*($U$78:$AF$78=$W$29),$U$79:$AF$90)),0)</f>
        <v>0</v>
      </c>
      <c r="CX58" s="13">
        <f t="array" aca="1" ref="CX58" ca="1">IF($W28=$C28,SUM(IF(($T$79:$T$90=$C28)*($U$78:$AF$78=$W$30),$U$79:$AF$90)),0)</f>
        <v>0</v>
      </c>
      <c r="CY58" s="336">
        <f t="array" aca="1" ref="CY58" ca="1">IF($W28=$C28,SUM(IF(($T$79:$T$90=$C28)*($U$78:$AF$78=$W$31),$U$79:$AF$90)),0)</f>
        <v>0</v>
      </c>
      <c r="CZ58" s="342">
        <f t="array" aca="1" ref="CZ58" ca="1">IF($X28=$C28,SUM(IF(($T$79:$T$90=$C28)*($U$78:$AF$78=$X$20),$U$79:$AF$90)),0)</f>
        <v>0</v>
      </c>
      <c r="DA58" s="13">
        <f t="array" aca="1" ref="DA58" ca="1">IF($X28=$C28,SUM(IF(($T$79:$T$90=$C28)*($U$78:$AF$78=$X$21),$U$79:$AF$90)),0)</f>
        <v>0</v>
      </c>
      <c r="DB58" s="13">
        <f t="array" aca="1" ref="DB58" ca="1">IF($X28=$C28,SUM(IF(($T$79:$T$90=$C28)*($U$78:$AF$78=$X$22),$U$79:$AF$90)),0)</f>
        <v>0</v>
      </c>
      <c r="DC58" s="13">
        <f t="array" aca="1" ref="DC58" ca="1">IF($X28=$C28,SUM(IF(($T$79:$T$90=$C28)*($U$78:$AF$78=$X$23),$U$79:$AF$90)),0)</f>
        <v>0</v>
      </c>
      <c r="DD58" s="13">
        <f t="array" aca="1" ref="DD58" ca="1">IF($X28=$C28,SUM(IF(($T$79:$T$90=$C28)*($U$78:$AF$78=$X$24),$U$79:$AF$90)),0)</f>
        <v>0</v>
      </c>
      <c r="DE58" s="13">
        <f t="array" aca="1" ref="DE58" ca="1">IF($X28=$C28,SUM(IF(($T$79:$T$90=$C28)*($U$78:$AF$78=$X$25),$U$79:$AF$90)),0)</f>
        <v>0</v>
      </c>
      <c r="DF58" s="13">
        <f t="array" aca="1" ref="DF58" ca="1">IF($X28=$C28,SUM(IF(($T$79:$T$90=$C28)*($U$78:$AF$78=$X$26),$U$79:$AF$90)),0)</f>
        <v>0</v>
      </c>
      <c r="DG58" s="13">
        <f t="array" aca="1" ref="DG58" ca="1">IF($X28=$C28,SUM(IF(($T$79:$T$90=$C28)*($U$78:$AF$78=$X$27),$U$79:$AF$90)),0)</f>
        <v>0</v>
      </c>
      <c r="DH58" s="13">
        <f t="array" aca="1" ref="DH58" ca="1">IF($X28=$C28,SUM(IF(($T$79:$T$90=$C28)*($U$78:$AF$78=$X$29),$U$79:$AF$90)),0)</f>
        <v>0</v>
      </c>
      <c r="DI58" s="13">
        <f t="array" aca="1" ref="DI58" ca="1">IF($X28=$C28,SUM(IF(($T$79:$T$90=$C28)*($U$78:$AF$78=$X$30),$U$79:$AF$90)),0)</f>
        <v>0</v>
      </c>
      <c r="DJ58" s="336">
        <f t="array" aca="1" ref="DJ58" ca="1">IF($X28=$C28,SUM(IF(($T$79:$T$90=$C28)*($U$78:$AF$78=$X$31),$U$79:$AF$90)),0)</f>
        <v>0</v>
      </c>
      <c r="DK58" s="13">
        <f t="array" aca="1" ref="DK58" ca="1">IF($Y28=$C28,SUM(IF(($T$79:$T$90=$C28)*($U$78:$AF$78=$Y$20),$U$79:$AF$90)),0)</f>
        <v>0</v>
      </c>
      <c r="DL58" s="13">
        <f t="array" aca="1" ref="DL58" ca="1">IF($Y28=$C28,SUM(IF(($T$79:$T$90=$C28)*($U$78:$AF$78=$Y$21),$U$79:$AF$90)),0)</f>
        <v>0</v>
      </c>
      <c r="DM58" s="13">
        <f t="array" aca="1" ref="DM58" ca="1">IF($Y28=$C28,SUM(IF(($T$79:$T$90=$C28)*($U$78:$AF$78=$Y$22),$U$79:$AF$90)),0)</f>
        <v>0</v>
      </c>
      <c r="DN58" s="13">
        <f t="array" aca="1" ref="DN58" ca="1">IF($Y28=$C28,SUM(IF(($T$79:$T$90=$C28)*($U$78:$AF$78=$Y$23),$U$79:$AF$90)),0)</f>
        <v>0</v>
      </c>
      <c r="DO58" s="13">
        <f t="array" aca="1" ref="DO58" ca="1">IF($Y28=$C28,SUM(IF(($T$79:$T$90=$C28)*($U$78:$AF$78=$Y$24),$U$79:$AF$90)),0)</f>
        <v>0</v>
      </c>
      <c r="DP58" s="13">
        <f t="array" aca="1" ref="DP58" ca="1">IF($Y28=$C28,SUM(IF(($T$79:$T$90=$C28)*($U$78:$AF$78=$Y$25),$U$79:$AF$90)),0)</f>
        <v>0</v>
      </c>
      <c r="DQ58" s="13">
        <f t="array" aca="1" ref="DQ58" ca="1">IF($Y28=$C28,SUM(IF(($T$79:$T$90=$C28)*($U$78:$AF$78=$Y$26),$U$79:$AF$90)),0)</f>
        <v>0</v>
      </c>
      <c r="DR58" s="13">
        <f t="array" aca="1" ref="DR58" ca="1">IF($Y28=$C28,SUM(IF(($T$79:$T$90=$C28)*($U$78:$AF$78=$Y$27),$U$79:$AF$90)),0)</f>
        <v>0</v>
      </c>
      <c r="DS58" s="13">
        <f t="array" aca="1" ref="DS58" ca="1">IF($Y28=$C28,SUM(IF(($T$79:$T$90=$C28)*($U$78:$AF$78=$Y$29),$U$79:$AF$90)),0)</f>
        <v>0</v>
      </c>
      <c r="DT58" s="13">
        <f t="array" aca="1" ref="DT58" ca="1">IF($Y28=$C28,SUM(IF(($T$79:$T$90=$C28)*($U$78:$AF$78=$Y$30),$U$79:$AF$90)),0)</f>
        <v>0</v>
      </c>
      <c r="DU58" s="343">
        <f t="array" aca="1" ref="DU58" ca="1">IF($Y28=$C28,SUM(IF(($T$79:$T$90=$C28)*($U$78:$AF$78=$Y$31),$U$79:$AF$90)),0)</f>
        <v>0</v>
      </c>
    </row>
    <row r="59" spans="2:125" s="2" customFormat="1" x14ac:dyDescent="0.2">
      <c r="E59" s="335">
        <f t="array" aca="1" ref="E59" ca="1">IF($O29=$C29,SUM(IF(($T$79:$T$90=$C29)*($U$78:$AF$78=$O$20),$U$79:$AF$90)),0)</f>
        <v>0</v>
      </c>
      <c r="F59" s="13">
        <f t="array" aca="1" ref="F59" ca="1">IF($O29=$C29,SUM(IF(($T$79:$T$90=$C29)*($U$78:$AF$78=$O$21),$U$79:$AF$90)),0)</f>
        <v>0</v>
      </c>
      <c r="G59" s="13">
        <f t="array" aca="1" ref="G59" ca="1">IF($O29=$C29,SUM(IF(($T$79:$T$90=$C29)*($U$78:$AF$78=$O$22),$U$79:$AF$90)),0)</f>
        <v>0</v>
      </c>
      <c r="H59" s="13">
        <f t="array" aca="1" ref="H59" ca="1">IF($O29=$C29,SUM(IF(($T$79:$T$90=$C29)*($U$78:$AF$78=$O$23),$U$79:$AF$90)),0)</f>
        <v>0</v>
      </c>
      <c r="I59" s="13">
        <f t="array" aca="1" ref="I59" ca="1">IF($O29=$C29,SUM(IF(($T$79:$T$90=$C29)*($U$78:$AF$78=$O$24),$U$79:$AF$90)),0)</f>
        <v>0</v>
      </c>
      <c r="J59" s="13">
        <f t="array" aca="1" ref="J59" ca="1">IF($O29=$C29,SUM(IF(($T$79:$T$90=$C29)*($U$78:$AF$78=$O$25),$U$79:$AF$90)),0)</f>
        <v>0</v>
      </c>
      <c r="K59" s="13">
        <f t="array" aca="1" ref="K59" ca="1">IF($O29=$C29,SUM(IF(($T$79:$T$90=$C29)*($U$78:$AF$78=$O$26),$U$79:$AF$90)),0)</f>
        <v>0</v>
      </c>
      <c r="L59" s="13">
        <f t="array" aca="1" ref="L59" ca="1">IF($O29=$C29,SUM(IF(($T$79:$T$90=$C29)*($U$78:$AF$78=$O$27),$U$79:$AF$90)),0)</f>
        <v>0</v>
      </c>
      <c r="M59" s="13">
        <f t="array" aca="1" ref="M59" ca="1">IF($O29=$C29,SUM(IF(($T$79:$T$90=$C29)*($U$78:$AF$78=$O$28),$U$79:$AF$90)),0)</f>
        <v>0</v>
      </c>
      <c r="N59" s="13">
        <f t="array" aca="1" ref="N59" ca="1">IF($O29=$C29,SUM(IF(($T$79:$T$90=$C29)*($U$78:$AF$78=$O$30),$U$79:$AF$90)),0)</f>
        <v>0</v>
      </c>
      <c r="O59" s="13">
        <f t="array" aca="1" ref="O59" ca="1">IF($O29=$C29,SUM(IF(($T$79:$T$90=$C29)*($U$78:$AF$78=$O$31),$U$79:$AF$90)),0)</f>
        <v>0</v>
      </c>
      <c r="P59" s="342">
        <f t="array" aca="1" ref="P59" ca="1">IF($P29=$C29,SUM(IF(($T$79:$T$90=$C29)*($U$78:$AF$78=$P$20),$U$79:$AF$90)),0)</f>
        <v>0</v>
      </c>
      <c r="Q59" s="13">
        <f t="array" aca="1" ref="Q59" ca="1">IF($P29=$C29,SUM(IF(($T$79:$T$90=$C29)*($U$78:$AF$78=$P$21),$U$79:$AF$90)),0)</f>
        <v>0</v>
      </c>
      <c r="R59" s="13">
        <f t="array" aca="1" ref="R59" ca="1">IF($P29=$C29,SUM(IF(($T$79:$T$90=$C29)*($U$78:$AF$78=$P$22),$U$79:$AF$90)),0)</f>
        <v>0</v>
      </c>
      <c r="S59" s="13">
        <f t="array" aca="1" ref="S59" ca="1">IF($P29=$C29,SUM(IF(($T$79:$T$90=$C29)*($U$78:$AF$78=$P$23),$U$79:$AF$90)),0)</f>
        <v>0</v>
      </c>
      <c r="T59" s="13">
        <f t="array" aca="1" ref="T59" ca="1">IF($P29=$C29,SUM(IF(($T$79:$T$90=$C29)*($U$78:$AF$78=$P$24),$U$79:$AF$90)),0)</f>
        <v>0</v>
      </c>
      <c r="U59" s="13">
        <f t="array" aca="1" ref="U59" ca="1">IF($P29=$C29,SUM(IF(($T$79:$T$90=$C29)*($U$78:$AF$78=$P$25),$U$79:$AF$90)),0)</f>
        <v>0</v>
      </c>
      <c r="V59" s="13">
        <f t="array" aca="1" ref="V59" ca="1">IF($P29=$C29,SUM(IF(($T$79:$T$90=$C29)*($U$78:$AF$78=$P$26),$U$79:$AF$90)),0)</f>
        <v>0</v>
      </c>
      <c r="W59" s="13">
        <f t="array" aca="1" ref="W59" ca="1">IF($P29=$C29,SUM(IF(($T$79:$T$90=$C29)*($U$78:$AF$78=$P$27),$U$79:$AF$90)),0)</f>
        <v>0</v>
      </c>
      <c r="X59" s="13">
        <f t="array" aca="1" ref="X59" ca="1">IF($P29=$C29,SUM(IF(($T$79:$T$90=$C29)*($U$78:$AF$78=$P$28),$U$79:$AF$90)),0)</f>
        <v>0</v>
      </c>
      <c r="Y59" s="13">
        <f t="array" aca="1" ref="Y59" ca="1">IF($P29=$C29,SUM(IF(($T$79:$T$90=$C29)*($U$78:$AF$78=$P$30),$U$79:$AF$90)),0)</f>
        <v>0</v>
      </c>
      <c r="Z59" s="13">
        <f t="array" aca="1" ref="Z59" ca="1">IF($P29=$C29,SUM(IF(($T$79:$T$90=$C29)*($U$78:$AF$78=$P$31),$U$79:$AF$90)),0)</f>
        <v>0</v>
      </c>
      <c r="AA59" s="342">
        <f t="array" aca="1" ref="AA59" ca="1">IF($Q29=$C29,SUM(IF(($T$79:$T$90=$C29)*($U$78:$AF$78=$Q$20),$U$79:$AF$90)),0)</f>
        <v>0</v>
      </c>
      <c r="AB59" s="13">
        <f t="array" aca="1" ref="AB59" ca="1">IF($Q29=$C29,SUM(IF(($T$79:$T$90=$C29)*($U$78:$AF$78=$Q$21),$U$79:$AF$90)),0)</f>
        <v>0</v>
      </c>
      <c r="AC59" s="13">
        <f t="array" aca="1" ref="AC59" ca="1">IF($Q29=$C29,SUM(IF(($T$79:$T$90=$C29)*($U$78:$AF$78=$Q$22),$U$79:$AF$90)),0)</f>
        <v>0</v>
      </c>
      <c r="AD59" s="13">
        <f t="array" aca="1" ref="AD59" ca="1">IF($Q29=$C29,SUM(IF(($T$79:$T$90=$C29)*($U$78:$AF$78=$Q$23),$U$79:$AF$90)),0)</f>
        <v>0</v>
      </c>
      <c r="AE59" s="13">
        <f t="array" aca="1" ref="AE59" ca="1">IF($Q29=$C29,SUM(IF(($T$79:$T$90=$C29)*($U$78:$AF$78=$Q$24),$U$79:$AF$90)),0)</f>
        <v>0</v>
      </c>
      <c r="AF59" s="13">
        <f t="array" aca="1" ref="AF59" ca="1">IF($Q29=$C29,SUM(IF(($T$79:$T$90=$C29)*($U$78:$AF$78=$Q$25),$U$79:$AF$90)),0)</f>
        <v>0</v>
      </c>
      <c r="AG59" s="13">
        <f t="array" aca="1" ref="AG59" ca="1">IF($Q29=$C29,SUM(IF(($T$79:$T$90=$C29)*($U$78:$AF$78=$Q$26),$U$79:$AF$90)),0)</f>
        <v>0</v>
      </c>
      <c r="AH59" s="13">
        <f t="array" aca="1" ref="AH59" ca="1">IF($Q29=$C29,SUM(IF(($T$79:$T$90=$C29)*($U$78:$AF$78=$Q$27),$U$79:$AF$90)),0)</f>
        <v>0</v>
      </c>
      <c r="AI59" s="13">
        <f t="array" aca="1" ref="AI59" ca="1">IF($Q29=$C29,SUM(IF(($T$79:$T$90=$C29)*($U$78:$AF$78=$Q$28),$U$79:$AF$90)),0)</f>
        <v>0</v>
      </c>
      <c r="AJ59" s="13">
        <f t="array" aca="1" ref="AJ59" ca="1">IF($Q29=$C29,SUM(IF(($T$79:$T$90=$C29)*($U$78:$AF$78=$Q$30),$U$79:$AF$90)),0)</f>
        <v>0</v>
      </c>
      <c r="AK59" s="13">
        <f t="array" aca="1" ref="AK59" ca="1">IF($Q29=$C29,SUM(IF(($T$79:$T$90=$C29)*($U$78:$AF$78=$Q$31),$U$79:$AF$90)),0)</f>
        <v>0</v>
      </c>
      <c r="AL59" s="342">
        <f t="array" aca="1" ref="AL59" ca="1">IF($R29=$C29,SUM(IF(($T$79:$T$90=$C29)*($U$78:$AF$78=$R$20),$U$79:$AF$90)),0)</f>
        <v>0</v>
      </c>
      <c r="AM59" s="13">
        <f t="array" aca="1" ref="AM59" ca="1">IF($R29=$C29,SUM(IF(($T$79:$T$90=$C29)*($U$78:$AF$78=$R$21),$U$79:$AF$90)),0)</f>
        <v>0</v>
      </c>
      <c r="AN59" s="13">
        <f t="array" aca="1" ref="AN59" ca="1">IF($R29=$C29,SUM(IF(($T$79:$T$90=$C29)*($U$78:$AF$78=$R$22),$U$79:$AF$90)),0)</f>
        <v>0</v>
      </c>
      <c r="AO59" s="13">
        <f t="array" aca="1" ref="AO59" ca="1">IF($R29=$C29,SUM(IF(($T$79:$T$90=$C29)*($U$78:$AF$78=$R$23),$U$79:$AF$90)),0)</f>
        <v>0</v>
      </c>
      <c r="AP59" s="13">
        <f t="array" aca="1" ref="AP59" ca="1">IF($R29=$C29,SUM(IF(($T$79:$T$90=$C29)*($U$78:$AF$78=$R$24),$U$79:$AF$90)),0)</f>
        <v>0</v>
      </c>
      <c r="AQ59" s="13">
        <f t="array" aca="1" ref="AQ59" ca="1">IF($R29=$C29,SUM(IF(($T$79:$T$90=$C29)*($U$78:$AF$78=$R$25),$U$79:$AF$90)),0)</f>
        <v>0</v>
      </c>
      <c r="AR59" s="13">
        <f t="array" aca="1" ref="AR59" ca="1">IF($R29=$C29,SUM(IF(($T$79:$T$90=$C29)*($U$78:$AF$78=$R$26),$U$79:$AF$90)),0)</f>
        <v>0</v>
      </c>
      <c r="AS59" s="13">
        <f t="array" aca="1" ref="AS59" ca="1">IF($R29=$C29,SUM(IF(($T$79:$T$90=$C29)*($U$78:$AF$78=$R$27),$U$79:$AF$90)),0)</f>
        <v>0</v>
      </c>
      <c r="AT59" s="13">
        <f t="array" aca="1" ref="AT59" ca="1">IF($R29=$C29,SUM(IF(($T$79:$T$90=$C29)*($U$78:$AF$78=$R$28),$U$79:$AF$90)),0)</f>
        <v>0</v>
      </c>
      <c r="AU59" s="13">
        <f t="array" aca="1" ref="AU59" ca="1">IF($R29=$C29,SUM(IF(($T$79:$T$90=$C29)*($U$78:$AF$78=$R$30),$U$79:$AF$90)),0)</f>
        <v>0</v>
      </c>
      <c r="AV59" s="13">
        <f t="array" aca="1" ref="AV59" ca="1">IF($R29=$C29,SUM(IF(($T$79:$T$90=$C29)*($U$78:$AF$78=$R$31),$U$79:$AF$90)),0)</f>
        <v>0</v>
      </c>
      <c r="AW59" s="342">
        <f t="array" aca="1" ref="AW59" ca="1">IF($S29=$C29,SUM(IF(($T$79:$T$90=$C29)*($U$78:$AF$78=$S$20),$U$79:$AF$90)),0)</f>
        <v>0</v>
      </c>
      <c r="AX59" s="13">
        <f t="array" aca="1" ref="AX59" ca="1">IF($S29=$C29,SUM(IF(($T$79:$T$90=$C29)*($U$78:$AF$78=$S$21),$U$79:$AF$90)),0)</f>
        <v>0</v>
      </c>
      <c r="AY59" s="13">
        <f t="array" aca="1" ref="AY59" ca="1">IF($S29=$C29,SUM(IF(($T$79:$T$90=$C29)*($U$78:$AF$78=$S$22),$U$79:$AF$90)),0)</f>
        <v>0</v>
      </c>
      <c r="AZ59" s="13">
        <f t="array" aca="1" ref="AZ59" ca="1">IF($S29=$C29,SUM(IF(($T$79:$T$90=$C29)*($U$78:$AF$78=$S$23),$U$79:$AF$90)),0)</f>
        <v>0</v>
      </c>
      <c r="BA59" s="13">
        <f t="array" aca="1" ref="BA59" ca="1">IF($S29=$C29,SUM(IF(($T$79:$T$90=$C29)*($U$78:$AF$78=$S$24),$U$79:$AF$90)),0)</f>
        <v>0</v>
      </c>
      <c r="BB59" s="13">
        <f t="array" aca="1" ref="BB59" ca="1">IF($S29=$C29,SUM(IF(($T$79:$T$90=$C29)*($U$78:$AF$78=$S$25),$U$79:$AF$90)),0)</f>
        <v>0</v>
      </c>
      <c r="BC59" s="13">
        <f t="array" aca="1" ref="BC59" ca="1">IF($S29=$C29,SUM(IF(($T$79:$T$90=$C29)*($U$78:$AF$78=$S$26),$U$79:$AF$90)),0)</f>
        <v>0</v>
      </c>
      <c r="BD59" s="13">
        <f t="array" aca="1" ref="BD59" ca="1">IF($S29=$C29,SUM(IF(($T$79:$T$90=$C29)*($U$78:$AF$78=$S$27),$U$79:$AF$90)),0)</f>
        <v>0</v>
      </c>
      <c r="BE59" s="13">
        <f t="array" aca="1" ref="BE59" ca="1">IF($S29=$C29,SUM(IF(($T$79:$T$90=$C29)*($U$78:$AF$78=$S$28),$U$79:$AF$90)),0)</f>
        <v>0</v>
      </c>
      <c r="BF59" s="13">
        <f t="array" aca="1" ref="BF59" ca="1">IF($S29=$C29,SUM(IF(($T$79:$T$90=$C29)*($U$78:$AF$78=$S$30),$U$79:$AF$90)),0)</f>
        <v>0</v>
      </c>
      <c r="BG59" s="13">
        <f t="array" aca="1" ref="BG59" ca="1">IF($S29=$C29,SUM(IF(($T$79:$T$90=$C29)*($U$78:$AF$78=$S$31),$U$79:$AF$90)),0)</f>
        <v>0</v>
      </c>
      <c r="BH59" s="342">
        <f t="array" aca="1" ref="BH59" ca="1">IF($T29=$C29,SUM(IF(($T$79:$T$90=$C29)*($U$78:$AF$78=$T$20),$U$79:$AF$90)),0)</f>
        <v>0</v>
      </c>
      <c r="BI59" s="13">
        <f t="array" aca="1" ref="BI59" ca="1">IF($T29=$C29,SUM(IF(($T$79:$T$90=$C29)*($U$78:$AF$78=$T$21),$U$79:$AF$90)),0)</f>
        <v>0</v>
      </c>
      <c r="BJ59" s="13">
        <f t="array" aca="1" ref="BJ59" ca="1">IF($T29=$C29,SUM(IF(($T$79:$T$90=$C29)*($U$78:$AF$78=$T$22),$U$79:$AF$90)),0)</f>
        <v>0</v>
      </c>
      <c r="BK59" s="13">
        <f t="array" aca="1" ref="BK59" ca="1">IF($T29=$C29,SUM(IF(($T$79:$T$90=$C29)*($U$78:$AF$78=$T$23),$U$79:$AF$90)),0)</f>
        <v>0</v>
      </c>
      <c r="BL59" s="13">
        <f t="array" aca="1" ref="BL59" ca="1">IF($T29=$C29,SUM(IF(($T$79:$T$90=$C29)*($U$78:$AF$78=$T$24),$U$79:$AF$90)),0)</f>
        <v>0</v>
      </c>
      <c r="BM59" s="13">
        <f t="array" aca="1" ref="BM59" ca="1">IF($T29=$C29,SUM(IF(($T$79:$T$90=$C29)*($U$78:$AF$78=$T$25),$U$79:$AF$90)),0)</f>
        <v>0</v>
      </c>
      <c r="BN59" s="13">
        <f t="array" aca="1" ref="BN59" ca="1">IF($T29=$C29,SUM(IF(($T$79:$T$90=$C29)*($U$78:$AF$78=$T$26),$U$79:$AF$90)),0)</f>
        <v>0</v>
      </c>
      <c r="BO59" s="13">
        <f t="array" aca="1" ref="BO59" ca="1">IF($T29=$C29,SUM(IF(($T$79:$T$90=$C29)*($U$78:$AF$78=$T$27),$U$79:$AF$90)),0)</f>
        <v>0</v>
      </c>
      <c r="BP59" s="13">
        <f t="array" aca="1" ref="BP59" ca="1">IF($T29=$C29,SUM(IF(($T$79:$T$90=$C29)*($U$78:$AF$78=$T$28),$U$79:$AF$90)),0)</f>
        <v>0</v>
      </c>
      <c r="BQ59" s="13">
        <f t="array" aca="1" ref="BQ59" ca="1">IF($T29=$C29,SUM(IF(($T$79:$T$90=$C29)*($U$78:$AF$78=$T$30),$U$79:$AF$90)),0)</f>
        <v>0</v>
      </c>
      <c r="BR59" s="13">
        <f t="array" aca="1" ref="BR59" ca="1">IF($T29=$C29,SUM(IF(($T$79:$T$90=$C29)*($U$78:$AF$78=$T$31),$U$79:$AF$90)),0)</f>
        <v>0</v>
      </c>
      <c r="BS59" s="342">
        <f t="array" aca="1" ref="BS59" ca="1">IF($U29=$C29,SUM(IF(($T$79:$T$90=$C29)*($U$78:$AF$78=$U$20),$U$79:$AF$90)),0)</f>
        <v>0</v>
      </c>
      <c r="BT59" s="13">
        <f t="array" aca="1" ref="BT59" ca="1">IF($U29=$C29,SUM(IF(($T$79:$T$90=$C29)*($U$78:$AF$78=$U$21),$U$79:$AF$90)),0)</f>
        <v>0</v>
      </c>
      <c r="BU59" s="13">
        <f t="array" aca="1" ref="BU59" ca="1">IF($U29=$C29,SUM(IF(($T$79:$T$90=$C29)*($U$78:$AF$78=$U$22),$U$79:$AF$90)),0)</f>
        <v>0</v>
      </c>
      <c r="BV59" s="13">
        <f t="array" aca="1" ref="BV59" ca="1">IF($U29=$C29,SUM(IF(($T$79:$T$90=$C29)*($U$78:$AF$78=$U$23),$U$79:$AF$90)),0)</f>
        <v>0</v>
      </c>
      <c r="BW59" s="13">
        <f t="array" aca="1" ref="BW59" ca="1">IF($U29=$C29,SUM(IF(($T$79:$T$90=$C29)*($U$78:$AF$78=$U$24),$U$79:$AF$90)),0)</f>
        <v>0</v>
      </c>
      <c r="BX59" s="13">
        <f t="array" aca="1" ref="BX59" ca="1">IF($U29=$C29,SUM(IF(($T$79:$T$90=$C29)*($U$78:$AF$78=$U$25),$U$79:$AF$90)),0)</f>
        <v>0</v>
      </c>
      <c r="BY59" s="13">
        <f t="array" aca="1" ref="BY59" ca="1">IF($U29=$C29,SUM(IF(($T$79:$T$90=$C29)*($U$78:$AF$78=$U$26),$U$79:$AF$90)),0)</f>
        <v>0</v>
      </c>
      <c r="BZ59" s="13">
        <f t="array" aca="1" ref="BZ59" ca="1">IF($U29=$C29,SUM(IF(($T$79:$T$90=$C29)*($U$78:$AF$78=$U$27),$U$79:$AF$90)),0)</f>
        <v>0</v>
      </c>
      <c r="CA59" s="13">
        <f t="array" aca="1" ref="CA59" ca="1">IF($U29=$C29,SUM(IF(($T$79:$T$90=$C29)*($U$78:$AF$78=$U$28),$U$79:$AF$90)),0)</f>
        <v>0</v>
      </c>
      <c r="CB59" s="13">
        <f t="array" aca="1" ref="CB59" ca="1">IF($U29=$C29,SUM(IF(($T$79:$T$90=$C29)*($U$78:$AF$78=$U$30),$U$79:$AF$90)),0)</f>
        <v>0</v>
      </c>
      <c r="CC59" s="13">
        <f t="array" aca="1" ref="CC59" ca="1">IF($U29=$C29,SUM(IF(($T$79:$T$90=$C29)*($U$78:$AF$78=$U$31),$U$79:$AF$90)),0)</f>
        <v>0</v>
      </c>
      <c r="CD59" s="342">
        <f t="array" aca="1" ref="CD59" ca="1">IF($V29=$C29,SUM(IF(($T$79:$T$90=$C29)*($U$78:$AF$78=$V$20),$U$79:$AF$90)),0)</f>
        <v>0</v>
      </c>
      <c r="CE59" s="13">
        <f t="array" aca="1" ref="CE59" ca="1">IF($V29=$C29,SUM(IF(($T$79:$T$90=$C29)*($U$78:$AF$78=$V$21),$U$79:$AF$90)),0)</f>
        <v>0</v>
      </c>
      <c r="CF59" s="13">
        <f t="array" aca="1" ref="CF59" ca="1">IF($V29=$C29,SUM(IF(($T$79:$T$90=$C29)*($U$78:$AF$78=$V$22),$U$79:$AF$90)),0)</f>
        <v>0</v>
      </c>
      <c r="CG59" s="13">
        <f t="array" aca="1" ref="CG59" ca="1">IF($V29=$C29,SUM(IF(($T$79:$T$90=$C29)*($U$78:$AF$78=$V$23),$U$79:$AF$90)),0)</f>
        <v>0</v>
      </c>
      <c r="CH59" s="13">
        <f t="array" aca="1" ref="CH59" ca="1">IF($V29=$C29,SUM(IF(($T$79:$T$90=$C29)*($U$78:$AF$78=$V$24),$U$79:$AF$90)),0)</f>
        <v>0</v>
      </c>
      <c r="CI59" s="13">
        <f t="array" aca="1" ref="CI59" ca="1">IF($V29=$C29,SUM(IF(($T$79:$T$90=$C29)*($U$78:$AF$78=$V$25),$U$79:$AF$90)),0)</f>
        <v>0</v>
      </c>
      <c r="CJ59" s="13">
        <f t="array" aca="1" ref="CJ59" ca="1">IF($V29=$C29,SUM(IF(($T$79:$T$90=$C29)*($U$78:$AF$78=$V$26),$U$79:$AF$90)),0)</f>
        <v>0</v>
      </c>
      <c r="CK59" s="13">
        <f t="array" aca="1" ref="CK59" ca="1">IF($V29=$C29,SUM(IF(($T$79:$T$90=$C29)*($U$78:$AF$78=$V$27),$U$79:$AF$90)),0)</f>
        <v>0</v>
      </c>
      <c r="CL59" s="13">
        <f t="array" aca="1" ref="CL59" ca="1">IF($V29=$C29,SUM(IF(($T$79:$T$90=$C29)*($U$78:$AF$78=$V$28),$U$79:$AF$90)),0)</f>
        <v>0</v>
      </c>
      <c r="CM59" s="13">
        <f t="array" aca="1" ref="CM59" ca="1">IF($V29=$C29,SUM(IF(($T$79:$T$90=$C29)*($U$78:$AF$78=$V$30),$U$79:$AF$90)),0)</f>
        <v>0</v>
      </c>
      <c r="CN59" s="336">
        <f t="array" aca="1" ref="CN59" ca="1">IF($V29=$C29,SUM(IF(($T$79:$T$90=$C29)*($U$78:$AF$78=$V$31),$U$79:$AF$90)),0)</f>
        <v>0</v>
      </c>
      <c r="CO59" s="342">
        <f t="array" aca="1" ref="CO59" ca="1">IF($W29=$C29,SUM(IF(($T$79:$T$90=$C29)*($U$78:$AF$78=$W$20),$U$79:$AF$90)),0)</f>
        <v>0</v>
      </c>
      <c r="CP59" s="13">
        <f t="array" aca="1" ref="CP59" ca="1">IF($W29=$C29,SUM(IF(($T$79:$T$90=$C29)*($U$78:$AF$78=$W$21),$U$79:$AF$90)),0)</f>
        <v>0</v>
      </c>
      <c r="CQ59" s="13">
        <f t="array" aca="1" ref="CQ59" ca="1">IF($W29=$C29,SUM(IF(($T$79:$T$90=$C29)*($U$78:$AF$78=$W$22),$U$79:$AF$90)),0)</f>
        <v>0</v>
      </c>
      <c r="CR59" s="13">
        <f t="array" aca="1" ref="CR59" ca="1">IF($W29=$C29,SUM(IF(($T$79:$T$90=$C29)*($U$78:$AF$78=$W$23),$U$79:$AF$90)),0)</f>
        <v>0</v>
      </c>
      <c r="CS59" s="13">
        <f t="array" aca="1" ref="CS59" ca="1">IF($W29=$C29,SUM(IF(($T$79:$T$90=$C29)*($U$78:$AF$78=$W$24),$U$79:$AF$90)),0)</f>
        <v>0</v>
      </c>
      <c r="CT59" s="13">
        <f t="array" aca="1" ref="CT59" ca="1">IF($W29=$C29,SUM(IF(($T$79:$T$90=$C29)*($U$78:$AF$78=$W$25),$U$79:$AF$90)),0)</f>
        <v>0</v>
      </c>
      <c r="CU59" s="13">
        <f t="array" aca="1" ref="CU59" ca="1">IF($W29=$C29,SUM(IF(($T$79:$T$90=$C29)*($U$78:$AF$78=$W$26),$U$79:$AF$90)),0)</f>
        <v>0</v>
      </c>
      <c r="CV59" s="13">
        <f t="array" aca="1" ref="CV59" ca="1">IF($W29=$C29,SUM(IF(($T$79:$T$90=$C29)*($U$78:$AF$78=$W$27),$U$79:$AF$90)),0)</f>
        <v>0</v>
      </c>
      <c r="CW59" s="13">
        <f t="array" aca="1" ref="CW59" ca="1">IF($W29=$C29,SUM(IF(($T$79:$T$90=$C29)*($U$78:$AF$78=$W$28),$U$79:$AF$90)),0)</f>
        <v>0</v>
      </c>
      <c r="CX59" s="13">
        <f t="array" aca="1" ref="CX59" ca="1">IF($W29=$C29,SUM(IF(($T$79:$T$90=$C29)*($U$78:$AF$78=$W$30),$U$79:$AF$90)),0)</f>
        <v>0</v>
      </c>
      <c r="CY59" s="336">
        <f t="array" aca="1" ref="CY59" ca="1">IF($W29=$C29,SUM(IF(($T$79:$T$90=$C29)*($U$78:$AF$78=$W$31),$U$79:$AF$90)),0)</f>
        <v>0</v>
      </c>
      <c r="CZ59" s="342">
        <f t="array" aca="1" ref="CZ59" ca="1">IF($X29=$C29,SUM(IF(($T$79:$T$90=$C29)*($U$78:$AF$78=$X$20),$U$79:$AF$90)),0)</f>
        <v>0</v>
      </c>
      <c r="DA59" s="13">
        <f t="array" aca="1" ref="DA59" ca="1">IF($X29=$C29,SUM(IF(($T$79:$T$90=$C29)*($U$78:$AF$78=$X$21),$U$79:$AF$90)),0)</f>
        <v>0</v>
      </c>
      <c r="DB59" s="13">
        <f t="array" aca="1" ref="DB59" ca="1">IF($X29=$C29,SUM(IF(($T$79:$T$90=$C29)*($U$78:$AF$78=$X$22),$U$79:$AF$90)),0)</f>
        <v>0</v>
      </c>
      <c r="DC59" s="13">
        <f t="array" aca="1" ref="DC59" ca="1">IF($X29=$C29,SUM(IF(($T$79:$T$90=$C29)*($U$78:$AF$78=$X$23),$U$79:$AF$90)),0)</f>
        <v>0</v>
      </c>
      <c r="DD59" s="13">
        <f t="array" aca="1" ref="DD59" ca="1">IF($X29=$C29,SUM(IF(($T$79:$T$90=$C29)*($U$78:$AF$78=$X$24),$U$79:$AF$90)),0)</f>
        <v>0</v>
      </c>
      <c r="DE59" s="13">
        <f t="array" aca="1" ref="DE59" ca="1">IF($X29=$C29,SUM(IF(($T$79:$T$90=$C29)*($U$78:$AF$78=$X$25),$U$79:$AF$90)),0)</f>
        <v>0</v>
      </c>
      <c r="DF59" s="13">
        <f t="array" aca="1" ref="DF59" ca="1">IF($X29=$C29,SUM(IF(($T$79:$T$90=$C29)*($U$78:$AF$78=$X$26),$U$79:$AF$90)),0)</f>
        <v>0</v>
      </c>
      <c r="DG59" s="13">
        <f t="array" aca="1" ref="DG59" ca="1">IF($X29=$C29,SUM(IF(($T$79:$T$90=$C29)*($U$78:$AF$78=$X$27),$U$79:$AF$90)),0)</f>
        <v>0</v>
      </c>
      <c r="DH59" s="13">
        <f t="array" aca="1" ref="DH59" ca="1">IF($X29=$C29,SUM(IF(($T$79:$T$90=$C29)*($U$78:$AF$78=$X$28),$U$79:$AF$90)),0)</f>
        <v>0</v>
      </c>
      <c r="DI59" s="13">
        <f t="array" aca="1" ref="DI59" ca="1">IF($X29=$C29,SUM(IF(($T$79:$T$90=$C29)*($U$78:$AF$78=$X$30),$U$79:$AF$90)),0)</f>
        <v>0</v>
      </c>
      <c r="DJ59" s="336">
        <f t="array" aca="1" ref="DJ59" ca="1">IF($X29=$C29,SUM(IF(($T$79:$T$90=$C29)*($U$78:$AF$78=$X$31),$U$79:$AF$90)),0)</f>
        <v>0</v>
      </c>
      <c r="DK59" s="13">
        <f t="array" aca="1" ref="DK59" ca="1">IF($Y29=$C29,SUM(IF(($T$79:$T$90=$C29)*($U$78:$AF$78=$Y$20),$U$79:$AF$90)),0)</f>
        <v>0</v>
      </c>
      <c r="DL59" s="13">
        <f t="array" aca="1" ref="DL59" ca="1">IF($Y29=$C29,SUM(IF(($T$79:$T$90=$C29)*($U$78:$AF$78=$Y$21),$U$79:$AF$90)),0)</f>
        <v>0</v>
      </c>
      <c r="DM59" s="13">
        <f t="array" aca="1" ref="DM59" ca="1">IF($Y29=$C29,SUM(IF(($T$79:$T$90=$C29)*($U$78:$AF$78=$Y$22),$U$79:$AF$90)),0)</f>
        <v>0</v>
      </c>
      <c r="DN59" s="13">
        <f t="array" aca="1" ref="DN59" ca="1">IF($Y29=$C29,SUM(IF(($T$79:$T$90=$C29)*($U$78:$AF$78=$Y$23),$U$79:$AF$90)),0)</f>
        <v>0</v>
      </c>
      <c r="DO59" s="13">
        <f t="array" aca="1" ref="DO59" ca="1">IF($Y29=$C29,SUM(IF(($T$79:$T$90=$C29)*($U$78:$AF$78=$Y$24),$U$79:$AF$90)),0)</f>
        <v>0</v>
      </c>
      <c r="DP59" s="13">
        <f t="array" aca="1" ref="DP59" ca="1">IF($Y29=$C29,SUM(IF(($T$79:$T$90=$C29)*($U$78:$AF$78=$Y$25),$U$79:$AF$90)),0)</f>
        <v>0</v>
      </c>
      <c r="DQ59" s="13">
        <f t="array" aca="1" ref="DQ59" ca="1">IF($Y29=$C29,SUM(IF(($T$79:$T$90=$C29)*($U$78:$AF$78=$Y$26),$U$79:$AF$90)),0)</f>
        <v>0</v>
      </c>
      <c r="DR59" s="13">
        <f t="array" aca="1" ref="DR59" ca="1">IF($Y29=$C29,SUM(IF(($T$79:$T$90=$C29)*($U$78:$AF$78=$Y$27),$U$79:$AF$90)),0)</f>
        <v>0</v>
      </c>
      <c r="DS59" s="13">
        <f t="array" aca="1" ref="DS59" ca="1">IF($Y29=$C29,SUM(IF(($T$79:$T$90=$C29)*($U$78:$AF$78=$Y$28),$U$79:$AF$90)),0)</f>
        <v>0</v>
      </c>
      <c r="DT59" s="13">
        <f t="array" aca="1" ref="DT59" ca="1">IF($Y29=$C29,SUM(IF(($T$79:$T$90=$C29)*($U$78:$AF$78=$Y$30),$U$79:$AF$90)),0)</f>
        <v>0</v>
      </c>
      <c r="DU59" s="343">
        <f t="array" aca="1" ref="DU59" ca="1">IF($Y29=$C29,SUM(IF(($T$79:$T$90=$C29)*($U$78:$AF$78=$Y$31),$U$79:$AF$90)),0)</f>
        <v>0</v>
      </c>
    </row>
    <row r="60" spans="2:125" s="2" customFormat="1" x14ac:dyDescent="0.2">
      <c r="E60" s="335">
        <f t="array" aca="1" ref="E60" ca="1">IF($O30=$C30,SUM(IF(($T$79:$T$90=$C30)*($U$78:$AF$78=$O$20),$U$79:$AF$90)),0)</f>
        <v>0</v>
      </c>
      <c r="F60" s="13">
        <f t="array" aca="1" ref="F60" ca="1">IF($O30=$C30,SUM(IF(($T$79:$T$90=$C30)*($U$78:$AF$78=$O$21),$U$79:$AF$90)),0)</f>
        <v>0</v>
      </c>
      <c r="G60" s="13">
        <f t="array" aca="1" ref="G60" ca="1">IF($O30=$C30,SUM(IF(($T$79:$T$90=$C30)*($U$78:$AF$78=$O$22),$U$79:$AF$90)),0)</f>
        <v>0</v>
      </c>
      <c r="H60" s="13">
        <f t="array" aca="1" ref="H60" ca="1">IF($O30=$C30,SUM(IF(($T$79:$T$90=$C30)*($U$78:$AF$78=$O$23),$U$79:$AF$90)),0)</f>
        <v>0</v>
      </c>
      <c r="I60" s="13">
        <f t="array" aca="1" ref="I60" ca="1">IF($O30=$C30,SUM(IF(($T$79:$T$90=$C30)*($U$78:$AF$78=$O$24),$U$79:$AF$90)),0)</f>
        <v>0</v>
      </c>
      <c r="J60" s="13">
        <f t="array" aca="1" ref="J60" ca="1">IF($O30=$C30,SUM(IF(($T$79:$T$90=$C30)*($U$78:$AF$78=$O$25),$U$79:$AF$90)),0)</f>
        <v>0</v>
      </c>
      <c r="K60" s="13">
        <f t="array" aca="1" ref="K60" ca="1">IF($O30=$C30,SUM(IF(($T$79:$T$90=$C30)*($U$78:$AF$78=$O$26),$U$79:$AF$90)),0)</f>
        <v>0</v>
      </c>
      <c r="L60" s="13">
        <f t="array" aca="1" ref="L60" ca="1">IF($O30=$C30,SUM(IF(($T$79:$T$90=$C30)*($U$78:$AF$78=$O$27),$U$79:$AF$90)),0)</f>
        <v>0</v>
      </c>
      <c r="M60" s="13">
        <f t="array" aca="1" ref="M60" ca="1">IF($O30=$C30,SUM(IF(($T$79:$T$90=$C30)*($U$78:$AF$78=$O$28),$U$79:$AF$90)),0)</f>
        <v>0</v>
      </c>
      <c r="N60" s="13">
        <f t="array" aca="1" ref="N60" ca="1">IF($O30=$C30,SUM(IF(($T$79:$T$90=$C30)*($U$78:$AF$78=$O$29),$U$79:$AF$90)),0)</f>
        <v>0</v>
      </c>
      <c r="O60" s="13">
        <f t="array" aca="1" ref="O60" ca="1">IF($O30=$C30,SUM(IF(($T$79:$T$90=$C30)*($U$78:$AF$78=$O$31),$U$79:$AF$90)),0)</f>
        <v>0</v>
      </c>
      <c r="P60" s="342">
        <f t="array" aca="1" ref="P60" ca="1">IF($P30=$C30,SUM(IF(($T$79:$T$90=$C30)*($U$78:$AF$78=$P$20),$U$79:$AF$90)),0)</f>
        <v>0</v>
      </c>
      <c r="Q60" s="13">
        <f t="array" aca="1" ref="Q60" ca="1">IF($P30=$C30,SUM(IF(($T$79:$T$90=$C30)*($U$78:$AF$78=$P$21),$U$79:$AF$90)),0)</f>
        <v>0</v>
      </c>
      <c r="R60" s="13">
        <f t="array" aca="1" ref="R60" ca="1">IF($P30=$C30,SUM(IF(($T$79:$T$90=$C30)*($U$78:$AF$78=$P$22),$U$79:$AF$90)),0)</f>
        <v>0</v>
      </c>
      <c r="S60" s="13">
        <f t="array" aca="1" ref="S60" ca="1">IF($P30=$C30,SUM(IF(($T$79:$T$90=$C30)*($U$78:$AF$78=$P$23),$U$79:$AF$90)),0)</f>
        <v>0</v>
      </c>
      <c r="T60" s="13">
        <f t="array" aca="1" ref="T60" ca="1">IF($P30=$C30,SUM(IF(($T$79:$T$90=$C30)*($U$78:$AF$78=$P$24),$U$79:$AF$90)),0)</f>
        <v>0</v>
      </c>
      <c r="U60" s="13">
        <f t="array" aca="1" ref="U60" ca="1">IF($P30=$C30,SUM(IF(($T$79:$T$90=$C30)*($U$78:$AF$78=$P$25),$U$79:$AF$90)),0)</f>
        <v>0</v>
      </c>
      <c r="V60" s="13">
        <f t="array" aca="1" ref="V60" ca="1">IF($P30=$C30,SUM(IF(($T$79:$T$90=$C30)*($U$78:$AF$78=$P$26),$U$79:$AF$90)),0)</f>
        <v>0</v>
      </c>
      <c r="W60" s="13">
        <f t="array" aca="1" ref="W60" ca="1">IF($P30=$C30,SUM(IF(($T$79:$T$90=$C30)*($U$78:$AF$78=$P$27),$U$79:$AF$90)),0)</f>
        <v>0</v>
      </c>
      <c r="X60" s="13">
        <f t="array" aca="1" ref="X60" ca="1">IF($P30=$C30,SUM(IF(($T$79:$T$90=$C30)*($U$78:$AF$78=$P$28),$U$79:$AF$90)),0)</f>
        <v>0</v>
      </c>
      <c r="Y60" s="13">
        <f t="array" aca="1" ref="Y60" ca="1">IF($P30=$C30,SUM(IF(($T$79:$T$90=$C30)*($U$78:$AF$78=$P$29),$U$79:$AF$90)),0)</f>
        <v>0</v>
      </c>
      <c r="Z60" s="13">
        <f t="array" aca="1" ref="Z60" ca="1">IF($P30=$C30,SUM(IF(($T$79:$T$90=$C30)*($U$78:$AF$78=$P$31),$U$79:$AF$90)),0)</f>
        <v>0</v>
      </c>
      <c r="AA60" s="342">
        <f t="array" aca="1" ref="AA60" ca="1">IF($Q30=$C30,SUM(IF(($T$79:$T$90=$C30)*($U$78:$AF$78=$Q$20),$U$79:$AF$90)),0)</f>
        <v>0</v>
      </c>
      <c r="AB60" s="13">
        <f t="array" aca="1" ref="AB60" ca="1">IF($Q30=$C30,SUM(IF(($T$79:$T$90=$C30)*($U$78:$AF$78=$Q$21),$U$79:$AF$90)),0)</f>
        <v>0</v>
      </c>
      <c r="AC60" s="13">
        <f t="array" aca="1" ref="AC60" ca="1">IF($Q30=$C30,SUM(IF(($T$79:$T$90=$C30)*($U$78:$AF$78=$Q$22),$U$79:$AF$90)),0)</f>
        <v>0</v>
      </c>
      <c r="AD60" s="13">
        <f t="array" aca="1" ref="AD60" ca="1">IF($Q30=$C30,SUM(IF(($T$79:$T$90=$C30)*($U$78:$AF$78=$Q$23),$U$79:$AF$90)),0)</f>
        <v>0</v>
      </c>
      <c r="AE60" s="13">
        <f t="array" aca="1" ref="AE60" ca="1">IF($Q30=$C30,SUM(IF(($T$79:$T$90=$C30)*($U$78:$AF$78=$Q$24),$U$79:$AF$90)),0)</f>
        <v>0</v>
      </c>
      <c r="AF60" s="13">
        <f t="array" aca="1" ref="AF60" ca="1">IF($Q30=$C30,SUM(IF(($T$79:$T$90=$C30)*($U$78:$AF$78=$Q$25),$U$79:$AF$90)),0)</f>
        <v>0</v>
      </c>
      <c r="AG60" s="13">
        <f t="array" aca="1" ref="AG60" ca="1">IF($Q30=$C30,SUM(IF(($T$79:$T$90=$C30)*($U$78:$AF$78=$Q$26),$U$79:$AF$90)),0)</f>
        <v>0</v>
      </c>
      <c r="AH60" s="13">
        <f t="array" aca="1" ref="AH60" ca="1">IF($Q30=$C30,SUM(IF(($T$79:$T$90=$C30)*($U$78:$AF$78=$Q$27),$U$79:$AF$90)),0)</f>
        <v>0</v>
      </c>
      <c r="AI60" s="13">
        <f t="array" aca="1" ref="AI60" ca="1">IF($Q30=$C30,SUM(IF(($T$79:$T$90=$C30)*($U$78:$AF$78=$Q$28),$U$79:$AF$90)),0)</f>
        <v>0</v>
      </c>
      <c r="AJ60" s="13">
        <f t="array" aca="1" ref="AJ60" ca="1">IF($Q30=$C30,SUM(IF(($T$79:$T$90=$C30)*($U$78:$AF$78=$Q$29),$U$79:$AF$90)),0)</f>
        <v>0</v>
      </c>
      <c r="AK60" s="13">
        <f t="array" aca="1" ref="AK60" ca="1">IF($Q30=$C30,SUM(IF(($T$79:$T$90=$C30)*($U$78:$AF$78=$Q$31),$U$79:$AF$90)),0)</f>
        <v>0</v>
      </c>
      <c r="AL60" s="342">
        <f t="array" aca="1" ref="AL60" ca="1">IF($R30=$C30,SUM(IF(($T$79:$T$90=$C30)*($U$78:$AF$78=$R$20),$U$79:$AF$90)),0)</f>
        <v>0</v>
      </c>
      <c r="AM60" s="13">
        <f t="array" aca="1" ref="AM60" ca="1">IF($R30=$C30,SUM(IF(($T$79:$T$90=$C30)*($U$78:$AF$78=$R$21),$U$79:$AF$90)),0)</f>
        <v>0</v>
      </c>
      <c r="AN60" s="13">
        <f t="array" aca="1" ref="AN60" ca="1">IF($R30=$C30,SUM(IF(($T$79:$T$90=$C30)*($U$78:$AF$78=$R$22),$U$79:$AF$90)),0)</f>
        <v>0</v>
      </c>
      <c r="AO60" s="13">
        <f t="array" aca="1" ref="AO60" ca="1">IF($R30=$C30,SUM(IF(($T$79:$T$90=$C30)*($U$78:$AF$78=$R$23),$U$79:$AF$90)),0)</f>
        <v>0</v>
      </c>
      <c r="AP60" s="13">
        <f t="array" aca="1" ref="AP60" ca="1">IF($R30=$C30,SUM(IF(($T$79:$T$90=$C30)*($U$78:$AF$78=$R$24),$U$79:$AF$90)),0)</f>
        <v>0</v>
      </c>
      <c r="AQ60" s="13">
        <f t="array" aca="1" ref="AQ60" ca="1">IF($R30=$C30,SUM(IF(($T$79:$T$90=$C30)*($U$78:$AF$78=$R$25),$U$79:$AF$90)),0)</f>
        <v>0</v>
      </c>
      <c r="AR60" s="13">
        <f t="array" aca="1" ref="AR60" ca="1">IF($R30=$C30,SUM(IF(($T$79:$T$90=$C30)*($U$78:$AF$78=$R$26),$U$79:$AF$90)),0)</f>
        <v>0</v>
      </c>
      <c r="AS60" s="13">
        <f t="array" aca="1" ref="AS60" ca="1">IF($R30=$C30,SUM(IF(($T$79:$T$90=$C30)*($U$78:$AF$78=$R$27),$U$79:$AF$90)),0)</f>
        <v>0</v>
      </c>
      <c r="AT60" s="13">
        <f t="array" aca="1" ref="AT60" ca="1">IF($R30=$C30,SUM(IF(($T$79:$T$90=$C30)*($U$78:$AF$78=$R$28),$U$79:$AF$90)),0)</f>
        <v>0</v>
      </c>
      <c r="AU60" s="13">
        <f t="array" aca="1" ref="AU60" ca="1">IF($R30=$C30,SUM(IF(($T$79:$T$90=$C30)*($U$78:$AF$78=$R$29),$U$79:$AF$90)),0)</f>
        <v>0</v>
      </c>
      <c r="AV60" s="13">
        <f t="array" aca="1" ref="AV60" ca="1">IF($R30=$C30,SUM(IF(($T$79:$T$90=$C30)*($U$78:$AF$78=$R$31),$U$79:$AF$90)),0)</f>
        <v>0</v>
      </c>
      <c r="AW60" s="342">
        <f t="array" aca="1" ref="AW60" ca="1">IF($S30=$C30,SUM(IF(($T$79:$T$90=$C30)*($U$78:$AF$78=$S$20),$U$79:$AF$90)),0)</f>
        <v>0</v>
      </c>
      <c r="AX60" s="13">
        <f t="array" aca="1" ref="AX60" ca="1">IF($S30=$C30,SUM(IF(($T$79:$T$90=$C30)*($U$78:$AF$78=$S$21),$U$79:$AF$90)),0)</f>
        <v>0</v>
      </c>
      <c r="AY60" s="13">
        <f t="array" aca="1" ref="AY60" ca="1">IF($S30=$C30,SUM(IF(($T$79:$T$90=$C30)*($U$78:$AF$78=$S$22),$U$79:$AF$90)),0)</f>
        <v>0</v>
      </c>
      <c r="AZ60" s="13">
        <f t="array" aca="1" ref="AZ60" ca="1">IF($S30=$C30,SUM(IF(($T$79:$T$90=$C30)*($U$78:$AF$78=$S$23),$U$79:$AF$90)),0)</f>
        <v>0</v>
      </c>
      <c r="BA60" s="13">
        <f t="array" aca="1" ref="BA60" ca="1">IF($S30=$C30,SUM(IF(($T$79:$T$90=$C30)*($U$78:$AF$78=$S$24),$U$79:$AF$90)),0)</f>
        <v>0</v>
      </c>
      <c r="BB60" s="13">
        <f t="array" aca="1" ref="BB60" ca="1">IF($S30=$C30,SUM(IF(($T$79:$T$90=$C30)*($U$78:$AF$78=$S$25),$U$79:$AF$90)),0)</f>
        <v>0</v>
      </c>
      <c r="BC60" s="13">
        <f t="array" aca="1" ref="BC60" ca="1">IF($S30=$C30,SUM(IF(($T$79:$T$90=$C30)*($U$78:$AF$78=$S$26),$U$79:$AF$90)),0)</f>
        <v>0</v>
      </c>
      <c r="BD60" s="13">
        <f t="array" aca="1" ref="BD60" ca="1">IF($S30=$C30,SUM(IF(($T$79:$T$90=$C30)*($U$78:$AF$78=$S$27),$U$79:$AF$90)),0)</f>
        <v>0</v>
      </c>
      <c r="BE60" s="13">
        <f t="array" aca="1" ref="BE60" ca="1">IF($S30=$C30,SUM(IF(($T$79:$T$90=$C30)*($U$78:$AF$78=$S$28),$U$79:$AF$90)),0)</f>
        <v>0</v>
      </c>
      <c r="BF60" s="13">
        <f t="array" aca="1" ref="BF60" ca="1">IF($S30=$C30,SUM(IF(($T$79:$T$90=$C30)*($U$78:$AF$78=$S$29),$U$79:$AF$90)),0)</f>
        <v>0</v>
      </c>
      <c r="BG60" s="13">
        <f t="array" aca="1" ref="BG60" ca="1">IF($S30=$C30,SUM(IF(($T$79:$T$90=$C30)*($U$78:$AF$78=$S$31),$U$79:$AF$90)),0)</f>
        <v>0</v>
      </c>
      <c r="BH60" s="342">
        <f t="array" aca="1" ref="BH60" ca="1">IF($T30=$C30,SUM(IF(($T$79:$T$90=$C30)*($U$78:$AF$78=$T$20),$U$79:$AF$90)),0)</f>
        <v>0</v>
      </c>
      <c r="BI60" s="13">
        <f t="array" aca="1" ref="BI60" ca="1">IF($T30=$C30,SUM(IF(($T$79:$T$90=$C30)*($U$78:$AF$78=$T$21),$U$79:$AF$90)),0)</f>
        <v>0</v>
      </c>
      <c r="BJ60" s="13">
        <f t="array" aca="1" ref="BJ60" ca="1">IF($T30=$C30,SUM(IF(($T$79:$T$90=$C30)*($U$78:$AF$78=$T$22),$U$79:$AF$90)),0)</f>
        <v>0</v>
      </c>
      <c r="BK60" s="13">
        <f t="array" aca="1" ref="BK60" ca="1">IF($T30=$C30,SUM(IF(($T$79:$T$90=$C30)*($U$78:$AF$78=$T$23),$U$79:$AF$90)),0)</f>
        <v>0</v>
      </c>
      <c r="BL60" s="13">
        <f t="array" aca="1" ref="BL60" ca="1">IF($T30=$C30,SUM(IF(($T$79:$T$90=$C30)*($U$78:$AF$78=$T$24),$U$79:$AF$90)),0)</f>
        <v>0</v>
      </c>
      <c r="BM60" s="13">
        <f t="array" aca="1" ref="BM60" ca="1">IF($T30=$C30,SUM(IF(($T$79:$T$90=$C30)*($U$78:$AF$78=$T$25),$U$79:$AF$90)),0)</f>
        <v>0</v>
      </c>
      <c r="BN60" s="13">
        <f t="array" aca="1" ref="BN60" ca="1">IF($T30=$C30,SUM(IF(($T$79:$T$90=$C30)*($U$78:$AF$78=$T$26),$U$79:$AF$90)),0)</f>
        <v>0</v>
      </c>
      <c r="BO60" s="13">
        <f t="array" aca="1" ref="BO60" ca="1">IF($T30=$C30,SUM(IF(($T$79:$T$90=$C30)*($U$78:$AF$78=$T$27),$U$79:$AF$90)),0)</f>
        <v>0</v>
      </c>
      <c r="BP60" s="13">
        <f t="array" aca="1" ref="BP60" ca="1">IF($T30=$C30,SUM(IF(($T$79:$T$90=$C30)*($U$78:$AF$78=$T$28),$U$79:$AF$90)),0)</f>
        <v>0</v>
      </c>
      <c r="BQ60" s="13">
        <f t="array" aca="1" ref="BQ60" ca="1">IF($T30=$C30,SUM(IF(($T$79:$T$90=$C30)*($U$78:$AF$78=$T$29),$U$79:$AF$90)),0)</f>
        <v>0</v>
      </c>
      <c r="BR60" s="13">
        <f t="array" aca="1" ref="BR60" ca="1">IF($T30=$C30,SUM(IF(($T$79:$T$90=$C30)*($U$78:$AF$78=$T$31),$U$79:$AF$90)),0)</f>
        <v>0</v>
      </c>
      <c r="BS60" s="342">
        <f t="array" aca="1" ref="BS60" ca="1">IF($U30=$C30,SUM(IF(($T$79:$T$90=$C30)*($U$78:$AF$78=$U$20),$U$79:$AF$90)),0)</f>
        <v>0</v>
      </c>
      <c r="BT60" s="13">
        <f t="array" aca="1" ref="BT60" ca="1">IF($U30=$C30,SUM(IF(($T$79:$T$90=$C30)*($U$78:$AF$78=$U$21),$U$79:$AF$90)),0)</f>
        <v>0</v>
      </c>
      <c r="BU60" s="13">
        <f t="array" aca="1" ref="BU60" ca="1">IF($U30=$C30,SUM(IF(($T$79:$T$90=$C30)*($U$78:$AF$78=$U$22),$U$79:$AF$90)),0)</f>
        <v>0</v>
      </c>
      <c r="BV60" s="13">
        <f t="array" aca="1" ref="BV60" ca="1">IF($U30=$C30,SUM(IF(($T$79:$T$90=$C30)*($U$78:$AF$78=$U$23),$U$79:$AF$90)),0)</f>
        <v>0</v>
      </c>
      <c r="BW60" s="13">
        <f t="array" aca="1" ref="BW60" ca="1">IF($U30=$C30,SUM(IF(($T$79:$T$90=$C30)*($U$78:$AF$78=$U$24),$U$79:$AF$90)),0)</f>
        <v>0</v>
      </c>
      <c r="BX60" s="13">
        <f t="array" aca="1" ref="BX60" ca="1">IF($U30=$C30,SUM(IF(($T$79:$T$90=$C30)*($U$78:$AF$78=$U$25),$U$79:$AF$90)),0)</f>
        <v>0</v>
      </c>
      <c r="BY60" s="13">
        <f t="array" aca="1" ref="BY60" ca="1">IF($U30=$C30,SUM(IF(($T$79:$T$90=$C30)*($U$78:$AF$78=$U$26),$U$79:$AF$90)),0)</f>
        <v>0</v>
      </c>
      <c r="BZ60" s="13">
        <f t="array" aca="1" ref="BZ60" ca="1">IF($U30=$C30,SUM(IF(($T$79:$T$90=$C30)*($U$78:$AF$78=$U$27),$U$79:$AF$90)),0)</f>
        <v>0</v>
      </c>
      <c r="CA60" s="13">
        <f t="array" aca="1" ref="CA60" ca="1">IF($U30=$C30,SUM(IF(($T$79:$T$90=$C30)*($U$78:$AF$78=$U$28),$U$79:$AF$90)),0)</f>
        <v>0</v>
      </c>
      <c r="CB60" s="13">
        <f t="array" aca="1" ref="CB60" ca="1">IF($U30=$C30,SUM(IF(($T$79:$T$90=$C30)*($U$78:$AF$78=$U$29),$U$79:$AF$90)),0)</f>
        <v>0</v>
      </c>
      <c r="CC60" s="13">
        <f t="array" aca="1" ref="CC60" ca="1">IF($U30=$C30,SUM(IF(($T$79:$T$90=$C30)*($U$78:$AF$78=$U$31),$U$79:$AF$90)),0)</f>
        <v>0</v>
      </c>
      <c r="CD60" s="342">
        <f t="array" aca="1" ref="CD60" ca="1">IF($V30=$C30,SUM(IF(($T$79:$T$90=$C30)*($U$78:$AF$78=$V$20),$U$79:$AF$90)),0)</f>
        <v>0</v>
      </c>
      <c r="CE60" s="13">
        <f t="array" aca="1" ref="CE60" ca="1">IF($V30=$C30,SUM(IF(($T$79:$T$90=$C30)*($U$78:$AF$78=$V$21),$U$79:$AF$90)),0)</f>
        <v>0</v>
      </c>
      <c r="CF60" s="13">
        <f t="array" aca="1" ref="CF60" ca="1">IF($V30=$C30,SUM(IF(($T$79:$T$90=$C30)*($U$78:$AF$78=$V$22),$U$79:$AF$90)),0)</f>
        <v>0</v>
      </c>
      <c r="CG60" s="13">
        <f t="array" aca="1" ref="CG60" ca="1">IF($V30=$C30,SUM(IF(($T$79:$T$90=$C30)*($U$78:$AF$78=$V$23),$U$79:$AF$90)),0)</f>
        <v>0</v>
      </c>
      <c r="CH60" s="13">
        <f t="array" aca="1" ref="CH60" ca="1">IF($V30=$C30,SUM(IF(($T$79:$T$90=$C30)*($U$78:$AF$78=$V$24),$U$79:$AF$90)),0)</f>
        <v>0</v>
      </c>
      <c r="CI60" s="13">
        <f t="array" aca="1" ref="CI60" ca="1">IF($V30=$C30,SUM(IF(($T$79:$T$90=$C30)*($U$78:$AF$78=$V$25),$U$79:$AF$90)),0)</f>
        <v>0</v>
      </c>
      <c r="CJ60" s="13">
        <f t="array" aca="1" ref="CJ60" ca="1">IF($V30=$C30,SUM(IF(($T$79:$T$90=$C30)*($U$78:$AF$78=$V$26),$U$79:$AF$90)),0)</f>
        <v>0</v>
      </c>
      <c r="CK60" s="13">
        <f t="array" aca="1" ref="CK60" ca="1">IF($V30=$C30,SUM(IF(($T$79:$T$90=$C30)*($U$78:$AF$78=$V$27),$U$79:$AF$90)),0)</f>
        <v>0</v>
      </c>
      <c r="CL60" s="13">
        <f t="array" aca="1" ref="CL60" ca="1">IF($V30=$C30,SUM(IF(($T$79:$T$90=$C30)*($U$78:$AF$78=$V$28),$U$79:$AF$90)),0)</f>
        <v>0</v>
      </c>
      <c r="CM60" s="13">
        <f t="array" aca="1" ref="CM60" ca="1">IF($V30=$C30,SUM(IF(($T$79:$T$90=$C30)*($U$78:$AF$78=$V$29),$U$79:$AF$90)),0)</f>
        <v>0</v>
      </c>
      <c r="CN60" s="336">
        <f t="array" aca="1" ref="CN60" ca="1">IF($V30=$C30,SUM(IF(($T$79:$T$90=$C30)*($U$78:$AF$78=$V$31),$U$79:$AF$90)),0)</f>
        <v>0</v>
      </c>
      <c r="CO60" s="342">
        <f t="array" aca="1" ref="CO60" ca="1">IF($W30=$C30,SUM(IF(($T$79:$T$90=$C30)*($U$78:$AF$78=$W$20),$U$79:$AF$90)),0)</f>
        <v>0</v>
      </c>
      <c r="CP60" s="13">
        <f t="array" aca="1" ref="CP60" ca="1">IF($W30=$C30,SUM(IF(($T$79:$T$90=$C30)*($U$78:$AF$78=$W$21),$U$79:$AF$90)),0)</f>
        <v>0</v>
      </c>
      <c r="CQ60" s="13">
        <f t="array" aca="1" ref="CQ60" ca="1">IF($W30=$C30,SUM(IF(($T$79:$T$90=$C30)*($U$78:$AF$78=$W$22),$U$79:$AF$90)),0)</f>
        <v>0</v>
      </c>
      <c r="CR60" s="13">
        <f t="array" aca="1" ref="CR60" ca="1">IF($W30=$C30,SUM(IF(($T$79:$T$90=$C30)*($U$78:$AF$78=$W$23),$U$79:$AF$90)),0)</f>
        <v>0</v>
      </c>
      <c r="CS60" s="13">
        <f t="array" aca="1" ref="CS60" ca="1">IF($W30=$C30,SUM(IF(($T$79:$T$90=$C30)*($U$78:$AF$78=$W$24),$U$79:$AF$90)),0)</f>
        <v>0</v>
      </c>
      <c r="CT60" s="13">
        <f t="array" aca="1" ref="CT60" ca="1">IF($W30=$C30,SUM(IF(($T$79:$T$90=$C30)*($U$78:$AF$78=$W$25),$U$79:$AF$90)),0)</f>
        <v>0</v>
      </c>
      <c r="CU60" s="13">
        <f t="array" aca="1" ref="CU60" ca="1">IF($W30=$C30,SUM(IF(($T$79:$T$90=$C30)*($U$78:$AF$78=$W$26),$U$79:$AF$90)),0)</f>
        <v>0</v>
      </c>
      <c r="CV60" s="13">
        <f t="array" aca="1" ref="CV60" ca="1">IF($W30=$C30,SUM(IF(($T$79:$T$90=$C30)*($U$78:$AF$78=$W$27),$U$79:$AF$90)),0)</f>
        <v>0</v>
      </c>
      <c r="CW60" s="13">
        <f t="array" aca="1" ref="CW60" ca="1">IF($W30=$C30,SUM(IF(($T$79:$T$90=$C30)*($U$78:$AF$78=$W$28),$U$79:$AF$90)),0)</f>
        <v>0</v>
      </c>
      <c r="CX60" s="13">
        <f t="array" aca="1" ref="CX60" ca="1">IF($W30=$C30,SUM(IF(($T$79:$T$90=$C30)*($U$78:$AF$78=$W$29),$U$79:$AF$90)),0)</f>
        <v>0</v>
      </c>
      <c r="CY60" s="336">
        <f t="array" aca="1" ref="CY60" ca="1">IF($W30=$C30,SUM(IF(($T$79:$T$90=$C30)*($U$78:$AF$78=$W$31),$U$79:$AF$90)),0)</f>
        <v>0</v>
      </c>
      <c r="CZ60" s="342">
        <f t="array" aca="1" ref="CZ60" ca="1">IF($X30=$C30,SUM(IF(($T$79:$T$90=$C30)*($U$78:$AF$78=$X$20),$U$79:$AF$90)),0)</f>
        <v>0</v>
      </c>
      <c r="DA60" s="13">
        <f t="array" aca="1" ref="DA60" ca="1">IF($X30=$C30,SUM(IF(($T$79:$T$90=$C30)*($U$78:$AF$78=$X$21),$U$79:$AF$90)),0)</f>
        <v>0</v>
      </c>
      <c r="DB60" s="13">
        <f t="array" aca="1" ref="DB60" ca="1">IF($X30=$C30,SUM(IF(($T$79:$T$90=$C30)*($U$78:$AF$78=$X$22),$U$79:$AF$90)),0)</f>
        <v>0</v>
      </c>
      <c r="DC60" s="13">
        <f t="array" aca="1" ref="DC60" ca="1">IF($X30=$C30,SUM(IF(($T$79:$T$90=$C30)*($U$78:$AF$78=$X$23),$U$79:$AF$90)),0)</f>
        <v>0</v>
      </c>
      <c r="DD60" s="13">
        <f t="array" aca="1" ref="DD60" ca="1">IF($X30=$C30,SUM(IF(($T$79:$T$90=$C30)*($U$78:$AF$78=$X$24),$U$79:$AF$90)),0)</f>
        <v>0</v>
      </c>
      <c r="DE60" s="13">
        <f t="array" aca="1" ref="DE60" ca="1">IF($X30=$C30,SUM(IF(($T$79:$T$90=$C30)*($U$78:$AF$78=$X$25),$U$79:$AF$90)),0)</f>
        <v>0</v>
      </c>
      <c r="DF60" s="13">
        <f t="array" aca="1" ref="DF60" ca="1">IF($X30=$C30,SUM(IF(($T$79:$T$90=$C30)*($U$78:$AF$78=$X$26),$U$79:$AF$90)),0)</f>
        <v>0</v>
      </c>
      <c r="DG60" s="13">
        <f t="array" aca="1" ref="DG60" ca="1">IF($X30=$C30,SUM(IF(($T$79:$T$90=$C30)*($U$78:$AF$78=$X$27),$U$79:$AF$90)),0)</f>
        <v>0</v>
      </c>
      <c r="DH60" s="13">
        <f t="array" aca="1" ref="DH60" ca="1">IF($X30=$C30,SUM(IF(($T$79:$T$90=$C30)*($U$78:$AF$78=$X$28),$U$79:$AF$90)),0)</f>
        <v>0</v>
      </c>
      <c r="DI60" s="13">
        <f t="array" aca="1" ref="DI60" ca="1">IF($X30=$C30,SUM(IF(($T$79:$T$90=$C30)*($U$78:$AF$78=$X$29),$U$79:$AF$90)),0)</f>
        <v>0</v>
      </c>
      <c r="DJ60" s="336">
        <f t="array" aca="1" ref="DJ60" ca="1">IF($X30=$C30,SUM(IF(($T$79:$T$90=$C30)*($U$78:$AF$78=$X$31),$U$79:$AF$90)),0)</f>
        <v>0</v>
      </c>
      <c r="DK60" s="13">
        <f t="array" aca="1" ref="DK60" ca="1">IF($Y30=$C30,SUM(IF(($T$79:$T$90=$C30)*($U$78:$AF$78=$Y$20),$U$79:$AF$90)),0)</f>
        <v>0</v>
      </c>
      <c r="DL60" s="13">
        <f t="array" aca="1" ref="DL60" ca="1">IF($Y30=$C30,SUM(IF(($T$79:$T$90=$C30)*($U$78:$AF$78=$Y$21),$U$79:$AF$90)),0)</f>
        <v>0</v>
      </c>
      <c r="DM60" s="13">
        <f t="array" aca="1" ref="DM60" ca="1">IF($Y30=$C30,SUM(IF(($T$79:$T$90=$C30)*($U$78:$AF$78=$Y$22),$U$79:$AF$90)),0)</f>
        <v>0</v>
      </c>
      <c r="DN60" s="13">
        <f t="array" aca="1" ref="DN60" ca="1">IF($Y30=$C30,SUM(IF(($T$79:$T$90=$C30)*($U$78:$AF$78=$Y$23),$U$79:$AF$90)),0)</f>
        <v>0</v>
      </c>
      <c r="DO60" s="13">
        <f t="array" aca="1" ref="DO60" ca="1">IF($Y30=$C30,SUM(IF(($T$79:$T$90=$C30)*($U$78:$AF$78=$Y$24),$U$79:$AF$90)),0)</f>
        <v>0</v>
      </c>
      <c r="DP60" s="13">
        <f t="array" aca="1" ref="DP60" ca="1">IF($Y30=$C30,SUM(IF(($T$79:$T$90=$C30)*($U$78:$AF$78=$Y$25),$U$79:$AF$90)),0)</f>
        <v>0</v>
      </c>
      <c r="DQ60" s="13">
        <f t="array" aca="1" ref="DQ60" ca="1">IF($Y30=$C30,SUM(IF(($T$79:$T$90=$C30)*($U$78:$AF$78=$Y$26),$U$79:$AF$90)),0)</f>
        <v>0</v>
      </c>
      <c r="DR60" s="13">
        <f t="array" aca="1" ref="DR60" ca="1">IF($Y30=$C30,SUM(IF(($T$79:$T$90=$C30)*($U$78:$AF$78=$Y$27),$U$79:$AF$90)),0)</f>
        <v>0</v>
      </c>
      <c r="DS60" s="13">
        <f t="array" aca="1" ref="DS60" ca="1">IF($Y30=$C30,SUM(IF(($T$79:$T$90=$C30)*($U$78:$AF$78=$Y$28),$U$79:$AF$90)),0)</f>
        <v>0</v>
      </c>
      <c r="DT60" s="13">
        <f t="array" aca="1" ref="DT60" ca="1">IF($Y30=$C30,SUM(IF(($T$79:$T$90=$C30)*($U$78:$AF$78=$Y$29),$U$79:$AF$90)),0)</f>
        <v>0</v>
      </c>
      <c r="DU60" s="343">
        <f t="array" aca="1" ref="DU60" ca="1">IF($Y30=$C30,SUM(IF(($T$79:$T$90=$C30)*($U$78:$AF$78=$Y$31),$U$79:$AF$90)),0)</f>
        <v>0</v>
      </c>
    </row>
    <row r="61" spans="2:125" s="2" customFormat="1" x14ac:dyDescent="0.2">
      <c r="E61" s="335">
        <f t="array" aca="1" ref="E61" ca="1">IF($O31=$C31,SUM(IF(($T$79:$T$90=$C31)*($U$78:$AF$78=$O$20),$U$79:$AF$90)),0)</f>
        <v>0</v>
      </c>
      <c r="F61" s="13">
        <f t="array" aca="1" ref="F61" ca="1">IF($O31=$C31,SUM(IF(($T$79:$T$90=$C31)*($U$78:$AF$78=$O$21),$U$79:$AF$90)),0)</f>
        <v>0</v>
      </c>
      <c r="G61" s="13">
        <f t="array" aca="1" ref="G61" ca="1">IF($O31=$C31,SUM(IF(($T$79:$T$90=$C31)*($U$78:$AF$78=$O$22),$U$79:$AF$90)),0)</f>
        <v>0</v>
      </c>
      <c r="H61" s="13">
        <f t="array" aca="1" ref="H61" ca="1">IF($O31=$C31,SUM(IF(($T$79:$T$90=$C31)*($U$78:$AF$78=$O$23),$U$79:$AF$90)),0)</f>
        <v>0</v>
      </c>
      <c r="I61" s="13">
        <f t="array" aca="1" ref="I61" ca="1">IF($O31=$C31,SUM(IF(($T$79:$T$90=$C31)*($U$78:$AF$78=$O$24),$U$79:$AF$90)),0)</f>
        <v>0</v>
      </c>
      <c r="J61" s="13">
        <f t="array" aca="1" ref="J61" ca="1">IF($O31=$C31,SUM(IF(($T$79:$T$90=$C31)*($U$78:$AF$78=$O$25),$U$79:$AF$90)),0)</f>
        <v>0</v>
      </c>
      <c r="K61" s="13">
        <f t="array" aca="1" ref="K61" ca="1">IF($O31=$C31,SUM(IF(($T$79:$T$90=$C31)*($U$78:$AF$78=$O$26),$U$79:$AF$90)),0)</f>
        <v>0</v>
      </c>
      <c r="L61" s="13">
        <f t="array" aca="1" ref="L61" ca="1">IF($O31=$C31,SUM(IF(($T$79:$T$90=$C31)*($U$78:$AF$78=$O$27),$U$79:$AF$90)),0)</f>
        <v>0</v>
      </c>
      <c r="M61" s="13">
        <f t="array" aca="1" ref="M61" ca="1">IF($O31=$C31,SUM(IF(($T$79:$T$90=$C31)*($U$78:$AF$78=$O$28),$U$79:$AF$90)),0)</f>
        <v>0</v>
      </c>
      <c r="N61" s="13">
        <f t="array" aca="1" ref="N61" ca="1">IF($O31=$C31,SUM(IF(($T$79:$T$90=$C31)*($U$78:$AF$78=$O$29),$U$79:$AF$90)),0)</f>
        <v>0</v>
      </c>
      <c r="O61" s="13">
        <f t="array" aca="1" ref="O61" ca="1">IF($O31=$C31,SUM(IF(($T$79:$T$90=$C31)*($U$78:$AF$78=$O$30),$U$79:$AF$90)),0)</f>
        <v>0</v>
      </c>
      <c r="P61" s="342">
        <f t="array" aca="1" ref="P61" ca="1">IF($P31=$C31,SUM(IF(($T$79:$T$90=$C31)*($U$78:$AF$78=$P$20),$U$79:$AF$90)),0)</f>
        <v>0</v>
      </c>
      <c r="Q61" s="13">
        <f t="array" aca="1" ref="Q61" ca="1">IF($P31=$C31,SUM(IF(($T$79:$T$90=$C31)*($U$78:$AF$78=$P$21),$U$79:$AF$90)),0)</f>
        <v>0</v>
      </c>
      <c r="R61" s="13">
        <f t="array" aca="1" ref="R61" ca="1">IF($P31=$C31,SUM(IF(($T$79:$T$90=$C31)*($U$78:$AF$78=$P$22),$U$79:$AF$90)),0)</f>
        <v>0</v>
      </c>
      <c r="S61" s="13">
        <f t="array" aca="1" ref="S61" ca="1">IF($P31=$C31,SUM(IF(($T$79:$T$90=$C31)*($U$78:$AF$78=$P$23),$U$79:$AF$90)),0)</f>
        <v>0</v>
      </c>
      <c r="T61" s="13">
        <f t="array" aca="1" ref="T61" ca="1">IF($P31=$C31,SUM(IF(($T$79:$T$90=$C31)*($U$78:$AF$78=$P$24),$U$79:$AF$90)),0)</f>
        <v>0</v>
      </c>
      <c r="U61" s="13">
        <f t="array" aca="1" ref="U61" ca="1">IF($P31=$C31,SUM(IF(($T$79:$T$90=$C31)*($U$78:$AF$78=$P$25),$U$79:$AF$90)),0)</f>
        <v>0</v>
      </c>
      <c r="V61" s="13">
        <f t="array" aca="1" ref="V61" ca="1">IF($P31=$C31,SUM(IF(($T$79:$T$90=$C31)*($U$78:$AF$78=$P$26),$U$79:$AF$90)),0)</f>
        <v>0</v>
      </c>
      <c r="W61" s="13">
        <f t="array" aca="1" ref="W61" ca="1">IF($P31=$C31,SUM(IF(($T$79:$T$90=$C31)*($U$78:$AF$78=$P$27),$U$79:$AF$90)),0)</f>
        <v>0</v>
      </c>
      <c r="X61" s="13">
        <f t="array" aca="1" ref="X61" ca="1">IF($P31=$C31,SUM(IF(($T$79:$T$90=$C31)*($U$78:$AF$78=$P$28),$U$79:$AF$90)),0)</f>
        <v>0</v>
      </c>
      <c r="Y61" s="13">
        <f t="array" aca="1" ref="Y61" ca="1">IF($P31=$C31,SUM(IF(($T$79:$T$90=$C31)*($U$78:$AF$78=$P$29),$U$79:$AF$90)),0)</f>
        <v>0</v>
      </c>
      <c r="Z61" s="13">
        <f t="array" aca="1" ref="Z61" ca="1">IF($P31=$C31,SUM(IF(($T$79:$T$90=$C31)*($U$78:$AF$78=$P$30),$U$79:$AF$90)),0)</f>
        <v>0</v>
      </c>
      <c r="AA61" s="342">
        <f t="array" aca="1" ref="AA61" ca="1">IF($Q31=$C31,SUM(IF(($T$79:$T$90=$C31)*($U$78:$AF$78=$Q$20),$U$79:$AF$90)),0)</f>
        <v>0</v>
      </c>
      <c r="AB61" s="13">
        <f t="array" aca="1" ref="AB61" ca="1">IF($Q31=$C31,SUM(IF(($T$79:$T$90=$C31)*($U$78:$AF$78=$Q$21),$U$79:$AF$90)),0)</f>
        <v>0</v>
      </c>
      <c r="AC61" s="13">
        <f t="array" aca="1" ref="AC61" ca="1">IF($Q31=$C31,SUM(IF(($T$79:$T$90=$C31)*($U$78:$AF$78=$Q$22),$U$79:$AF$90)),0)</f>
        <v>0</v>
      </c>
      <c r="AD61" s="13">
        <f t="array" aca="1" ref="AD61" ca="1">IF($Q31=$C31,SUM(IF(($T$79:$T$90=$C31)*($U$78:$AF$78=$Q$23),$U$79:$AF$90)),0)</f>
        <v>0</v>
      </c>
      <c r="AE61" s="13">
        <f t="array" aca="1" ref="AE61" ca="1">IF($Q31=$C31,SUM(IF(($T$79:$T$90=$C31)*($U$78:$AF$78=$Q$24),$U$79:$AF$90)),0)</f>
        <v>0</v>
      </c>
      <c r="AF61" s="13">
        <f t="array" aca="1" ref="AF61" ca="1">IF($Q31=$C31,SUM(IF(($T$79:$T$90=$C31)*($U$78:$AF$78=$Q$25),$U$79:$AF$90)),0)</f>
        <v>0</v>
      </c>
      <c r="AG61" s="13">
        <f t="array" aca="1" ref="AG61" ca="1">IF($Q31=$C31,SUM(IF(($T$79:$T$90=$C31)*($U$78:$AF$78=$Q$26),$U$79:$AF$90)),0)</f>
        <v>0</v>
      </c>
      <c r="AH61" s="13">
        <f t="array" aca="1" ref="AH61" ca="1">IF($Q31=$C31,SUM(IF(($T$79:$T$90=$C31)*($U$78:$AF$78=$Q$27),$U$79:$AF$90)),0)</f>
        <v>0</v>
      </c>
      <c r="AI61" s="13">
        <f t="array" aca="1" ref="AI61" ca="1">IF($Q31=$C31,SUM(IF(($T$79:$T$90=$C31)*($U$78:$AF$78=$Q$28),$U$79:$AF$90)),0)</f>
        <v>0</v>
      </c>
      <c r="AJ61" s="13">
        <f t="array" aca="1" ref="AJ61" ca="1">IF($Q31=$C31,SUM(IF(($T$79:$T$90=$C31)*($U$78:$AF$78=$Q$29),$U$79:$AF$90)),0)</f>
        <v>0</v>
      </c>
      <c r="AK61" s="13">
        <f t="array" aca="1" ref="AK61" ca="1">IF($Q31=$C31,SUM(IF(($T$79:$T$90=$C31)*($U$78:$AF$78=$Q$30),$U$79:$AF$90)),0)</f>
        <v>0</v>
      </c>
      <c r="AL61" s="342">
        <f t="array" aca="1" ref="AL61" ca="1">IF($R31=$C31,SUM(IF(($T$79:$T$90=$C31)*($U$78:$AF$78=$R$20),$U$79:$AF$90)),0)</f>
        <v>0</v>
      </c>
      <c r="AM61" s="13">
        <f t="array" aca="1" ref="AM61" ca="1">IF($R31=$C31,SUM(IF(($T$79:$T$90=$C31)*($U$78:$AF$78=$R$21),$U$79:$AF$90)),0)</f>
        <v>0</v>
      </c>
      <c r="AN61" s="13">
        <f t="array" aca="1" ref="AN61" ca="1">IF($R31=$C31,SUM(IF(($T$79:$T$90=$C31)*($U$78:$AF$78=$R$22),$U$79:$AF$90)),0)</f>
        <v>0</v>
      </c>
      <c r="AO61" s="13">
        <f t="array" aca="1" ref="AO61" ca="1">IF($R31=$C31,SUM(IF(($T$79:$T$90=$C31)*($U$78:$AF$78=$R$23),$U$79:$AF$90)),0)</f>
        <v>0</v>
      </c>
      <c r="AP61" s="13">
        <f t="array" aca="1" ref="AP61" ca="1">IF($R31=$C31,SUM(IF(($T$79:$T$90=$C31)*($U$78:$AF$78=$R$24),$U$79:$AF$90)),0)</f>
        <v>0</v>
      </c>
      <c r="AQ61" s="13">
        <f t="array" aca="1" ref="AQ61" ca="1">IF($R31=$C31,SUM(IF(($T$79:$T$90=$C31)*($U$78:$AF$78=$R$25),$U$79:$AF$90)),0)</f>
        <v>0</v>
      </c>
      <c r="AR61" s="13">
        <f t="array" aca="1" ref="AR61" ca="1">IF($R31=$C31,SUM(IF(($T$79:$T$90=$C31)*($U$78:$AF$78=$R$26),$U$79:$AF$90)),0)</f>
        <v>0</v>
      </c>
      <c r="AS61" s="13">
        <f t="array" aca="1" ref="AS61" ca="1">IF($R31=$C31,SUM(IF(($T$79:$T$90=$C31)*($U$78:$AF$78=$R$27),$U$79:$AF$90)),0)</f>
        <v>0</v>
      </c>
      <c r="AT61" s="13">
        <f t="array" aca="1" ref="AT61" ca="1">IF($R31=$C31,SUM(IF(($T$79:$T$90=$C31)*($U$78:$AF$78=$R$28),$U$79:$AF$90)),0)</f>
        <v>0</v>
      </c>
      <c r="AU61" s="13">
        <f t="array" aca="1" ref="AU61" ca="1">IF($R31=$C31,SUM(IF(($T$79:$T$90=$C31)*($U$78:$AF$78=$R$29),$U$79:$AF$90)),0)</f>
        <v>0</v>
      </c>
      <c r="AV61" s="13">
        <f t="array" aca="1" ref="AV61" ca="1">IF($R31=$C31,SUM(IF(($T$79:$T$90=$C31)*($U$78:$AF$78=$R$30),$U$79:$AF$90)),0)</f>
        <v>0</v>
      </c>
      <c r="AW61" s="342">
        <f t="array" aca="1" ref="AW61" ca="1">IF($S31=$C31,SUM(IF(($T$79:$T$90=$C31)*($U$78:$AF$78=$S$20),$U$79:$AF$90)),0)</f>
        <v>0</v>
      </c>
      <c r="AX61" s="13">
        <f t="array" aca="1" ref="AX61" ca="1">IF($S31=$C31,SUM(IF(($T$79:$T$90=$C31)*($U$78:$AF$78=$S$21),$U$79:$AF$90)),0)</f>
        <v>0</v>
      </c>
      <c r="AY61" s="13">
        <f t="array" aca="1" ref="AY61" ca="1">IF($S31=$C31,SUM(IF(($T$79:$T$90=$C31)*($U$78:$AF$78=$S$22),$U$79:$AF$90)),0)</f>
        <v>0</v>
      </c>
      <c r="AZ61" s="13">
        <f t="array" aca="1" ref="AZ61" ca="1">IF($S31=$C31,SUM(IF(($T$79:$T$90=$C31)*($U$78:$AF$78=$S$23),$U$79:$AF$90)),0)</f>
        <v>0</v>
      </c>
      <c r="BA61" s="13">
        <f t="array" aca="1" ref="BA61" ca="1">IF($S31=$C31,SUM(IF(($T$79:$T$90=$C31)*($U$78:$AF$78=$S$24),$U$79:$AF$90)),0)</f>
        <v>0</v>
      </c>
      <c r="BB61" s="13">
        <f t="array" aca="1" ref="BB61" ca="1">IF($S31=$C31,SUM(IF(($T$79:$T$90=$C31)*($U$78:$AF$78=$S$25),$U$79:$AF$90)),0)</f>
        <v>0</v>
      </c>
      <c r="BC61" s="13">
        <f t="array" aca="1" ref="BC61" ca="1">IF($S31=$C31,SUM(IF(($T$79:$T$90=$C31)*($U$78:$AF$78=$S$26),$U$79:$AF$90)),0)</f>
        <v>0</v>
      </c>
      <c r="BD61" s="13">
        <f t="array" aca="1" ref="BD61" ca="1">IF($S31=$C31,SUM(IF(($T$79:$T$90=$C31)*($U$78:$AF$78=$S$27),$U$79:$AF$90)),0)</f>
        <v>0</v>
      </c>
      <c r="BE61" s="13">
        <f t="array" aca="1" ref="BE61" ca="1">IF($S31=$C31,SUM(IF(($T$79:$T$90=$C31)*($U$78:$AF$78=$S$28),$U$79:$AF$90)),0)</f>
        <v>0</v>
      </c>
      <c r="BF61" s="13">
        <f t="array" aca="1" ref="BF61" ca="1">IF($S31=$C31,SUM(IF(($T$79:$T$90=$C31)*($U$78:$AF$78=$S$29),$U$79:$AF$90)),0)</f>
        <v>0</v>
      </c>
      <c r="BG61" s="13">
        <f t="array" aca="1" ref="BG61" ca="1">IF($S31=$C31,SUM(IF(($T$79:$T$90=$C31)*($U$78:$AF$78=$S$30),$U$79:$AF$90)),0)</f>
        <v>0</v>
      </c>
      <c r="BH61" s="342">
        <f t="array" aca="1" ref="BH61" ca="1">IF($T31=$C31,SUM(IF(($T$79:$T$90=$C31)*($U$78:$AF$78=$T$20),$U$79:$AF$90)),0)</f>
        <v>0</v>
      </c>
      <c r="BI61" s="13">
        <f t="array" aca="1" ref="BI61" ca="1">IF($T31=$C31,SUM(IF(($T$79:$T$90=$C31)*($U$78:$AF$78=$T$21),$U$79:$AF$90)),0)</f>
        <v>0</v>
      </c>
      <c r="BJ61" s="13">
        <f t="array" aca="1" ref="BJ61" ca="1">IF($T31=$C31,SUM(IF(($T$79:$T$90=$C31)*($U$78:$AF$78=$T$22),$U$79:$AF$90)),0)</f>
        <v>0</v>
      </c>
      <c r="BK61" s="13">
        <f t="array" aca="1" ref="BK61" ca="1">IF($T31=$C31,SUM(IF(($T$79:$T$90=$C31)*($U$78:$AF$78=$T$23),$U$79:$AF$90)),0)</f>
        <v>0</v>
      </c>
      <c r="BL61" s="13">
        <f t="array" aca="1" ref="BL61" ca="1">IF($T31=$C31,SUM(IF(($T$79:$T$90=$C31)*($U$78:$AF$78=$T$24),$U$79:$AF$90)),0)</f>
        <v>0</v>
      </c>
      <c r="BM61" s="13">
        <f t="array" aca="1" ref="BM61" ca="1">IF($T31=$C31,SUM(IF(($T$79:$T$90=$C31)*($U$78:$AF$78=$T$25),$U$79:$AF$90)),0)</f>
        <v>0</v>
      </c>
      <c r="BN61" s="13">
        <f t="array" aca="1" ref="BN61" ca="1">IF($T31=$C31,SUM(IF(($T$79:$T$90=$C31)*($U$78:$AF$78=$T$26),$U$79:$AF$90)),0)</f>
        <v>0</v>
      </c>
      <c r="BO61" s="13">
        <f t="array" aca="1" ref="BO61" ca="1">IF($T31=$C31,SUM(IF(($T$79:$T$90=$C31)*($U$78:$AF$78=$T$27),$U$79:$AF$90)),0)</f>
        <v>0</v>
      </c>
      <c r="BP61" s="13">
        <f t="array" aca="1" ref="BP61" ca="1">IF($T31=$C31,SUM(IF(($T$79:$T$90=$C31)*($U$78:$AF$78=$T$28),$U$79:$AF$90)),0)</f>
        <v>0</v>
      </c>
      <c r="BQ61" s="13">
        <f t="array" aca="1" ref="BQ61" ca="1">IF($T31=$C31,SUM(IF(($T$79:$T$90=$C31)*($U$78:$AF$78=$T$29),$U$79:$AF$90)),0)</f>
        <v>0</v>
      </c>
      <c r="BR61" s="13">
        <f t="array" aca="1" ref="BR61" ca="1">IF($T31=$C31,SUM(IF(($T$79:$T$90=$C31)*($U$78:$AF$78=$T$30),$U$79:$AF$90)),0)</f>
        <v>0</v>
      </c>
      <c r="BS61" s="342">
        <f t="array" aca="1" ref="BS61" ca="1">IF($U31=$C31,SUM(IF(($T$79:$T$90=$C31)*($U$78:$AF$78=$U$20),$U$79:$AF$90)),0)</f>
        <v>0</v>
      </c>
      <c r="BT61" s="13">
        <f t="array" aca="1" ref="BT61" ca="1">IF($U31=$C31,SUM(IF(($T$79:$T$90=$C31)*($U$78:$AF$78=$U$21),$U$79:$AF$90)),0)</f>
        <v>0</v>
      </c>
      <c r="BU61" s="13">
        <f t="array" aca="1" ref="BU61" ca="1">IF($U31=$C31,SUM(IF(($T$79:$T$90=$C31)*($U$78:$AF$78=$U$22),$U$79:$AF$90)),0)</f>
        <v>0</v>
      </c>
      <c r="BV61" s="13">
        <f t="array" aca="1" ref="BV61" ca="1">IF($U31=$C31,SUM(IF(($T$79:$T$90=$C31)*($U$78:$AF$78=$U$23),$U$79:$AF$90)),0)</f>
        <v>0</v>
      </c>
      <c r="BW61" s="13">
        <f t="array" aca="1" ref="BW61" ca="1">IF($U31=$C31,SUM(IF(($T$79:$T$90=$C31)*($U$78:$AF$78=$U$24),$U$79:$AF$90)),0)</f>
        <v>0</v>
      </c>
      <c r="BX61" s="13">
        <f t="array" aca="1" ref="BX61" ca="1">IF($U31=$C31,SUM(IF(($T$79:$T$90=$C31)*($U$78:$AF$78=$U$25),$U$79:$AF$90)),0)</f>
        <v>0</v>
      </c>
      <c r="BY61" s="13">
        <f t="array" aca="1" ref="BY61" ca="1">IF($U31=$C31,SUM(IF(($T$79:$T$90=$C31)*($U$78:$AF$78=$U$26),$U$79:$AF$90)),0)</f>
        <v>0</v>
      </c>
      <c r="BZ61" s="13">
        <f t="array" aca="1" ref="BZ61" ca="1">IF($U31=$C31,SUM(IF(($T$79:$T$90=$C31)*($U$78:$AF$78=$U$27),$U$79:$AF$90)),0)</f>
        <v>0</v>
      </c>
      <c r="CA61" s="13">
        <f t="array" aca="1" ref="CA61" ca="1">IF($U31=$C31,SUM(IF(($T$79:$T$90=$C31)*($U$78:$AF$78=$U$28),$U$79:$AF$90)),0)</f>
        <v>0</v>
      </c>
      <c r="CB61" s="13">
        <f t="array" aca="1" ref="CB61" ca="1">IF($U31=$C31,SUM(IF(($T$79:$T$90=$C31)*($U$78:$AF$78=$U$29),$U$79:$AF$90)),0)</f>
        <v>0</v>
      </c>
      <c r="CC61" s="13">
        <f t="array" aca="1" ref="CC61" ca="1">IF($U31=$C31,SUM(IF(($T$79:$T$90=$C31)*($U$78:$AF$78=$U$30),$U$79:$AF$90)),0)</f>
        <v>0</v>
      </c>
      <c r="CD61" s="342">
        <f t="array" aca="1" ref="CD61" ca="1">IF($V31=$C31,SUM(IF(($T$79:$T$90=$C31)*($U$78:$AF$78=$V$20),$U$79:$AF$90)),0)</f>
        <v>0</v>
      </c>
      <c r="CE61" s="13">
        <f t="array" aca="1" ref="CE61" ca="1">IF($V31=$C31,SUM(IF(($T$79:$T$90=$C31)*($U$78:$AF$78=$V$21),$U$79:$AF$90)),0)</f>
        <v>0</v>
      </c>
      <c r="CF61" s="13">
        <f t="array" aca="1" ref="CF61" ca="1">IF($V31=$C31,SUM(IF(($T$79:$T$90=$C31)*($U$78:$AF$78=$V$22),$U$79:$AF$90)),0)</f>
        <v>0</v>
      </c>
      <c r="CG61" s="13">
        <f t="array" aca="1" ref="CG61" ca="1">IF($V31=$C31,SUM(IF(($T$79:$T$90=$C31)*($U$78:$AF$78=$V$23),$U$79:$AF$90)),0)</f>
        <v>0</v>
      </c>
      <c r="CH61" s="13">
        <f t="array" aca="1" ref="CH61" ca="1">IF($V31=$C31,SUM(IF(($T$79:$T$90=$C31)*($U$78:$AF$78=$V$24),$U$79:$AF$90)),0)</f>
        <v>0</v>
      </c>
      <c r="CI61" s="13">
        <f t="array" aca="1" ref="CI61" ca="1">IF($V31=$C31,SUM(IF(($T$79:$T$90=$C31)*($U$78:$AF$78=$V$25),$U$79:$AF$90)),0)</f>
        <v>0</v>
      </c>
      <c r="CJ61" s="13">
        <f t="array" aca="1" ref="CJ61" ca="1">IF($V31=$C31,SUM(IF(($T$79:$T$90=$C31)*($U$78:$AF$78=$V$26),$U$79:$AF$90)),0)</f>
        <v>0</v>
      </c>
      <c r="CK61" s="13">
        <f t="array" aca="1" ref="CK61" ca="1">IF($V31=$C31,SUM(IF(($T$79:$T$90=$C31)*($U$78:$AF$78=$V$27),$U$79:$AF$90)),0)</f>
        <v>0</v>
      </c>
      <c r="CL61" s="13">
        <f t="array" aca="1" ref="CL61" ca="1">IF($V31=$C31,SUM(IF(($T$79:$T$90=$C31)*($U$78:$AF$78=$V$28),$U$79:$AF$90)),0)</f>
        <v>0</v>
      </c>
      <c r="CM61" s="13">
        <f t="array" aca="1" ref="CM61" ca="1">IF($V31=$C31,SUM(IF(($T$79:$T$90=$C31)*($U$78:$AF$78=$V$29),$U$79:$AF$90)),0)</f>
        <v>0</v>
      </c>
      <c r="CN61" s="336">
        <f t="array" aca="1" ref="CN61" ca="1">IF($V31=$C31,SUM(IF(($T$79:$T$90=$C31)*($U$78:$AF$78=$V$30),$U$79:$AF$90)),0)</f>
        <v>0</v>
      </c>
      <c r="CO61" s="342">
        <f t="array" aca="1" ref="CO61" ca="1">IF($W31=$C31,SUM(IF(($T$79:$T$90=$C31)*($U$78:$AF$78=$W$20),$U$79:$AF$90)),0)</f>
        <v>0</v>
      </c>
      <c r="CP61" s="13">
        <f t="array" aca="1" ref="CP61" ca="1">IF($W31=$C31,SUM(IF(($T$79:$T$90=$C31)*($U$78:$AF$78=$W$21),$U$79:$AF$90)),0)</f>
        <v>0</v>
      </c>
      <c r="CQ61" s="13">
        <f t="array" aca="1" ref="CQ61" ca="1">IF($W31=$C31,SUM(IF(($T$79:$T$90=$C31)*($U$78:$AF$78=$W$22),$U$79:$AF$90)),0)</f>
        <v>0</v>
      </c>
      <c r="CR61" s="13">
        <f t="array" aca="1" ref="CR61" ca="1">IF($W31=$C31,SUM(IF(($T$79:$T$90=$C31)*($U$78:$AF$78=$W$23),$U$79:$AF$90)),0)</f>
        <v>0</v>
      </c>
      <c r="CS61" s="13">
        <f t="array" aca="1" ref="CS61" ca="1">IF($W31=$C31,SUM(IF(($T$79:$T$90=$C31)*($U$78:$AF$78=$W$24),$U$79:$AF$90)),0)</f>
        <v>0</v>
      </c>
      <c r="CT61" s="13">
        <f t="array" aca="1" ref="CT61" ca="1">IF($W31=$C31,SUM(IF(($T$79:$T$90=$C31)*($U$78:$AF$78=$W$25),$U$79:$AF$90)),0)</f>
        <v>0</v>
      </c>
      <c r="CU61" s="13">
        <f t="array" aca="1" ref="CU61" ca="1">IF($W31=$C31,SUM(IF(($T$79:$T$90=$C31)*($U$78:$AF$78=$W$26),$U$79:$AF$90)),0)</f>
        <v>0</v>
      </c>
      <c r="CV61" s="13">
        <f t="array" aca="1" ref="CV61" ca="1">IF($W31=$C31,SUM(IF(($T$79:$T$90=$C31)*($U$78:$AF$78=$W$27),$U$79:$AF$90)),0)</f>
        <v>0</v>
      </c>
      <c r="CW61" s="13">
        <f t="array" aca="1" ref="CW61" ca="1">IF($W31=$C31,SUM(IF(($T$79:$T$90=$C31)*($U$78:$AF$78=$W$28),$U$79:$AF$90)),0)</f>
        <v>0</v>
      </c>
      <c r="CX61" s="13">
        <f t="array" aca="1" ref="CX61" ca="1">IF($W31=$C31,SUM(IF(($T$79:$T$90=$C31)*($U$78:$AF$78=$W$29),$U$79:$AF$90)),0)</f>
        <v>0</v>
      </c>
      <c r="CY61" s="336">
        <f t="array" aca="1" ref="CY61" ca="1">IF($W31=$C31,SUM(IF(($T$79:$T$90=$C31)*($U$78:$AF$78=$W$30),$U$79:$AF$90)),0)</f>
        <v>0</v>
      </c>
      <c r="CZ61" s="342">
        <f t="array" aca="1" ref="CZ61" ca="1">IF($X31=$C31,SUM(IF(($T$79:$T$90=$C31)*($U$78:$AF$78=$X$20),$U$79:$AF$90)),0)</f>
        <v>0</v>
      </c>
      <c r="DA61" s="13">
        <f t="array" aca="1" ref="DA61" ca="1">IF($X31=$C31,SUM(IF(($T$79:$T$90=$C31)*($U$78:$AF$78=$X$21),$U$79:$AF$90)),0)</f>
        <v>0</v>
      </c>
      <c r="DB61" s="13">
        <f t="array" aca="1" ref="DB61" ca="1">IF($X31=$C31,SUM(IF(($T$79:$T$90=$C31)*($U$78:$AF$78=$X$22),$U$79:$AF$90)),0)</f>
        <v>0</v>
      </c>
      <c r="DC61" s="13">
        <f t="array" aca="1" ref="DC61" ca="1">IF($X31=$C31,SUM(IF(($T$79:$T$90=$C31)*($U$78:$AF$78=$X$23),$U$79:$AF$90)),0)</f>
        <v>0</v>
      </c>
      <c r="DD61" s="13">
        <f t="array" aca="1" ref="DD61" ca="1">IF($X31=$C31,SUM(IF(($T$79:$T$90=$C31)*($U$78:$AF$78=$X$24),$U$79:$AF$90)),0)</f>
        <v>0</v>
      </c>
      <c r="DE61" s="13">
        <f t="array" aca="1" ref="DE61" ca="1">IF($X31=$C31,SUM(IF(($T$79:$T$90=$C31)*($U$78:$AF$78=$X$25),$U$79:$AF$90)),0)</f>
        <v>0</v>
      </c>
      <c r="DF61" s="13">
        <f t="array" aca="1" ref="DF61" ca="1">IF($X31=$C31,SUM(IF(($T$79:$T$90=$C31)*($U$78:$AF$78=$X$26),$U$79:$AF$90)),0)</f>
        <v>0</v>
      </c>
      <c r="DG61" s="13">
        <f t="array" aca="1" ref="DG61" ca="1">IF($X31=$C31,SUM(IF(($T$79:$T$90=$C31)*($U$78:$AF$78=$X$27),$U$79:$AF$90)),0)</f>
        <v>0</v>
      </c>
      <c r="DH61" s="13">
        <f t="array" aca="1" ref="DH61" ca="1">IF($X31=$C31,SUM(IF(($T$79:$T$90=$C31)*($U$78:$AF$78=$X$28),$U$79:$AF$90)),0)</f>
        <v>0</v>
      </c>
      <c r="DI61" s="13">
        <f t="array" aca="1" ref="DI61" ca="1">IF($X31=$C31,SUM(IF(($T$79:$T$90=$C31)*($U$78:$AF$78=$X$29),$U$79:$AF$90)),0)</f>
        <v>0</v>
      </c>
      <c r="DJ61" s="336">
        <f t="array" aca="1" ref="DJ61" ca="1">IF($X31=$C31,SUM(IF(($T$79:$T$90=$C31)*($U$78:$AF$78=$X$30),$U$79:$AF$90)),0)</f>
        <v>0</v>
      </c>
      <c r="DK61" s="13">
        <f t="array" aca="1" ref="DK61" ca="1">IF($Y31=$C31,SUM(IF(($T$79:$T$90=$C31)*($U$78:$AF$78=$Y$20),$U$79:$AF$90)),0)</f>
        <v>0</v>
      </c>
      <c r="DL61" s="13">
        <f t="array" aca="1" ref="DL61" ca="1">IF($Y31=$C31,SUM(IF(($T$79:$T$90=$C31)*($U$78:$AF$78=$Y$21),$U$79:$AF$90)),0)</f>
        <v>0</v>
      </c>
      <c r="DM61" s="13">
        <f t="array" aca="1" ref="DM61" ca="1">IF($Y31=$C31,SUM(IF(($T$79:$T$90=$C31)*($U$78:$AF$78=$Y$22),$U$79:$AF$90)),0)</f>
        <v>0</v>
      </c>
      <c r="DN61" s="13">
        <f t="array" aca="1" ref="DN61" ca="1">IF($Y31=$C31,SUM(IF(($T$79:$T$90=$C31)*($U$78:$AF$78=$Y$23),$U$79:$AF$90)),0)</f>
        <v>0</v>
      </c>
      <c r="DO61" s="13">
        <f t="array" aca="1" ref="DO61" ca="1">IF($Y31=$C31,SUM(IF(($T$79:$T$90=$C31)*($U$78:$AF$78=$Y$24),$U$79:$AF$90)),0)</f>
        <v>0</v>
      </c>
      <c r="DP61" s="13">
        <f t="array" aca="1" ref="DP61" ca="1">IF($Y31=$C31,SUM(IF(($T$79:$T$90=$C31)*($U$78:$AF$78=$Y$25),$U$79:$AF$90)),0)</f>
        <v>0</v>
      </c>
      <c r="DQ61" s="13">
        <f t="array" aca="1" ref="DQ61" ca="1">IF($Y31=$C31,SUM(IF(($T$79:$T$90=$C31)*($U$78:$AF$78=$Y$26),$U$79:$AF$90)),0)</f>
        <v>0</v>
      </c>
      <c r="DR61" s="13">
        <f t="array" aca="1" ref="DR61" ca="1">IF($Y31=$C31,SUM(IF(($T$79:$T$90=$C31)*($U$78:$AF$78=$Y$27),$U$79:$AF$90)),0)</f>
        <v>0</v>
      </c>
      <c r="DS61" s="13">
        <f t="array" aca="1" ref="DS61" ca="1">IF($Y31=$C31,SUM(IF(($T$79:$T$90=$C31)*($U$78:$AF$78=$Y$28),$U$79:$AF$90)),0)</f>
        <v>0</v>
      </c>
      <c r="DT61" s="13">
        <f t="array" aca="1" ref="DT61" ca="1">IF($Y31=$C31,SUM(IF(($T$79:$T$90=$C31)*($U$78:$AF$78=$Y$29),$U$79:$AF$90)),0)</f>
        <v>0</v>
      </c>
      <c r="DU61" s="343">
        <f t="array" aca="1" ref="DU61" ca="1">IF($Y31=$C31,SUM(IF(($T$79:$T$90=$C31)*($U$78:$AF$78=$Y$30),$U$79:$AF$90)),0)</f>
        <v>0</v>
      </c>
    </row>
    <row r="62" spans="2:125" s="2" customFormat="1" x14ac:dyDescent="0.2">
      <c r="E62" s="335"/>
      <c r="F62" s="13"/>
      <c r="G62" s="13"/>
      <c r="H62" s="13"/>
      <c r="I62" s="13"/>
      <c r="J62" s="13"/>
      <c r="K62" s="13"/>
      <c r="L62" s="13"/>
      <c r="M62" s="13"/>
      <c r="N62" s="13"/>
      <c r="O62" s="336"/>
      <c r="P62" s="337"/>
      <c r="Q62" s="13"/>
      <c r="R62" s="13"/>
      <c r="S62" s="13"/>
      <c r="T62" s="13"/>
      <c r="U62" s="13"/>
      <c r="V62" s="13"/>
      <c r="W62" s="13"/>
      <c r="X62" s="13"/>
      <c r="Y62" s="13"/>
      <c r="Z62" s="336"/>
      <c r="AA62" s="337"/>
      <c r="AB62" s="13"/>
      <c r="AC62" s="13"/>
      <c r="AD62" s="13"/>
      <c r="AE62" s="13"/>
      <c r="AF62" s="13"/>
      <c r="AG62" s="13"/>
      <c r="AH62" s="13"/>
      <c r="AI62" s="13"/>
      <c r="AJ62" s="13"/>
      <c r="AK62" s="336"/>
      <c r="AL62" s="337"/>
      <c r="AM62" s="13"/>
      <c r="AN62" s="13"/>
      <c r="AO62" s="13"/>
      <c r="AP62" s="13"/>
      <c r="AQ62" s="13"/>
      <c r="AR62" s="13"/>
      <c r="AS62" s="13"/>
      <c r="AT62" s="13"/>
      <c r="AU62" s="13"/>
      <c r="AV62" s="336"/>
      <c r="AW62" s="337"/>
      <c r="AX62" s="13"/>
      <c r="AY62" s="13"/>
      <c r="AZ62" s="13"/>
      <c r="BA62" s="13"/>
      <c r="BB62" s="13"/>
      <c r="BC62" s="13"/>
      <c r="BD62" s="13"/>
      <c r="BE62" s="13"/>
      <c r="BF62" s="13"/>
      <c r="BG62" s="336"/>
      <c r="BH62" s="337"/>
      <c r="BI62" s="13"/>
      <c r="BJ62" s="13"/>
      <c r="BK62" s="13"/>
      <c r="BL62" s="13"/>
      <c r="BM62" s="13"/>
      <c r="BN62" s="13"/>
      <c r="BO62" s="13"/>
      <c r="BP62" s="13"/>
      <c r="BQ62" s="13"/>
      <c r="BR62" s="336"/>
      <c r="BS62" s="337"/>
      <c r="BT62" s="13"/>
      <c r="BU62" s="13"/>
      <c r="BV62" s="13"/>
      <c r="BW62" s="13"/>
      <c r="BX62" s="13"/>
      <c r="BY62" s="13"/>
      <c r="BZ62" s="13"/>
      <c r="CA62" s="13"/>
      <c r="CB62" s="13"/>
      <c r="CC62" s="336"/>
      <c r="CD62" s="342"/>
      <c r="CE62" s="13"/>
      <c r="CF62" s="13"/>
      <c r="CG62" s="13"/>
      <c r="CH62" s="13"/>
      <c r="CI62" s="13"/>
      <c r="CJ62" s="13"/>
      <c r="CK62" s="13"/>
      <c r="CL62" s="13"/>
      <c r="CM62" s="13"/>
      <c r="CN62" s="336"/>
      <c r="CO62" s="345"/>
      <c r="CP62" s="4"/>
      <c r="CQ62" s="4"/>
      <c r="CR62" s="4"/>
      <c r="CS62" s="4"/>
      <c r="CT62" s="4"/>
      <c r="CU62" s="4"/>
      <c r="CV62" s="4"/>
      <c r="CW62" s="4"/>
      <c r="CX62" s="4"/>
      <c r="CY62" s="346"/>
      <c r="CZ62" s="345"/>
      <c r="DA62" s="4"/>
      <c r="DB62" s="4"/>
      <c r="DC62" s="4"/>
      <c r="DD62" s="4"/>
      <c r="DE62" s="4"/>
      <c r="DF62" s="4"/>
      <c r="DG62" s="4"/>
      <c r="DH62" s="4"/>
      <c r="DI62" s="4"/>
      <c r="DJ62" s="346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347"/>
    </row>
    <row r="63" spans="2:125" s="2" customFormat="1" x14ac:dyDescent="0.2">
      <c r="B63" s="341" t="s">
        <v>101</v>
      </c>
      <c r="E63" s="335"/>
      <c r="F63" s="13"/>
      <c r="G63" s="13"/>
      <c r="H63" s="13"/>
      <c r="I63" s="13"/>
      <c r="J63" s="13"/>
      <c r="K63" s="13"/>
      <c r="L63" s="13"/>
      <c r="M63" s="13"/>
      <c r="N63" s="13"/>
      <c r="O63" s="336"/>
      <c r="P63" s="337"/>
      <c r="Q63" s="13"/>
      <c r="R63" s="13"/>
      <c r="S63" s="13"/>
      <c r="T63" s="13"/>
      <c r="U63" s="13"/>
      <c r="V63" s="13"/>
      <c r="W63" s="13"/>
      <c r="X63" s="13"/>
      <c r="Y63" s="13"/>
      <c r="Z63" s="336"/>
      <c r="AA63" s="337"/>
      <c r="AB63" s="13"/>
      <c r="AC63" s="13"/>
      <c r="AD63" s="13"/>
      <c r="AE63" s="13"/>
      <c r="AF63" s="13"/>
      <c r="AG63" s="13"/>
      <c r="AH63" s="13"/>
      <c r="AI63" s="13"/>
      <c r="AJ63" s="13"/>
      <c r="AK63" s="336"/>
      <c r="AL63" s="337"/>
      <c r="AM63" s="13"/>
      <c r="AN63" s="13"/>
      <c r="AO63" s="13"/>
      <c r="AP63" s="13"/>
      <c r="AQ63" s="13"/>
      <c r="AR63" s="13"/>
      <c r="AS63" s="13"/>
      <c r="AT63" s="13"/>
      <c r="AU63" s="13"/>
      <c r="AV63" s="336"/>
      <c r="AW63" s="337"/>
      <c r="AX63" s="13"/>
      <c r="AY63" s="13"/>
      <c r="AZ63" s="13"/>
      <c r="BA63" s="13"/>
      <c r="BB63" s="13"/>
      <c r="BC63" s="13"/>
      <c r="BD63" s="13"/>
      <c r="BE63" s="13"/>
      <c r="BF63" s="13"/>
      <c r="BG63" s="336"/>
      <c r="BH63" s="337"/>
      <c r="BI63" s="13"/>
      <c r="BJ63" s="13"/>
      <c r="BK63" s="13"/>
      <c r="BL63" s="13"/>
      <c r="BM63" s="13"/>
      <c r="BN63" s="13"/>
      <c r="BO63" s="13"/>
      <c r="BP63" s="13"/>
      <c r="BQ63" s="13"/>
      <c r="BR63" s="336"/>
      <c r="BS63" s="337"/>
      <c r="BT63" s="13"/>
      <c r="BU63" s="13"/>
      <c r="BV63" s="13"/>
      <c r="BW63" s="13"/>
      <c r="BX63" s="13"/>
      <c r="BY63" s="13"/>
      <c r="BZ63" s="13"/>
      <c r="CA63" s="13"/>
      <c r="CB63" s="13"/>
      <c r="CC63" s="336"/>
      <c r="CD63" s="342"/>
      <c r="CE63" s="13"/>
      <c r="CF63" s="13"/>
      <c r="CG63" s="13"/>
      <c r="CH63" s="13"/>
      <c r="CI63" s="13"/>
      <c r="CJ63" s="13"/>
      <c r="CK63" s="13"/>
      <c r="CL63" s="13"/>
      <c r="CM63" s="13"/>
      <c r="CN63" s="336"/>
      <c r="CO63" s="345"/>
      <c r="CP63" s="4"/>
      <c r="CQ63" s="4"/>
      <c r="CR63" s="4"/>
      <c r="CS63" s="4"/>
      <c r="CT63" s="4"/>
      <c r="CU63" s="4"/>
      <c r="CV63" s="4"/>
      <c r="CW63" s="4"/>
      <c r="CX63" s="4"/>
      <c r="CY63" s="346"/>
      <c r="CZ63" s="345"/>
      <c r="DA63" s="4"/>
      <c r="DB63" s="4"/>
      <c r="DC63" s="4"/>
      <c r="DD63" s="4"/>
      <c r="DE63" s="4"/>
      <c r="DF63" s="4"/>
      <c r="DG63" s="4"/>
      <c r="DH63" s="4"/>
      <c r="DI63" s="4"/>
      <c r="DJ63" s="346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347"/>
    </row>
    <row r="64" spans="2:125" s="2" customFormat="1" x14ac:dyDescent="0.2">
      <c r="E64" s="335">
        <f t="array" aca="1" ref="E64" ca="1">IF($O20=$C20,SUM(IF(($AI$79:$AI$90=$C20)*($AJ$78:$AU$78=$O$21),$AJ$79:$AU$90)),0)</f>
        <v>0</v>
      </c>
      <c r="F64" s="13">
        <f t="array" aca="1" ref="F64" ca="1">IF($O20=$C20,SUM(IF(($AI$79:$AI$90=$C20)*($AJ$78:$AU$78=$O$22),$AJ$79:$AU$90)),0)</f>
        <v>0</v>
      </c>
      <c r="G64" s="13">
        <f t="array" aca="1" ref="G64" ca="1">IF($O20=$C20,SUM(IF(($AI$79:$AI$90=$C20)*($AJ$78:$AU$78=$O$23),$AJ$79:$AU$90)),0)</f>
        <v>0</v>
      </c>
      <c r="H64" s="13">
        <f t="array" aca="1" ref="H64" ca="1">IF($O20=$C20,SUM(IF(($AI$79:$AI$90=$C20)*($AJ$78:$AU$78=$O$24),$AJ$79:$AU$90)),0)</f>
        <v>0</v>
      </c>
      <c r="I64" s="13">
        <f t="array" aca="1" ref="I64" ca="1">IF($O20=$C20,SUM(IF(($AI$79:$AI$90=$C20)*($AJ$78:$AU$78=$O$25),$AJ$79:$AU$90)),0)</f>
        <v>0</v>
      </c>
      <c r="J64" s="13">
        <f t="array" aca="1" ref="J64" ca="1">IF($O20=$C20,SUM(IF(($AI$79:$AI$90=$C20)*($AJ$78:$AU$78=$O$26),$AJ$79:$AU$90)),0)</f>
        <v>0</v>
      </c>
      <c r="K64" s="13">
        <f t="array" aca="1" ref="K64" ca="1">IF($O20=$C20,SUM(IF(($AI$79:$AI$90=$C20)*($AJ$78:$AU$78=$O$27),$AJ$79:$AU$90)),0)</f>
        <v>0</v>
      </c>
      <c r="L64" s="13">
        <f t="array" aca="1" ref="L64" ca="1">IF($O20=$C20,SUM(IF(($AI$79:$AI$90=$C20)*($AJ$78:$AU$78=$O$28),$AJ$79:$AU$90)),0)</f>
        <v>0</v>
      </c>
      <c r="M64" s="13">
        <f t="array" aca="1" ref="M64" ca="1">IF($O20=$C20,SUM(IF(($AI$79:$AI$90=$C20)*($AJ$78:$AU$78=$O$29),$AJ$79:$AU$90)),0)</f>
        <v>0</v>
      </c>
      <c r="N64" s="13">
        <f t="array" aca="1" ref="N64" ca="1">IF($O20=$C20,SUM(IF(($AI$79:$AI$90=$C20)*($AJ$78:$AU$78=$O$30),$AJ$79:$AU$90)),0)</f>
        <v>0</v>
      </c>
      <c r="O64" s="13">
        <f t="array" aca="1" ref="O64" ca="1">IF($O20=$C20,SUM(IF(($AI$79:$AI$90=$C20)*($AJ$78:$AU$78=$O$31),$AJ$79:$AU$90)),0)</f>
        <v>0</v>
      </c>
      <c r="P64" s="342">
        <f t="array" aca="1" ref="P64" ca="1">IF($P20=$C20,SUM(IF(($AI$79:$AI$90=$C20)*($AJ$78:$AU$78=$P$21),$AJ$79:$AU$90)),0)</f>
        <v>0</v>
      </c>
      <c r="Q64" s="13">
        <f t="array" aca="1" ref="Q64" ca="1">IF($P20=$C20,SUM(IF(($AI$79:$AI$90=$C20)*($AJ$78:$AU$78=$P$22),$AJ$79:$AU$90)),0)</f>
        <v>0</v>
      </c>
      <c r="R64" s="13">
        <f t="array" aca="1" ref="R64" ca="1">IF($P20=$C20,SUM(IF(($AI$79:$AI$90=$C20)*($AJ$78:$AU$78=$P$23),$AJ$79:$AU$90)),0)</f>
        <v>0</v>
      </c>
      <c r="S64" s="13">
        <f t="array" aca="1" ref="S64" ca="1">IF($P20=$C20,SUM(IF(($AI$79:$AI$90=$C20)*($AJ$78:$AU$78=$P$24),$AJ$79:$AU$90)),0)</f>
        <v>0</v>
      </c>
      <c r="T64" s="13">
        <f t="array" aca="1" ref="T64" ca="1">IF($P20=$C20,SUM(IF(($AI$79:$AI$90=$C20)*($AJ$78:$AU$78=$P$25),$AJ$79:$AU$90)),0)</f>
        <v>0</v>
      </c>
      <c r="U64" s="13">
        <f t="array" aca="1" ref="U64" ca="1">IF($P20=$C20,SUM(IF(($AI$79:$AI$90=$C20)*($AJ$78:$AU$78=$P$26),$AJ$79:$AU$90)),0)</f>
        <v>0</v>
      </c>
      <c r="V64" s="13">
        <f t="array" aca="1" ref="V64" ca="1">IF($P20=$C20,SUM(IF(($AI$79:$AI$90=$C20)*($AJ$78:$AU$78=$P$27),$AJ$79:$AU$90)),0)</f>
        <v>0</v>
      </c>
      <c r="W64" s="13">
        <f t="array" aca="1" ref="W64" ca="1">IF($P20=$C20,SUM(IF(($AI$79:$AI$90=$C20)*($AJ$78:$AU$78=$P$28),$AJ$79:$AU$90)),0)</f>
        <v>0</v>
      </c>
      <c r="X64" s="13">
        <f t="array" aca="1" ref="X64" ca="1">IF($P20=$C20,SUM(IF(($AI$79:$AI$90=$C20)*($AJ$78:$AU$78=$P$29),$AJ$79:$AU$90)),0)</f>
        <v>0</v>
      </c>
      <c r="Y64" s="13">
        <f t="array" aca="1" ref="Y64" ca="1">IF($P20=$C20,SUM(IF(($AI$79:$AI$90=$C20)*($AJ$78:$AU$78=$P$30),$AJ$79:$AU$90)),0)</f>
        <v>0</v>
      </c>
      <c r="Z64" s="13">
        <f t="array" aca="1" ref="Z64" ca="1">IF($P20=$C20,SUM(IF(($AI$79:$AI$90=$C20)*($AJ$78:$AU$78=$P$31),$AJ$79:$AU$90)),0)</f>
        <v>0</v>
      </c>
      <c r="AA64" s="342">
        <f t="array" aca="1" ref="AA64" ca="1">IF($Q20=$C20,SUM(IF(($AI$79:$AI$90=$C20)*($AJ$78:$AU$78=$Q$21),$AJ$79:$AU$90)),0)</f>
        <v>0</v>
      </c>
      <c r="AB64" s="13">
        <f t="array" aca="1" ref="AB64" ca="1">IF($Q20=$C20,SUM(IF(($AI$79:$AI$90=$C20)*($AJ$78:$AU$78=$Q$22),$AJ$79:$AU$90)),0)</f>
        <v>0</v>
      </c>
      <c r="AC64" s="13">
        <f t="array" aca="1" ref="AC64" ca="1">IF($Q20=$C20,SUM(IF(($AI$79:$AI$90=$C20)*($AJ$78:$AU$78=$Q$23),$AJ$79:$AU$90)),0)</f>
        <v>0</v>
      </c>
      <c r="AD64" s="13">
        <f t="array" aca="1" ref="AD64" ca="1">IF($Q20=$C20,SUM(IF(($AI$79:$AI$90=$C20)*($AJ$78:$AU$78=$Q$24),$AJ$79:$AU$90)),0)</f>
        <v>0</v>
      </c>
      <c r="AE64" s="13">
        <f t="array" aca="1" ref="AE64" ca="1">IF($Q20=$C20,SUM(IF(($AI$79:$AI$90=$C20)*($AJ$78:$AU$78=$Q$25),$AJ$79:$AU$90)),0)</f>
        <v>0</v>
      </c>
      <c r="AF64" s="13">
        <f t="array" aca="1" ref="AF64" ca="1">IF($Q20=$C20,SUM(IF(($AI$79:$AI$90=$C20)*($AJ$78:$AU$78=$Q$26),$AJ$79:$AU$90)),0)</f>
        <v>0</v>
      </c>
      <c r="AG64" s="13">
        <f t="array" aca="1" ref="AG64" ca="1">IF($Q20=$C20,SUM(IF(($AI$79:$AI$90=$C20)*($AJ$78:$AU$78=$Q$27),$AJ$79:$AU$90)),0)</f>
        <v>0</v>
      </c>
      <c r="AH64" s="13">
        <f t="array" aca="1" ref="AH64" ca="1">IF($Q20=$C20,SUM(IF(($AI$79:$AI$90=$C20)*($AJ$78:$AU$78=$Q$28),$AJ$79:$AU$90)),0)</f>
        <v>0</v>
      </c>
      <c r="AI64" s="13">
        <f t="array" aca="1" ref="AI64" ca="1">IF($Q20=$C20,SUM(IF(($AI$79:$AI$90=$C20)*($AJ$78:$AU$78=$Q$29),$AJ$79:$AU$90)),0)</f>
        <v>0</v>
      </c>
      <c r="AJ64" s="13">
        <f t="array" aca="1" ref="AJ64" ca="1">IF($Q20=$C20,SUM(IF(($AI$79:$AI$90=$C20)*($AJ$78:$AU$78=$Q$30),$AJ$79:$AU$90)),0)</f>
        <v>0</v>
      </c>
      <c r="AK64" s="13">
        <f t="array" aca="1" ref="AK64" ca="1">IF($Q20=$C20,SUM(IF(($AI$79:$AI$90=$C20)*($AJ$78:$AU$78=$Q$31),$AJ$79:$AU$90)),0)</f>
        <v>0</v>
      </c>
      <c r="AL64" s="342">
        <f t="array" aca="1" ref="AL64" ca="1">IF($R20=$C20,SUM(IF(($AI$79:$AI$90=$C20)*($AJ$78:$AU$78=$R$21),$AJ$79:$AU$90)),0)</f>
        <v>0</v>
      </c>
      <c r="AM64" s="13">
        <f t="array" aca="1" ref="AM64" ca="1">IF($R20=$C20,SUM(IF(($AI$79:$AI$90=$C20)*($AJ$78:$AU$78=$R$22),$AJ$79:$AU$90)),0)</f>
        <v>0</v>
      </c>
      <c r="AN64" s="13">
        <f t="array" aca="1" ref="AN64" ca="1">IF($R20=$C20,SUM(IF(($AI$79:$AI$90=$C20)*($AJ$78:$AU$78=$R$23),$AJ$79:$AU$90)),0)</f>
        <v>0</v>
      </c>
      <c r="AO64" s="13">
        <f t="array" aca="1" ref="AO64" ca="1">IF($R20=$C20,SUM(IF(($AI$79:$AI$90=$C20)*($AJ$78:$AU$78=$R$24),$AJ$79:$AU$90)),0)</f>
        <v>0</v>
      </c>
      <c r="AP64" s="13">
        <f t="array" aca="1" ref="AP64" ca="1">IF($R20=$C20,SUM(IF(($AI$79:$AI$90=$C20)*($AJ$78:$AU$78=$R$25),$AJ$79:$AU$90)),0)</f>
        <v>0</v>
      </c>
      <c r="AQ64" s="13">
        <f t="array" aca="1" ref="AQ64" ca="1">IF($R20=$C20,SUM(IF(($AI$79:$AI$90=$C20)*($AJ$78:$AU$78=$R$26),$AJ$79:$AU$90)),0)</f>
        <v>0</v>
      </c>
      <c r="AR64" s="13">
        <f t="array" aca="1" ref="AR64" ca="1">IF($R20=$C20,SUM(IF(($AI$79:$AI$90=$C20)*($AJ$78:$AU$78=$R$27),$AJ$79:$AU$90)),0)</f>
        <v>0</v>
      </c>
      <c r="AS64" s="13">
        <f t="array" aca="1" ref="AS64" ca="1">IF($R20=$C20,SUM(IF(($AI$79:$AI$90=$C20)*($AJ$78:$AU$78=$R$28),$AJ$79:$AU$90)),0)</f>
        <v>0</v>
      </c>
      <c r="AT64" s="13">
        <f t="array" aca="1" ref="AT64" ca="1">IF($R20=$C20,SUM(IF(($AI$79:$AI$90=$C20)*($AJ$78:$AU$78=$R$29),$AJ$79:$AU$90)),0)</f>
        <v>0</v>
      </c>
      <c r="AU64" s="13">
        <f t="array" aca="1" ref="AU64" ca="1">IF($R20=$C20,SUM(IF(($AI$79:$AI$90=$C20)*($AJ$78:$AU$78=$R$30),$AJ$79:$AU$90)),0)</f>
        <v>0</v>
      </c>
      <c r="AV64" s="13">
        <f t="array" aca="1" ref="AV64" ca="1">IF($R20=$C20,SUM(IF(($AI$79:$AI$90=$C20)*($AJ$78:$AU$78=$R$31),$AJ$79:$AU$90)),0)</f>
        <v>0</v>
      </c>
      <c r="AW64" s="342">
        <f t="array" aca="1" ref="AW64" ca="1">IF($S20=$C20,SUM(IF(($AI$79:$AI$90=$C20)*($AJ$78:$AU$78=$S$21),$AJ$79:$AU$90)),0)</f>
        <v>0</v>
      </c>
      <c r="AX64" s="13">
        <f t="array" aca="1" ref="AX64" ca="1">IF($S20=$C20,SUM(IF(($AI$79:$AI$90=$C20)*($AJ$78:$AU$78=$S$22),$AJ$79:$AU$90)),0)</f>
        <v>0</v>
      </c>
      <c r="AY64" s="13">
        <f t="array" aca="1" ref="AY64" ca="1">IF($S20=$C20,SUM(IF(($AI$79:$AI$90=$C20)*($AJ$78:$AU$78=$S$23),$AJ$79:$AU$90)),0)</f>
        <v>0</v>
      </c>
      <c r="AZ64" s="13">
        <f t="array" aca="1" ref="AZ64" ca="1">IF($S20=$C20,SUM(IF(($AI$79:$AI$90=$C20)*($AJ$78:$AU$78=$S$24),$AJ$79:$AU$90)),0)</f>
        <v>0</v>
      </c>
      <c r="BA64" s="13">
        <f t="array" aca="1" ref="BA64" ca="1">IF($S20=$C20,SUM(IF(($AI$79:$AI$90=$C20)*($AJ$78:$AU$78=$S$25),$AJ$79:$AU$90)),0)</f>
        <v>0</v>
      </c>
      <c r="BB64" s="13">
        <f t="array" aca="1" ref="BB64" ca="1">IF($S20=$C20,SUM(IF(($AI$79:$AI$90=$C20)*($AJ$78:$AU$78=$S$26),$AJ$79:$AU$90)),0)</f>
        <v>0</v>
      </c>
      <c r="BC64" s="13">
        <f t="array" aca="1" ref="BC64" ca="1">IF($S20=$C20,SUM(IF(($AI$79:$AI$90=$C20)*($AJ$78:$AU$78=$S$27),$AJ$79:$AU$90)),0)</f>
        <v>0</v>
      </c>
      <c r="BD64" s="13">
        <f t="array" aca="1" ref="BD64" ca="1">IF($S20=$C20,SUM(IF(($AI$79:$AI$90=$C20)*($AJ$78:$AU$78=$S$28),$AJ$79:$AU$90)),0)</f>
        <v>0</v>
      </c>
      <c r="BE64" s="13">
        <f t="array" aca="1" ref="BE64" ca="1">IF($S20=$C20,SUM(IF(($AI$79:$AI$90=$C20)*($AJ$78:$AU$78=$S$29),$AJ$79:$AU$90)),0)</f>
        <v>0</v>
      </c>
      <c r="BF64" s="13">
        <f t="array" aca="1" ref="BF64" ca="1">IF($S20=$C20,SUM(IF(($AI$79:$AI$90=$C20)*($AJ$78:$AU$78=$S$30),$AJ$79:$AU$90)),0)</f>
        <v>0</v>
      </c>
      <c r="BG64" s="13">
        <f t="array" aca="1" ref="BG64" ca="1">IF($S20=$C20,SUM(IF(($AI$79:$AI$90=$C20)*($AJ$78:$AU$78=$S$31),$AJ$79:$AU$90)),0)</f>
        <v>0</v>
      </c>
      <c r="BH64" s="342">
        <f t="array" aca="1" ref="BH64" ca="1">IF($T20=$C20,SUM(IF(($AI$79:$AI$90=$C20)*($AJ$78:$AU$78=$T$21),$AJ$79:$AU$90)),0)</f>
        <v>0</v>
      </c>
      <c r="BI64" s="13">
        <f t="array" aca="1" ref="BI64" ca="1">IF($T20=$C20,SUM(IF(($AI$79:$AI$90=$C20)*($AJ$78:$AU$78=$T$22),$AJ$79:$AU$90)),0)</f>
        <v>0</v>
      </c>
      <c r="BJ64" s="13">
        <f t="array" aca="1" ref="BJ64" ca="1">IF($T20=$C20,SUM(IF(($AI$79:$AI$90=$C20)*($AJ$78:$AU$78=$T$23),$AJ$79:$AU$90)),0)</f>
        <v>0</v>
      </c>
      <c r="BK64" s="13">
        <f t="array" aca="1" ref="BK64" ca="1">IF($T20=$C20,SUM(IF(($AI$79:$AI$90=$C20)*($AJ$78:$AU$78=$T$24),$AJ$79:$AU$90)),0)</f>
        <v>0</v>
      </c>
      <c r="BL64" s="13">
        <f t="array" aca="1" ref="BL64" ca="1">IF($T20=$C20,SUM(IF(($AI$79:$AI$90=$C20)*($AJ$78:$AU$78=$T$25),$AJ$79:$AU$90)),0)</f>
        <v>0</v>
      </c>
      <c r="BM64" s="13">
        <f t="array" aca="1" ref="BM64" ca="1">IF($T20=$C20,SUM(IF(($AI$79:$AI$90=$C20)*($AJ$78:$AU$78=$T$26),$AJ$79:$AU$90)),0)</f>
        <v>0</v>
      </c>
      <c r="BN64" s="13">
        <f t="array" aca="1" ref="BN64" ca="1">IF($T20=$C20,SUM(IF(($AI$79:$AI$90=$C20)*($AJ$78:$AU$78=$T$27),$AJ$79:$AU$90)),0)</f>
        <v>0</v>
      </c>
      <c r="BO64" s="13">
        <f t="array" aca="1" ref="BO64" ca="1">IF($T20=$C20,SUM(IF(($AI$79:$AI$90=$C20)*($AJ$78:$AU$78=$T$28),$AJ$79:$AU$90)),0)</f>
        <v>0</v>
      </c>
      <c r="BP64" s="13">
        <f t="array" aca="1" ref="BP64" ca="1">IF($T20=$C20,SUM(IF(($AI$79:$AI$90=$C20)*($AJ$78:$AU$78=$T$29),$AJ$79:$AU$90)),0)</f>
        <v>0</v>
      </c>
      <c r="BQ64" s="13">
        <f t="array" aca="1" ref="BQ64" ca="1">IF($T20=$C20,SUM(IF(($AI$79:$AI$90=$C20)*($AJ$78:$AU$78=$T$30),$AJ$79:$AU$90)),0)</f>
        <v>0</v>
      </c>
      <c r="BR64" s="13">
        <f t="array" aca="1" ref="BR64" ca="1">IF($T20=$C20,SUM(IF(($AI$79:$AI$90=$C20)*($AJ$78:$AU$78=$T$31),$AJ$79:$AU$90)),0)</f>
        <v>0</v>
      </c>
      <c r="BS64" s="342">
        <f t="array" aca="1" ref="BS64" ca="1">IF($U20=$C20,SUM(IF(($AI$79:$AI$90=$C20)*($AJ$78:$AU$78=$U$21),$AJ$79:$AU$90)),0)</f>
        <v>0</v>
      </c>
      <c r="BT64" s="13">
        <f t="array" aca="1" ref="BT64" ca="1">IF($U20=$C20,SUM(IF(($AI$79:$AI$90=$C20)*($AJ$78:$AU$78=$U$22),$AJ$79:$AU$90)),0)</f>
        <v>0</v>
      </c>
      <c r="BU64" s="13">
        <f t="array" aca="1" ref="BU64" ca="1">IF($U20=$C20,SUM(IF(($AI$79:$AI$90=$C20)*($AJ$78:$AU$78=$U$23),$AJ$79:$AU$90)),0)</f>
        <v>0</v>
      </c>
      <c r="BV64" s="13">
        <f t="array" aca="1" ref="BV64" ca="1">IF($U20=$C20,SUM(IF(($AI$79:$AI$90=$C20)*($AJ$78:$AU$78=$U$24),$AJ$79:$AU$90)),0)</f>
        <v>0</v>
      </c>
      <c r="BW64" s="13">
        <f t="array" aca="1" ref="BW64" ca="1">IF($U20=$C20,SUM(IF(($AI$79:$AI$90=$C20)*($AJ$78:$AU$78=$U$25),$AJ$79:$AU$90)),0)</f>
        <v>0</v>
      </c>
      <c r="BX64" s="13">
        <f t="array" aca="1" ref="BX64" ca="1">IF($U20=$C20,SUM(IF(($AI$79:$AI$90=$C20)*($AJ$78:$AU$78=$U$26),$AJ$79:$AU$90)),0)</f>
        <v>0</v>
      </c>
      <c r="BY64" s="13">
        <f t="array" aca="1" ref="BY64" ca="1">IF($U20=$C20,SUM(IF(($AI$79:$AI$90=$C20)*($AJ$78:$AU$78=$U$27),$AJ$79:$AU$90)),0)</f>
        <v>0</v>
      </c>
      <c r="BZ64" s="13">
        <f t="array" aca="1" ref="BZ64" ca="1">IF($U20=$C20,SUM(IF(($AI$79:$AI$90=$C20)*($AJ$78:$AU$78=$U$28),$AJ$79:$AU$90)),0)</f>
        <v>0</v>
      </c>
      <c r="CA64" s="13">
        <f t="array" aca="1" ref="CA64" ca="1">IF($U20=$C20,SUM(IF(($AI$79:$AI$90=$C20)*($AJ$78:$AU$78=$U$29),$AJ$79:$AU$90)),0)</f>
        <v>0</v>
      </c>
      <c r="CB64" s="13">
        <f t="array" aca="1" ref="CB64" ca="1">IF($U20=$C20,SUM(IF(($AI$79:$AI$90=$C20)*($AJ$78:$AU$78=$U$30),$AJ$79:$AU$90)),0)</f>
        <v>0</v>
      </c>
      <c r="CC64" s="13">
        <f t="array" aca="1" ref="CC64" ca="1">IF($U20=$C20,SUM(IF(($AI$79:$AI$90=$C20)*($AJ$78:$AU$78=$U$31),$AJ$79:$AU$90)),0)</f>
        <v>0</v>
      </c>
      <c r="CD64" s="342">
        <f t="array" aca="1" ref="CD64" ca="1">IF($V20=$C20,SUM(IF(($AI$79:$AI$90=$C20)*($AJ$78:$AU$78=$V$21),$AJ$79:$AU$90)),0)</f>
        <v>0</v>
      </c>
      <c r="CE64" s="13">
        <f t="array" aca="1" ref="CE64" ca="1">IF($V20=$C20,SUM(IF(($AI$79:$AI$90=$C20)*($AJ$78:$AU$78=$V$22),$AJ$79:$AU$90)),0)</f>
        <v>0</v>
      </c>
      <c r="CF64" s="13">
        <f t="array" aca="1" ref="CF64" ca="1">IF($V20=$C20,SUM(IF(($AI$79:$AI$90=$C20)*($AJ$78:$AU$78=$V$23),$AJ$79:$AU$90)),0)</f>
        <v>0</v>
      </c>
      <c r="CG64" s="13">
        <f t="array" aca="1" ref="CG64" ca="1">IF($V20=$C20,SUM(IF(($AI$79:$AI$90=$C20)*($AJ$78:$AU$78=$V$24),$AJ$79:$AU$90)),0)</f>
        <v>0</v>
      </c>
      <c r="CH64" s="13">
        <f t="array" aca="1" ref="CH64" ca="1">IF($V20=$C20,SUM(IF(($AI$79:$AI$90=$C20)*($AJ$78:$AU$78=$V$25),$AJ$79:$AU$90)),0)</f>
        <v>0</v>
      </c>
      <c r="CI64" s="13">
        <f t="array" aca="1" ref="CI64" ca="1">IF($V20=$C20,SUM(IF(($AI$79:$AI$90=$C20)*($AJ$78:$AU$78=$V$26),$AJ$79:$AU$90)),0)</f>
        <v>0</v>
      </c>
      <c r="CJ64" s="13">
        <f t="array" aca="1" ref="CJ64" ca="1">IF($V20=$C20,SUM(IF(($AI$79:$AI$90=$C20)*($AJ$78:$AU$78=$V$27),$AJ$79:$AU$90)),0)</f>
        <v>0</v>
      </c>
      <c r="CK64" s="13">
        <f t="array" aca="1" ref="CK64" ca="1">IF($V20=$C20,SUM(IF(($AI$79:$AI$90=$C20)*($AJ$78:$AU$78=$V$28),$AJ$79:$AU$90)),0)</f>
        <v>0</v>
      </c>
      <c r="CL64" s="13">
        <f t="array" aca="1" ref="CL64" ca="1">IF($V20=$C20,SUM(IF(($AI$79:$AI$90=$C20)*($AJ$78:$AU$78=$V$29),$AJ$79:$AU$90)),0)</f>
        <v>0</v>
      </c>
      <c r="CM64" s="13">
        <f t="array" aca="1" ref="CM64" ca="1">IF($V20=$C20,SUM(IF(($AI$79:$AI$90=$C20)*($AJ$78:$AU$78=$V$30),$AJ$79:$AU$90)),0)</f>
        <v>0</v>
      </c>
      <c r="CN64" s="336">
        <f t="array" aca="1" ref="CN64" ca="1">IF($V20=$C20,SUM(IF(($AI$79:$AI$90=$C20)*($AJ$78:$AU$78=$V$31),$AJ$79:$AU$90)),0)</f>
        <v>0</v>
      </c>
      <c r="CO64" s="342">
        <f t="array" aca="1" ref="CO64" ca="1">IF($W20=$C20,SUM(IF(($AI$79:$AI$90=$C20)*($AJ$78:$AU$78=$W$21),$AJ$79:$AU$90)),0)</f>
        <v>0</v>
      </c>
      <c r="CP64" s="13">
        <f t="array" aca="1" ref="CP64" ca="1">IF($W20=$C20,SUM(IF(($AI$79:$AI$90=$C20)*($AJ$78:$AU$78=$W$22),$AJ$79:$AU$90)),0)</f>
        <v>0</v>
      </c>
      <c r="CQ64" s="13">
        <f t="array" aca="1" ref="CQ64" ca="1">IF($W20=$C20,SUM(IF(($AI$79:$AI$90=$C20)*($AJ$78:$AU$78=$W$23),$AJ$79:$AU$90)),0)</f>
        <v>0</v>
      </c>
      <c r="CR64" s="13">
        <f t="array" aca="1" ref="CR64" ca="1">IF($W20=$C20,SUM(IF(($AI$79:$AI$90=$C20)*($AJ$78:$AU$78=$W$24),$AJ$79:$AU$90)),0)</f>
        <v>0</v>
      </c>
      <c r="CS64" s="13">
        <f t="array" aca="1" ref="CS64" ca="1">IF($W20=$C20,SUM(IF(($AI$79:$AI$90=$C20)*($AJ$78:$AU$78=$W$25),$AJ$79:$AU$90)),0)</f>
        <v>0</v>
      </c>
      <c r="CT64" s="13">
        <f t="array" aca="1" ref="CT64" ca="1">IF($W20=$C20,SUM(IF(($AI$79:$AI$90=$C20)*($AJ$78:$AU$78=$W$26),$AJ$79:$AU$90)),0)</f>
        <v>0</v>
      </c>
      <c r="CU64" s="13">
        <f t="array" aca="1" ref="CU64" ca="1">IF($W20=$C20,SUM(IF(($AI$79:$AI$90=$C20)*($AJ$78:$AU$78=$W$27),$AJ$79:$AU$90)),0)</f>
        <v>0</v>
      </c>
      <c r="CV64" s="13">
        <f t="array" aca="1" ref="CV64" ca="1">IF($W20=$C20,SUM(IF(($AI$79:$AI$90=$C20)*($AJ$78:$AU$78=$W$28),$AJ$79:$AU$90)),0)</f>
        <v>0</v>
      </c>
      <c r="CW64" s="13">
        <f t="array" aca="1" ref="CW64" ca="1">IF($W20=$C20,SUM(IF(($AI$79:$AI$90=$C20)*($AJ$78:$AU$78=$W$29),$AJ$79:$AU$90)),0)</f>
        <v>0</v>
      </c>
      <c r="CX64" s="13">
        <f t="array" aca="1" ref="CX64" ca="1">IF($W20=$C20,SUM(IF(($AI$79:$AI$90=$C20)*($AJ$78:$AU$78=$W$30),$AJ$79:$AU$90)),0)</f>
        <v>0</v>
      </c>
      <c r="CY64" s="336">
        <f t="array" aca="1" ref="CY64" ca="1">IF($W20=$C20,SUM(IF(($AI$79:$AI$90=$C20)*($AJ$78:$AU$78=$W$31),$AJ$79:$AU$90)),0)</f>
        <v>0</v>
      </c>
      <c r="CZ64" s="342">
        <f t="array" aca="1" ref="CZ64" ca="1">IF($X20=$C20,SUM(IF(($AI$79:$AI$90=$C20)*($AJ$78:$AU$78=$X$21),$AJ$79:$AU$90)),0)</f>
        <v>0</v>
      </c>
      <c r="DA64" s="13">
        <f t="array" aca="1" ref="DA64" ca="1">IF($X20=$C20,SUM(IF(($AI$79:$AI$90=$C20)*($AJ$78:$AU$78=$X$22),$AJ$79:$AU$90)),0)</f>
        <v>0</v>
      </c>
      <c r="DB64" s="13">
        <f t="array" aca="1" ref="DB64" ca="1">IF($X20=$C20,SUM(IF(($AI$79:$AI$90=$C20)*($AJ$78:$AU$78=$X$23),$AJ$79:$AU$90)),0)</f>
        <v>0</v>
      </c>
      <c r="DC64" s="13">
        <f t="array" aca="1" ref="DC64" ca="1">IF($X20=$C20,SUM(IF(($AI$79:$AI$90=$C20)*($AJ$78:$AU$78=$X$24),$AJ$79:$AU$90)),0)</f>
        <v>0</v>
      </c>
      <c r="DD64" s="13">
        <f t="array" aca="1" ref="DD64" ca="1">IF($X20=$C20,SUM(IF(($AI$79:$AI$90=$C20)*($AJ$78:$AU$78=$X$25),$AJ$79:$AU$90)),0)</f>
        <v>0</v>
      </c>
      <c r="DE64" s="13">
        <f t="array" aca="1" ref="DE64" ca="1">IF($X20=$C20,SUM(IF(($AI$79:$AI$90=$C20)*($AJ$78:$AU$78=$X$26),$AJ$79:$AU$90)),0)</f>
        <v>0</v>
      </c>
      <c r="DF64" s="13">
        <f t="array" aca="1" ref="DF64" ca="1">IF($X20=$C20,SUM(IF(($AI$79:$AI$90=$C20)*($AJ$78:$AU$78=$X$27),$AJ$79:$AU$90)),0)</f>
        <v>0</v>
      </c>
      <c r="DG64" s="13">
        <f t="array" aca="1" ref="DG64" ca="1">IF($X20=$C20,SUM(IF(($AI$79:$AI$90=$C20)*($AJ$78:$AU$78=$X$28),$AJ$79:$AU$90)),0)</f>
        <v>0</v>
      </c>
      <c r="DH64" s="13">
        <f t="array" aca="1" ref="DH64" ca="1">IF($X20=$C20,SUM(IF(($AI$79:$AI$90=$C20)*($AJ$78:$AU$78=$X$29),$AJ$79:$AU$90)),0)</f>
        <v>0</v>
      </c>
      <c r="DI64" s="13">
        <f t="array" aca="1" ref="DI64" ca="1">IF($X20=$C20,SUM(IF(($AI$79:$AI$90=$C20)*($AJ$78:$AU$78=$X$30),$AJ$79:$AU$90)),0)</f>
        <v>0</v>
      </c>
      <c r="DJ64" s="336">
        <f t="array" aca="1" ref="DJ64" ca="1">IF($X20=$C20,SUM(IF(($AI$79:$AI$90=$C20)*($AJ$78:$AU$78=$X$31),$AJ$79:$AU$90)),0)</f>
        <v>0</v>
      </c>
      <c r="DK64" s="13">
        <f t="array" aca="1" ref="DK64" ca="1">IF($Y20=$C20,SUM(IF(($AI$79:$AI$90=$C20)*($AJ$78:$AU$78=$Y$21),$AJ$79:$AU$90)),0)</f>
        <v>0</v>
      </c>
      <c r="DL64" s="13">
        <f t="array" aca="1" ref="DL64" ca="1">IF($Y20=$C20,SUM(IF(($AI$79:$AI$90=$C20)*($AJ$78:$AU$78=$Y$22),$AJ$79:$AU$90)),0)</f>
        <v>0</v>
      </c>
      <c r="DM64" s="13">
        <f t="array" aca="1" ref="DM64" ca="1">IF($Y20=$C20,SUM(IF(($AI$79:$AI$90=$C20)*($AJ$78:$AU$78=$Y$23),$AJ$79:$AU$90)),0)</f>
        <v>0</v>
      </c>
      <c r="DN64" s="13">
        <f t="array" aca="1" ref="DN64" ca="1">IF($Y20=$C20,SUM(IF(($AI$79:$AI$90=$C20)*($AJ$78:$AU$78=$Y$24),$AJ$79:$AU$90)),0)</f>
        <v>0</v>
      </c>
      <c r="DO64" s="13">
        <f t="array" aca="1" ref="DO64" ca="1">IF($Y20=$C20,SUM(IF(($AI$79:$AI$90=$C20)*($AJ$78:$AU$78=$Y$25),$AJ$79:$AU$90)),0)</f>
        <v>0</v>
      </c>
      <c r="DP64" s="13">
        <f t="array" aca="1" ref="DP64" ca="1">IF($Y20=$C20,SUM(IF(($AI$79:$AI$90=$C20)*($AJ$78:$AU$78=$Y$26),$AJ$79:$AU$90)),0)</f>
        <v>0</v>
      </c>
      <c r="DQ64" s="13">
        <f t="array" aca="1" ref="DQ64" ca="1">IF($Y20=$C20,SUM(IF(($AI$79:$AI$90=$C20)*($AJ$78:$AU$78=$Y$27),$AJ$79:$AU$90)),0)</f>
        <v>0</v>
      </c>
      <c r="DR64" s="13">
        <f t="array" aca="1" ref="DR64" ca="1">IF($Y20=$C20,SUM(IF(($AI$79:$AI$90=$C20)*($AJ$78:$AU$78=$Y$28),$AJ$79:$AU$90)),0)</f>
        <v>0</v>
      </c>
      <c r="DS64" s="13">
        <f t="array" aca="1" ref="DS64" ca="1">IF($Y20=$C20,SUM(IF(($AI$79:$AI$90=$C20)*($AJ$78:$AU$78=$Y$29),$AJ$79:$AU$90)),0)</f>
        <v>0</v>
      </c>
      <c r="DT64" s="13">
        <f t="array" aca="1" ref="DT64" ca="1">IF($Y20=$C20,SUM(IF(($AI$79:$AI$90=$C20)*($AJ$78:$AU$78=$Y$30),$AJ$79:$AU$90)),0)</f>
        <v>0</v>
      </c>
      <c r="DU64" s="343">
        <f t="array" aca="1" ref="DU64" ca="1">IF($Y20=$C20,SUM(IF(($AI$79:$AI$90=$C20)*($AJ$78:$AU$78=$Y$31),$AJ$79:$AU$90)),0)</f>
        <v>0</v>
      </c>
    </row>
    <row r="65" spans="5:125" s="2" customFormat="1" x14ac:dyDescent="0.2">
      <c r="E65" s="335">
        <f t="array" aca="1" ref="E65" ca="1">IF($O21=$C21,SUM(IF(($AI$79:$AI$90=$C21)*($AJ$78:$AU$78=$O$20),$AJ$79:$AU$90)),0)</f>
        <v>0</v>
      </c>
      <c r="F65" s="13">
        <f t="array" aca="1" ref="F65" ca="1">IF($O21=$C21,SUM(IF(($AI$79:$AI$90=$C21)*($AJ$78:$AU$78=$O$22),$AJ$79:$AU$90)),0)</f>
        <v>0</v>
      </c>
      <c r="G65" s="13">
        <f t="array" aca="1" ref="G65" ca="1">IF($O21=$C21,SUM(IF(($AI$79:$AI$90=$C21)*($AJ$78:$AU$78=$O$23),$AJ$79:$AU$90)),0)</f>
        <v>0</v>
      </c>
      <c r="H65" s="13">
        <f t="array" aca="1" ref="H65" ca="1">IF($O21=$C21,SUM(IF(($AI$79:$AI$90=$C21)*($AJ$78:$AU$78=$O$24),$AJ$79:$AU$90)),0)</f>
        <v>0</v>
      </c>
      <c r="I65" s="13">
        <f t="array" aca="1" ref="I65" ca="1">IF($O21=$C21,SUM(IF(($AI$79:$AI$90=$C21)*($AJ$78:$AU$78=$O$25),$AJ$79:$AU$90)),0)</f>
        <v>0</v>
      </c>
      <c r="J65" s="13">
        <f t="array" aca="1" ref="J65" ca="1">IF($O21=$C21,SUM(IF(($AI$79:$AI$90=$C21)*($AJ$78:$AU$78=$O$26),$AJ$79:$AU$90)),0)</f>
        <v>0</v>
      </c>
      <c r="K65" s="13">
        <f t="array" aca="1" ref="K65" ca="1">IF($O21=$C21,SUM(IF(($AI$79:$AI$90=$C21)*($AJ$78:$AU$78=$O$27),$AJ$79:$AU$90)),0)</f>
        <v>0</v>
      </c>
      <c r="L65" s="13">
        <f t="array" aca="1" ref="L65" ca="1">IF($O21=$C21,SUM(IF(($AI$79:$AI$90=$C21)*($AJ$78:$AU$78=$O$28),$AJ$79:$AU$90)),0)</f>
        <v>0</v>
      </c>
      <c r="M65" s="13">
        <f t="array" aca="1" ref="M65" ca="1">IF($O21=$C21,SUM(IF(($AI$79:$AI$90=$C21)*($AJ$78:$AU$78=$O$29),$AJ$79:$AU$90)),0)</f>
        <v>0</v>
      </c>
      <c r="N65" s="13">
        <f t="array" aca="1" ref="N65" ca="1">IF($O21=$C21,SUM(IF(($AI$79:$AI$90=$C21)*($AJ$78:$AU$78=$O$30),$AJ$79:$AU$90)),0)</f>
        <v>0</v>
      </c>
      <c r="O65" s="13">
        <f t="array" aca="1" ref="O65" ca="1">IF($O21=$C21,SUM(IF(($AI$79:$AI$90=$C21)*($AJ$78:$AU$78=$O$31),$AJ$79:$AU$90)),0)</f>
        <v>0</v>
      </c>
      <c r="P65" s="342">
        <f t="array" aca="1" ref="P65" ca="1">IF($P21=$C21,SUM(IF(($AI$79:$AI$90=$C21)*($AJ$78:$AU$78=$P$20),$AJ$79:$AU$90)),0)</f>
        <v>0</v>
      </c>
      <c r="Q65" s="13">
        <f t="array" aca="1" ref="Q65" ca="1">IF($P21=$C21,SUM(IF(($AI$79:$AI$90=$C21)*($AJ$78:$AU$78=$P$22),$AJ$79:$AU$90)),0)</f>
        <v>0</v>
      </c>
      <c r="R65" s="13">
        <f t="array" aca="1" ref="R65" ca="1">IF($P21=$C21,SUM(IF(($AI$79:$AI$90=$C21)*($AJ$78:$AU$78=$P$23),$AJ$79:$AU$90)),0)</f>
        <v>0</v>
      </c>
      <c r="S65" s="13">
        <f t="array" aca="1" ref="S65" ca="1">IF($P21=$C21,SUM(IF(($AI$79:$AI$90=$C21)*($AJ$78:$AU$78=$P$24),$AJ$79:$AU$90)),0)</f>
        <v>0</v>
      </c>
      <c r="T65" s="13">
        <f t="array" aca="1" ref="T65" ca="1">IF($P21=$C21,SUM(IF(($AI$79:$AI$90=$C21)*($AJ$78:$AU$78=$P$25),$AJ$79:$AU$90)),0)</f>
        <v>0</v>
      </c>
      <c r="U65" s="13">
        <f t="array" aca="1" ref="U65" ca="1">IF($P21=$C21,SUM(IF(($AI$79:$AI$90=$C21)*($AJ$78:$AU$78=$P$26),$AJ$79:$AU$90)),0)</f>
        <v>0</v>
      </c>
      <c r="V65" s="13">
        <f t="array" aca="1" ref="V65" ca="1">IF($P21=$C21,SUM(IF(($AI$79:$AI$90=$C21)*($AJ$78:$AU$78=$P$27),$AJ$79:$AU$90)),0)</f>
        <v>0</v>
      </c>
      <c r="W65" s="13">
        <f t="array" aca="1" ref="W65" ca="1">IF($P21=$C21,SUM(IF(($AI$79:$AI$90=$C21)*($AJ$78:$AU$78=$P$28),$AJ$79:$AU$90)),0)</f>
        <v>0</v>
      </c>
      <c r="X65" s="13">
        <f t="array" aca="1" ref="X65" ca="1">IF($P21=$C21,SUM(IF(($AI$79:$AI$90=$C21)*($AJ$78:$AU$78=$P$29),$AJ$79:$AU$90)),0)</f>
        <v>0</v>
      </c>
      <c r="Y65" s="13">
        <f t="array" aca="1" ref="Y65" ca="1">IF($P21=$C21,SUM(IF(($AI$79:$AI$90=$C21)*($AJ$78:$AU$78=$P$30),$AJ$79:$AU$90)),0)</f>
        <v>0</v>
      </c>
      <c r="Z65" s="13">
        <f t="array" aca="1" ref="Z65" ca="1">IF($P21=$C21,SUM(IF(($AI$79:$AI$90=$C21)*($AJ$78:$AU$78=$P$31),$AJ$79:$AU$90)),0)</f>
        <v>0</v>
      </c>
      <c r="AA65" s="342">
        <f t="array" aca="1" ref="AA65" ca="1">IF($Q21=$C21,SUM(IF(($AI$79:$AI$90=$C21)*($AJ$78:$AU$78=$Q$20),$AJ$79:$AU$90)),0)</f>
        <v>0</v>
      </c>
      <c r="AB65" s="13">
        <f t="array" aca="1" ref="AB65" ca="1">IF($Q21=$C21,SUM(IF(($AI$79:$AI$90=$C21)*($AJ$78:$AU$78=$Q$22),$AJ$79:$AU$90)),0)</f>
        <v>0</v>
      </c>
      <c r="AC65" s="13">
        <f t="array" aca="1" ref="AC65" ca="1">IF($Q21=$C21,SUM(IF(($AI$79:$AI$90=$C21)*($AJ$78:$AU$78=$Q$23),$AJ$79:$AU$90)),0)</f>
        <v>0</v>
      </c>
      <c r="AD65" s="13">
        <f t="array" aca="1" ref="AD65" ca="1">IF($Q21=$C21,SUM(IF(($AI$79:$AI$90=$C21)*($AJ$78:$AU$78=$Q$24),$AJ$79:$AU$90)),0)</f>
        <v>0</v>
      </c>
      <c r="AE65" s="13">
        <f t="array" aca="1" ref="AE65" ca="1">IF($Q21=$C21,SUM(IF(($AI$79:$AI$90=$C21)*($AJ$78:$AU$78=$Q$25),$AJ$79:$AU$90)),0)</f>
        <v>0</v>
      </c>
      <c r="AF65" s="13">
        <f t="array" aca="1" ref="AF65" ca="1">IF($Q21=$C21,SUM(IF(($AI$79:$AI$90=$C21)*($AJ$78:$AU$78=$Q$26),$AJ$79:$AU$90)),0)</f>
        <v>0</v>
      </c>
      <c r="AG65" s="13">
        <f t="array" aca="1" ref="AG65" ca="1">IF($Q21=$C21,SUM(IF(($AI$79:$AI$90=$C21)*($AJ$78:$AU$78=$Q$27),$AJ$79:$AU$90)),0)</f>
        <v>0</v>
      </c>
      <c r="AH65" s="13">
        <f t="array" aca="1" ref="AH65" ca="1">IF($Q21=$C21,SUM(IF(($AI$79:$AI$90=$C21)*($AJ$78:$AU$78=$Q$28),$AJ$79:$AU$90)),0)</f>
        <v>0</v>
      </c>
      <c r="AI65" s="13">
        <f t="array" aca="1" ref="AI65" ca="1">IF($Q21=$C21,SUM(IF(($AI$79:$AI$90=$C21)*($AJ$78:$AU$78=$Q$29),$AJ$79:$AU$90)),0)</f>
        <v>0</v>
      </c>
      <c r="AJ65" s="13">
        <f t="array" aca="1" ref="AJ65" ca="1">IF($Q21=$C21,SUM(IF(($AI$79:$AI$90=$C21)*($AJ$78:$AU$78=$Q$30),$AJ$79:$AU$90)),0)</f>
        <v>0</v>
      </c>
      <c r="AK65" s="13">
        <f t="array" aca="1" ref="AK65" ca="1">IF($Q21=$C21,SUM(IF(($AI$79:$AI$90=$C21)*($AJ$78:$AU$78=$Q$31),$AJ$79:$AU$90)),0)</f>
        <v>0</v>
      </c>
      <c r="AL65" s="342">
        <f t="array" aca="1" ref="AL65" ca="1">IF($R21=$C21,SUM(IF(($AI$79:$AI$90=$C21)*($AJ$78:$AU$78=$R$20),$AJ$79:$AU$90)),0)</f>
        <v>0</v>
      </c>
      <c r="AM65" s="13">
        <f t="array" aca="1" ref="AM65" ca="1">IF($R21=$C21,SUM(IF(($AI$79:$AI$90=$C21)*($AJ$78:$AU$78=$R$22),$AJ$79:$AU$90)),0)</f>
        <v>0</v>
      </c>
      <c r="AN65" s="13">
        <f t="array" aca="1" ref="AN65" ca="1">IF($R21=$C21,SUM(IF(($AI$79:$AI$90=$C21)*($AJ$78:$AU$78=$R$23),$AJ$79:$AU$90)),0)</f>
        <v>0</v>
      </c>
      <c r="AO65" s="13">
        <f t="array" aca="1" ref="AO65" ca="1">IF($R21=$C21,SUM(IF(($AI$79:$AI$90=$C21)*($AJ$78:$AU$78=$R$24),$AJ$79:$AU$90)),0)</f>
        <v>0</v>
      </c>
      <c r="AP65" s="13">
        <f t="array" aca="1" ref="AP65" ca="1">IF($R21=$C21,SUM(IF(($AI$79:$AI$90=$C21)*($AJ$78:$AU$78=$R$25),$AJ$79:$AU$90)),0)</f>
        <v>0</v>
      </c>
      <c r="AQ65" s="13">
        <f t="array" aca="1" ref="AQ65" ca="1">IF($R21=$C21,SUM(IF(($AI$79:$AI$90=$C21)*($AJ$78:$AU$78=$R$26),$AJ$79:$AU$90)),0)</f>
        <v>0</v>
      </c>
      <c r="AR65" s="13">
        <f t="array" aca="1" ref="AR65" ca="1">IF($R21=$C21,SUM(IF(($AI$79:$AI$90=$C21)*($AJ$78:$AU$78=$R$27),$AJ$79:$AU$90)),0)</f>
        <v>0</v>
      </c>
      <c r="AS65" s="13">
        <f t="array" aca="1" ref="AS65" ca="1">IF($R21=$C21,SUM(IF(($AI$79:$AI$90=$C21)*($AJ$78:$AU$78=$R$28),$AJ$79:$AU$90)),0)</f>
        <v>0</v>
      </c>
      <c r="AT65" s="13">
        <f t="array" aca="1" ref="AT65" ca="1">IF($R21=$C21,SUM(IF(($AI$79:$AI$90=$C21)*($AJ$78:$AU$78=$R$29),$AJ$79:$AU$90)),0)</f>
        <v>0</v>
      </c>
      <c r="AU65" s="13">
        <f t="array" aca="1" ref="AU65" ca="1">IF($R21=$C21,SUM(IF(($AI$79:$AI$90=$C21)*($AJ$78:$AU$78=$R$30),$AJ$79:$AU$90)),0)</f>
        <v>0</v>
      </c>
      <c r="AV65" s="13">
        <f t="array" aca="1" ref="AV65" ca="1">IF($R21=$C21,SUM(IF(($AI$79:$AI$90=$C21)*($AJ$78:$AU$78=$R$31),$AJ$79:$AU$90)),0)</f>
        <v>0</v>
      </c>
      <c r="AW65" s="342">
        <f t="array" aca="1" ref="AW65" ca="1">IF($S21=$C21,SUM(IF(($AI$79:$AI$90=$C21)*($AJ$78:$AU$78=$S$20),$AJ$79:$AU$90)),0)</f>
        <v>0</v>
      </c>
      <c r="AX65" s="13">
        <f t="array" aca="1" ref="AX65" ca="1">IF($S21=$C21,SUM(IF(($AI$79:$AI$90=$C21)*($AJ$78:$AU$78=$S$22),$AJ$79:$AU$90)),0)</f>
        <v>0</v>
      </c>
      <c r="AY65" s="13">
        <f t="array" aca="1" ref="AY65" ca="1">IF($S21=$C21,SUM(IF(($AI$79:$AI$90=$C21)*($AJ$78:$AU$78=$S$23),$AJ$79:$AU$90)),0)</f>
        <v>0</v>
      </c>
      <c r="AZ65" s="13">
        <f t="array" aca="1" ref="AZ65" ca="1">IF($S21=$C21,SUM(IF(($AI$79:$AI$90=$C21)*($AJ$78:$AU$78=$S$24),$AJ$79:$AU$90)),0)</f>
        <v>0</v>
      </c>
      <c r="BA65" s="13">
        <f t="array" aca="1" ref="BA65" ca="1">IF($S21=$C21,SUM(IF(($AI$79:$AI$90=$C21)*($AJ$78:$AU$78=$S$25),$AJ$79:$AU$90)),0)</f>
        <v>0</v>
      </c>
      <c r="BB65" s="13">
        <f t="array" aca="1" ref="BB65" ca="1">IF($S21=$C21,SUM(IF(($AI$79:$AI$90=$C21)*($AJ$78:$AU$78=$S$26),$AJ$79:$AU$90)),0)</f>
        <v>0</v>
      </c>
      <c r="BC65" s="13">
        <f t="array" aca="1" ref="BC65" ca="1">IF($S21=$C21,SUM(IF(($AI$79:$AI$90=$C21)*($AJ$78:$AU$78=$S$27),$AJ$79:$AU$90)),0)</f>
        <v>0</v>
      </c>
      <c r="BD65" s="13">
        <f t="array" aca="1" ref="BD65" ca="1">IF($S21=$C21,SUM(IF(($AI$79:$AI$90=$C21)*($AJ$78:$AU$78=$S$28),$AJ$79:$AU$90)),0)</f>
        <v>0</v>
      </c>
      <c r="BE65" s="13">
        <f t="array" aca="1" ref="BE65" ca="1">IF($S21=$C21,SUM(IF(($AI$79:$AI$90=$C21)*($AJ$78:$AU$78=$S$29),$AJ$79:$AU$90)),0)</f>
        <v>0</v>
      </c>
      <c r="BF65" s="13">
        <f t="array" aca="1" ref="BF65" ca="1">IF($S21=$C21,SUM(IF(($AI$79:$AI$90=$C21)*($AJ$78:$AU$78=$S$30),$AJ$79:$AU$90)),0)</f>
        <v>0</v>
      </c>
      <c r="BG65" s="13">
        <f t="array" aca="1" ref="BG65" ca="1">IF($S21=$C21,SUM(IF(($AI$79:$AI$90=$C21)*($AJ$78:$AU$78=$S$31),$AJ$79:$AU$90)),0)</f>
        <v>0</v>
      </c>
      <c r="BH65" s="342">
        <f t="array" aca="1" ref="BH65" ca="1">IF($T21=$C21,SUM(IF(($AI$79:$AI$90=$C21)*($AJ$78:$AU$78=$T$20),$AJ$79:$AU$90)),0)</f>
        <v>0</v>
      </c>
      <c r="BI65" s="13">
        <f t="array" aca="1" ref="BI65" ca="1">IF($T21=$C21,SUM(IF(($AI$79:$AI$90=$C21)*($AJ$78:$AU$78=$T$22),$AJ$79:$AU$90)),0)</f>
        <v>0</v>
      </c>
      <c r="BJ65" s="13">
        <f t="array" aca="1" ref="BJ65" ca="1">IF($T21=$C21,SUM(IF(($AI$79:$AI$90=$C21)*($AJ$78:$AU$78=$T$23),$AJ$79:$AU$90)),0)</f>
        <v>0</v>
      </c>
      <c r="BK65" s="13">
        <f t="array" aca="1" ref="BK65" ca="1">IF($T21=$C21,SUM(IF(($AI$79:$AI$90=$C21)*($AJ$78:$AU$78=$T$24),$AJ$79:$AU$90)),0)</f>
        <v>0</v>
      </c>
      <c r="BL65" s="13">
        <f t="array" aca="1" ref="BL65" ca="1">IF($T21=$C21,SUM(IF(($AI$79:$AI$90=$C21)*($AJ$78:$AU$78=$T$25),$AJ$79:$AU$90)),0)</f>
        <v>0</v>
      </c>
      <c r="BM65" s="13">
        <f t="array" aca="1" ref="BM65" ca="1">IF($T21=$C21,SUM(IF(($AI$79:$AI$90=$C21)*($AJ$78:$AU$78=$T$26),$AJ$79:$AU$90)),0)</f>
        <v>0</v>
      </c>
      <c r="BN65" s="13">
        <f t="array" aca="1" ref="BN65" ca="1">IF($T21=$C21,SUM(IF(($AI$79:$AI$90=$C21)*($AJ$78:$AU$78=$T$27),$AJ$79:$AU$90)),0)</f>
        <v>0</v>
      </c>
      <c r="BO65" s="13">
        <f t="array" aca="1" ref="BO65" ca="1">IF($T21=$C21,SUM(IF(($AI$79:$AI$90=$C21)*($AJ$78:$AU$78=$T$28),$AJ$79:$AU$90)),0)</f>
        <v>0</v>
      </c>
      <c r="BP65" s="13">
        <f t="array" aca="1" ref="BP65" ca="1">IF($T21=$C21,SUM(IF(($AI$79:$AI$90=$C21)*($AJ$78:$AU$78=$T$29),$AJ$79:$AU$90)),0)</f>
        <v>0</v>
      </c>
      <c r="BQ65" s="13">
        <f t="array" aca="1" ref="BQ65" ca="1">IF($T21=$C21,SUM(IF(($AI$79:$AI$90=$C21)*($AJ$78:$AU$78=$T$30),$AJ$79:$AU$90)),0)</f>
        <v>0</v>
      </c>
      <c r="BR65" s="13">
        <f t="array" aca="1" ref="BR65" ca="1">IF($T21=$C21,SUM(IF(($AI$79:$AI$90=$C21)*($AJ$78:$AU$78=$T$31),$AJ$79:$AU$90)),0)</f>
        <v>0</v>
      </c>
      <c r="BS65" s="342">
        <f t="array" aca="1" ref="BS65" ca="1">IF($U21=$C21,SUM(IF(($AI$79:$AI$90=$C21)*($AJ$78:$AU$78=$U$20),$AJ$79:$AU$90)),0)</f>
        <v>0</v>
      </c>
      <c r="BT65" s="13">
        <f t="array" aca="1" ref="BT65" ca="1">IF($U21=$C21,SUM(IF(($AI$79:$AI$90=$C21)*($AJ$78:$AU$78=$U$22),$AJ$79:$AU$90)),0)</f>
        <v>0</v>
      </c>
      <c r="BU65" s="13">
        <f t="array" aca="1" ref="BU65" ca="1">IF($U21=$C21,SUM(IF(($AI$79:$AI$90=$C21)*($AJ$78:$AU$78=$U$23),$AJ$79:$AU$90)),0)</f>
        <v>0</v>
      </c>
      <c r="BV65" s="13">
        <f t="array" aca="1" ref="BV65" ca="1">IF($U21=$C21,SUM(IF(($AI$79:$AI$90=$C21)*($AJ$78:$AU$78=$U$24),$AJ$79:$AU$90)),0)</f>
        <v>0</v>
      </c>
      <c r="BW65" s="13">
        <f t="array" aca="1" ref="BW65" ca="1">IF($U21=$C21,SUM(IF(($AI$79:$AI$90=$C21)*($AJ$78:$AU$78=$U$25),$AJ$79:$AU$90)),0)</f>
        <v>0</v>
      </c>
      <c r="BX65" s="13">
        <f t="array" aca="1" ref="BX65" ca="1">IF($U21=$C21,SUM(IF(($AI$79:$AI$90=$C21)*($AJ$78:$AU$78=$U$26),$AJ$79:$AU$90)),0)</f>
        <v>0</v>
      </c>
      <c r="BY65" s="13">
        <f t="array" aca="1" ref="BY65" ca="1">IF($U21=$C21,SUM(IF(($AI$79:$AI$90=$C21)*($AJ$78:$AU$78=$U$27),$AJ$79:$AU$90)),0)</f>
        <v>0</v>
      </c>
      <c r="BZ65" s="13">
        <f t="array" aca="1" ref="BZ65" ca="1">IF($U21=$C21,SUM(IF(($AI$79:$AI$90=$C21)*($AJ$78:$AU$78=$U$28),$AJ$79:$AU$90)),0)</f>
        <v>0</v>
      </c>
      <c r="CA65" s="13">
        <f t="array" aca="1" ref="CA65" ca="1">IF($U21=$C21,SUM(IF(($AI$79:$AI$90=$C21)*($AJ$78:$AU$78=$U$29),$AJ$79:$AU$90)),0)</f>
        <v>0</v>
      </c>
      <c r="CB65" s="13">
        <f t="array" aca="1" ref="CB65" ca="1">IF($U21=$C21,SUM(IF(($AI$79:$AI$90=$C21)*($AJ$78:$AU$78=$U$30),$AJ$79:$AU$90)),0)</f>
        <v>0</v>
      </c>
      <c r="CC65" s="13">
        <f t="array" aca="1" ref="CC65" ca="1">IF($U21=$C21,SUM(IF(($AI$79:$AI$90=$C21)*($AJ$78:$AU$78=$U$31),$AJ$79:$AU$90)),0)</f>
        <v>0</v>
      </c>
      <c r="CD65" s="342">
        <f t="array" aca="1" ref="CD65" ca="1">IF($V21=$C21,SUM(IF(($AI$79:$AI$90=$C21)*($AJ$78:$AU$78=$V$20),$AJ$79:$AU$90)),0)</f>
        <v>0</v>
      </c>
      <c r="CE65" s="13">
        <f t="array" aca="1" ref="CE65" ca="1">IF($V21=$C21,SUM(IF(($AI$79:$AI$90=$C21)*($AJ$78:$AU$78=$V$22),$AJ$79:$AU$90)),0)</f>
        <v>0</v>
      </c>
      <c r="CF65" s="13">
        <f t="array" aca="1" ref="CF65" ca="1">IF($V21=$C21,SUM(IF(($AI$79:$AI$90=$C21)*($AJ$78:$AU$78=$V$23),$AJ$79:$AU$90)),0)</f>
        <v>0</v>
      </c>
      <c r="CG65" s="13">
        <f t="array" aca="1" ref="CG65" ca="1">IF($V21=$C21,SUM(IF(($AI$79:$AI$90=$C21)*($AJ$78:$AU$78=$V$24),$AJ$79:$AU$90)),0)</f>
        <v>0</v>
      </c>
      <c r="CH65" s="13">
        <f t="array" aca="1" ref="CH65" ca="1">IF($V21=$C21,SUM(IF(($AI$79:$AI$90=$C21)*($AJ$78:$AU$78=$V$25),$AJ$79:$AU$90)),0)</f>
        <v>0</v>
      </c>
      <c r="CI65" s="13">
        <f t="array" aca="1" ref="CI65" ca="1">IF($V21=$C21,SUM(IF(($AI$79:$AI$90=$C21)*($AJ$78:$AU$78=$V$26),$AJ$79:$AU$90)),0)</f>
        <v>0</v>
      </c>
      <c r="CJ65" s="13">
        <f t="array" aca="1" ref="CJ65" ca="1">IF($V21=$C21,SUM(IF(($AI$79:$AI$90=$C21)*($AJ$78:$AU$78=$V$27),$AJ$79:$AU$90)),0)</f>
        <v>0</v>
      </c>
      <c r="CK65" s="13">
        <f t="array" aca="1" ref="CK65" ca="1">IF($V21=$C21,SUM(IF(($AI$79:$AI$90=$C21)*($AJ$78:$AU$78=$V$28),$AJ$79:$AU$90)),0)</f>
        <v>0</v>
      </c>
      <c r="CL65" s="13">
        <f t="array" aca="1" ref="CL65" ca="1">IF($V21=$C21,SUM(IF(($AI$79:$AI$90=$C21)*($AJ$78:$AU$78=$V$29),$AJ$79:$AU$90)),0)</f>
        <v>0</v>
      </c>
      <c r="CM65" s="13">
        <f t="array" aca="1" ref="CM65" ca="1">IF($V21=$C21,SUM(IF(($AI$79:$AI$90=$C21)*($AJ$78:$AU$78=$V$30),$AJ$79:$AU$90)),0)</f>
        <v>0</v>
      </c>
      <c r="CN65" s="336">
        <f t="array" aca="1" ref="CN65" ca="1">IF($V21=$C21,SUM(IF(($AI$79:$AI$90=$C21)*($AJ$78:$AU$78=$V$31),$AJ$79:$AU$90)),0)</f>
        <v>0</v>
      </c>
      <c r="CO65" s="342">
        <f t="array" aca="1" ref="CO65" ca="1">IF($W21=$C21,SUM(IF(($AI$79:$AI$90=$C21)*($AJ$78:$AU$78=$W$20),$AJ$79:$AU$90)),0)</f>
        <v>0</v>
      </c>
      <c r="CP65" s="13">
        <f t="array" aca="1" ref="CP65" ca="1">IF($W21=$C21,SUM(IF(($AI$79:$AI$90=$C21)*($AJ$78:$AU$78=$W$22),$AJ$79:$AU$90)),0)</f>
        <v>0</v>
      </c>
      <c r="CQ65" s="13">
        <f t="array" aca="1" ref="CQ65" ca="1">IF($W21=$C21,SUM(IF(($AI$79:$AI$90=$C21)*($AJ$78:$AU$78=$W$23),$AJ$79:$AU$90)),0)</f>
        <v>0</v>
      </c>
      <c r="CR65" s="13">
        <f t="array" aca="1" ref="CR65" ca="1">IF($W21=$C21,SUM(IF(($AI$79:$AI$90=$C21)*($AJ$78:$AU$78=$W$24),$AJ$79:$AU$90)),0)</f>
        <v>0</v>
      </c>
      <c r="CS65" s="13">
        <f t="array" aca="1" ref="CS65" ca="1">IF($W21=$C21,SUM(IF(($AI$79:$AI$90=$C21)*($AJ$78:$AU$78=$W$25),$AJ$79:$AU$90)),0)</f>
        <v>0</v>
      </c>
      <c r="CT65" s="13">
        <f t="array" aca="1" ref="CT65" ca="1">IF($W21=$C21,SUM(IF(($AI$79:$AI$90=$C21)*($AJ$78:$AU$78=$W$26),$AJ$79:$AU$90)),0)</f>
        <v>0</v>
      </c>
      <c r="CU65" s="13">
        <f t="array" aca="1" ref="CU65" ca="1">IF($W21=$C21,SUM(IF(($AI$79:$AI$90=$C21)*($AJ$78:$AU$78=$W$27),$AJ$79:$AU$90)),0)</f>
        <v>0</v>
      </c>
      <c r="CV65" s="13">
        <f t="array" aca="1" ref="CV65" ca="1">IF($W21=$C21,SUM(IF(($AI$79:$AI$90=$C21)*($AJ$78:$AU$78=$W$28),$AJ$79:$AU$90)),0)</f>
        <v>0</v>
      </c>
      <c r="CW65" s="13">
        <f t="array" aca="1" ref="CW65" ca="1">IF($W21=$C21,SUM(IF(($AI$79:$AI$90=$C21)*($AJ$78:$AU$78=$W$29),$AJ$79:$AU$90)),0)</f>
        <v>0</v>
      </c>
      <c r="CX65" s="13">
        <f t="array" aca="1" ref="CX65" ca="1">IF($W21=$C21,SUM(IF(($AI$79:$AI$90=$C21)*($AJ$78:$AU$78=$W$30),$AJ$79:$AU$90)),0)</f>
        <v>0</v>
      </c>
      <c r="CY65" s="336">
        <f t="array" aca="1" ref="CY65" ca="1">IF($W21=$C21,SUM(IF(($AI$79:$AI$90=$C21)*($AJ$78:$AU$78=$W$31),$AJ$79:$AU$90)),0)</f>
        <v>0</v>
      </c>
      <c r="CZ65" s="342">
        <f t="array" aca="1" ref="CZ65" ca="1">IF($X21=$C21,SUM(IF(($AI$79:$AI$90=$C21)*($AJ$78:$AU$78=$X$20),$AJ$79:$AU$90)),0)</f>
        <v>0</v>
      </c>
      <c r="DA65" s="13">
        <f t="array" aca="1" ref="DA65" ca="1">IF($X21=$C21,SUM(IF(($AI$79:$AI$90=$C21)*($AJ$78:$AU$78=$X$22),$AJ$79:$AU$90)),0)</f>
        <v>0</v>
      </c>
      <c r="DB65" s="13">
        <f t="array" aca="1" ref="DB65" ca="1">IF($X21=$C21,SUM(IF(($AI$79:$AI$90=$C21)*($AJ$78:$AU$78=$X$23),$AJ$79:$AU$90)),0)</f>
        <v>0</v>
      </c>
      <c r="DC65" s="13">
        <f t="array" aca="1" ref="DC65" ca="1">IF($X21=$C21,SUM(IF(($AI$79:$AI$90=$C21)*($AJ$78:$AU$78=$X$24),$AJ$79:$AU$90)),0)</f>
        <v>0</v>
      </c>
      <c r="DD65" s="13">
        <f t="array" aca="1" ref="DD65" ca="1">IF($X21=$C21,SUM(IF(($AI$79:$AI$90=$C21)*($AJ$78:$AU$78=$X$25),$AJ$79:$AU$90)),0)</f>
        <v>0</v>
      </c>
      <c r="DE65" s="13">
        <f t="array" aca="1" ref="DE65" ca="1">IF($X21=$C21,SUM(IF(($AI$79:$AI$90=$C21)*($AJ$78:$AU$78=$X$26),$AJ$79:$AU$90)),0)</f>
        <v>0</v>
      </c>
      <c r="DF65" s="13">
        <f t="array" aca="1" ref="DF65" ca="1">IF($X21=$C21,SUM(IF(($AI$79:$AI$90=$C21)*($AJ$78:$AU$78=$X$27),$AJ$79:$AU$90)),0)</f>
        <v>0</v>
      </c>
      <c r="DG65" s="13">
        <f t="array" aca="1" ref="DG65" ca="1">IF($X21=$C21,SUM(IF(($AI$79:$AI$90=$C21)*($AJ$78:$AU$78=$X$28),$AJ$79:$AU$90)),0)</f>
        <v>0</v>
      </c>
      <c r="DH65" s="13">
        <f t="array" aca="1" ref="DH65" ca="1">IF($X21=$C21,SUM(IF(($AI$79:$AI$90=$C21)*($AJ$78:$AU$78=$X$29),$AJ$79:$AU$90)),0)</f>
        <v>0</v>
      </c>
      <c r="DI65" s="13">
        <f t="array" aca="1" ref="DI65" ca="1">IF($X21=$C21,SUM(IF(($AI$79:$AI$90=$C21)*($AJ$78:$AU$78=$X$30),$AJ$79:$AU$90)),0)</f>
        <v>0</v>
      </c>
      <c r="DJ65" s="336">
        <f t="array" aca="1" ref="DJ65" ca="1">IF($X21=$C21,SUM(IF(($AI$79:$AI$90=$C21)*($AJ$78:$AU$78=$X$31),$AJ$79:$AU$90)),0)</f>
        <v>0</v>
      </c>
      <c r="DK65" s="13">
        <f t="array" aca="1" ref="DK65" ca="1">IF($Y21=$C21,SUM(IF(($AI$79:$AI$90=$C21)*($AJ$78:$AU$78=$Y$20),$AJ$79:$AU$90)),0)</f>
        <v>0</v>
      </c>
      <c r="DL65" s="13">
        <f t="array" aca="1" ref="DL65" ca="1">IF($Y21=$C21,SUM(IF(($AI$79:$AI$90=$C21)*($AJ$78:$AU$78=$Y$22),$AJ$79:$AU$90)),0)</f>
        <v>0</v>
      </c>
      <c r="DM65" s="13">
        <f t="array" aca="1" ref="DM65" ca="1">IF($Y21=$C21,SUM(IF(($AI$79:$AI$90=$C21)*($AJ$78:$AU$78=$Y$23),$AJ$79:$AU$90)),0)</f>
        <v>0</v>
      </c>
      <c r="DN65" s="13">
        <f t="array" aca="1" ref="DN65" ca="1">IF($Y21=$C21,SUM(IF(($AI$79:$AI$90=$C21)*($AJ$78:$AU$78=$Y$24),$AJ$79:$AU$90)),0)</f>
        <v>0</v>
      </c>
      <c r="DO65" s="13">
        <f t="array" aca="1" ref="DO65" ca="1">IF($Y21=$C21,SUM(IF(($AI$79:$AI$90=$C21)*($AJ$78:$AU$78=$Y$25),$AJ$79:$AU$90)),0)</f>
        <v>0</v>
      </c>
      <c r="DP65" s="13">
        <f t="array" aca="1" ref="DP65" ca="1">IF($Y21=$C21,SUM(IF(($AI$79:$AI$90=$C21)*($AJ$78:$AU$78=$Y$26),$AJ$79:$AU$90)),0)</f>
        <v>0</v>
      </c>
      <c r="DQ65" s="13">
        <f t="array" aca="1" ref="DQ65" ca="1">IF($Y21=$C21,SUM(IF(($AI$79:$AI$90=$C21)*($AJ$78:$AU$78=$Y$27),$AJ$79:$AU$90)),0)</f>
        <v>0</v>
      </c>
      <c r="DR65" s="13">
        <f t="array" aca="1" ref="DR65" ca="1">IF($Y21=$C21,SUM(IF(($AI$79:$AI$90=$C21)*($AJ$78:$AU$78=$Y$28),$AJ$79:$AU$90)),0)</f>
        <v>0</v>
      </c>
      <c r="DS65" s="13">
        <f t="array" aca="1" ref="DS65" ca="1">IF($Y21=$C21,SUM(IF(($AI$79:$AI$90=$C21)*($AJ$78:$AU$78=$Y$29),$AJ$79:$AU$90)),0)</f>
        <v>0</v>
      </c>
      <c r="DT65" s="13">
        <f t="array" aca="1" ref="DT65" ca="1">IF($Y21=$C21,SUM(IF(($AI$79:$AI$90=$C21)*($AJ$78:$AU$78=$Y$30),$AJ$79:$AU$90)),0)</f>
        <v>0</v>
      </c>
      <c r="DU65" s="343">
        <f t="array" aca="1" ref="DU65" ca="1">IF($Y21=$C21,SUM(IF(($AI$79:$AI$90=$C21)*($AJ$78:$AU$78=$Y$31),$AJ$79:$AU$90)),0)</f>
        <v>0</v>
      </c>
    </row>
    <row r="66" spans="5:125" s="2" customFormat="1" x14ac:dyDescent="0.2">
      <c r="E66" s="335">
        <f t="array" aca="1" ref="E66" ca="1">IF($O22=$C22,SUM(IF(($AI$79:$AI$90=$C22)*($AJ$78:$AU$78=$O$20),$AJ$79:$AU$90)),0)</f>
        <v>0</v>
      </c>
      <c r="F66" s="13">
        <f t="array" aca="1" ref="F66" ca="1">IF($O22=$C22,SUM(IF(($AI$79:$AI$90=$C22)*($AJ$78:$AU$78=$O$21),$AJ$79:$AU$90)),0)</f>
        <v>0</v>
      </c>
      <c r="G66" s="13">
        <f t="array" aca="1" ref="G66" ca="1">IF($O22=$C22,SUM(IF(($AI$79:$AI$90=$C22)*($AJ$78:$AU$78=$O$23),$AJ$79:$AU$90)),0)</f>
        <v>0</v>
      </c>
      <c r="H66" s="13">
        <f t="array" aca="1" ref="H66" ca="1">IF($O22=$C22,SUM(IF(($AI$79:$AI$90=$C22)*($AJ$78:$AU$78=$O$24),$AJ$79:$AU$90)),0)</f>
        <v>0</v>
      </c>
      <c r="I66" s="13">
        <f t="array" aca="1" ref="I66" ca="1">IF($O22=$C22,SUM(IF(($AI$79:$AI$90=$C22)*($AJ$78:$AU$78=$O$25),$AJ$79:$AU$90)),0)</f>
        <v>0</v>
      </c>
      <c r="J66" s="13">
        <f t="array" aca="1" ref="J66" ca="1">IF($O22=$C22,SUM(IF(($AI$79:$AI$90=$C22)*($AJ$78:$AU$78=$O$26),$AJ$79:$AU$90)),0)</f>
        <v>0</v>
      </c>
      <c r="K66" s="13">
        <f t="array" aca="1" ref="K66" ca="1">IF($O22=$C22,SUM(IF(($AI$79:$AI$90=$C22)*($AJ$78:$AU$78=$O$27),$AJ$79:$AU$90)),0)</f>
        <v>0</v>
      </c>
      <c r="L66" s="13">
        <f t="array" aca="1" ref="L66" ca="1">IF($O22=$C22,SUM(IF(($AI$79:$AI$90=$C22)*($AJ$78:$AU$78=$O$28),$AJ$79:$AU$90)),0)</f>
        <v>0</v>
      </c>
      <c r="M66" s="13">
        <f t="array" aca="1" ref="M66" ca="1">IF($O22=$C22,SUM(IF(($AI$79:$AI$90=$C22)*($AJ$78:$AU$78=$O$29),$AJ$79:$AU$90)),0)</f>
        <v>0</v>
      </c>
      <c r="N66" s="13">
        <f t="array" aca="1" ref="N66" ca="1">IF($O22=$C22,SUM(IF(($AI$79:$AI$90=$C22)*($AJ$78:$AU$78=$O$30),$AJ$79:$AU$90)),0)</f>
        <v>0</v>
      </c>
      <c r="O66" s="13">
        <f t="array" aca="1" ref="O66" ca="1">IF($O22=$C22,SUM(IF(($AI$79:$AI$90=$C22)*($AJ$78:$AU$78=$O$31),$AJ$79:$AU$90)),0)</f>
        <v>0</v>
      </c>
      <c r="P66" s="342">
        <f t="array" aca="1" ref="P66" ca="1">IF($P22=$C22,SUM(IF(($AI$79:$AI$90=$C22)*($AJ$78:$AU$78=$P$20),$AJ$79:$AU$90)),0)</f>
        <v>0</v>
      </c>
      <c r="Q66" s="13">
        <f t="array" aca="1" ref="Q66" ca="1">IF($P22=$C22,SUM(IF(($AI$79:$AI$90=$C22)*($AJ$78:$AU$78=$P$21),$AJ$79:$AU$90)),0)</f>
        <v>0</v>
      </c>
      <c r="R66" s="13">
        <f t="array" aca="1" ref="R66" ca="1">IF($P22=$C22,SUM(IF(($AI$79:$AI$90=$C22)*($AJ$78:$AU$78=$P$23),$AJ$79:$AU$90)),0)</f>
        <v>0</v>
      </c>
      <c r="S66" s="13">
        <f t="array" aca="1" ref="S66" ca="1">IF($P22=$C22,SUM(IF(($AI$79:$AI$90=$C22)*($AJ$78:$AU$78=$P$24),$AJ$79:$AU$90)),0)</f>
        <v>0</v>
      </c>
      <c r="T66" s="13">
        <f t="array" aca="1" ref="T66" ca="1">IF($P22=$C22,SUM(IF(($AI$79:$AI$90=$C22)*($AJ$78:$AU$78=$P$25),$AJ$79:$AU$90)),0)</f>
        <v>0</v>
      </c>
      <c r="U66" s="13">
        <f t="array" aca="1" ref="U66" ca="1">IF($P22=$C22,SUM(IF(($AI$79:$AI$90=$C22)*($AJ$78:$AU$78=$P$26),$AJ$79:$AU$90)),0)</f>
        <v>0</v>
      </c>
      <c r="V66" s="13">
        <f t="array" aca="1" ref="V66" ca="1">IF($P22=$C22,SUM(IF(($AI$79:$AI$90=$C22)*($AJ$78:$AU$78=$P$27),$AJ$79:$AU$90)),0)</f>
        <v>0</v>
      </c>
      <c r="W66" s="13">
        <f t="array" aca="1" ref="W66" ca="1">IF($P22=$C22,SUM(IF(($AI$79:$AI$90=$C22)*($AJ$78:$AU$78=$P$28),$AJ$79:$AU$90)),0)</f>
        <v>0</v>
      </c>
      <c r="X66" s="13">
        <f t="array" aca="1" ref="X66" ca="1">IF($P22=$C22,SUM(IF(($AI$79:$AI$90=$C22)*($AJ$78:$AU$78=$P$29),$AJ$79:$AU$90)),0)</f>
        <v>0</v>
      </c>
      <c r="Y66" s="13">
        <f t="array" aca="1" ref="Y66" ca="1">IF($P22=$C22,SUM(IF(($AI$79:$AI$90=$C22)*($AJ$78:$AU$78=$P$30),$AJ$79:$AU$90)),0)</f>
        <v>0</v>
      </c>
      <c r="Z66" s="13">
        <f t="array" aca="1" ref="Z66" ca="1">IF($P22=$C22,SUM(IF(($AI$79:$AI$90=$C22)*($AJ$78:$AU$78=$P$31),$AJ$79:$AU$90)),0)</f>
        <v>0</v>
      </c>
      <c r="AA66" s="342">
        <f t="array" aca="1" ref="AA66" ca="1">IF($Q22=$C22,SUM(IF(($AI$79:$AI$90=$C22)*($AJ$78:$AU$78=$Q$20),$AJ$79:$AU$90)),0)</f>
        <v>0</v>
      </c>
      <c r="AB66" s="13">
        <f t="array" aca="1" ref="AB66" ca="1">IF($Q22=$C22,SUM(IF(($AI$79:$AI$90=$C22)*($AJ$78:$AU$78=$Q$21),$AJ$79:$AU$90)),0)</f>
        <v>0</v>
      </c>
      <c r="AC66" s="13">
        <f t="array" aca="1" ref="AC66" ca="1">IF($Q22=$C22,SUM(IF(($AI$79:$AI$90=$C22)*($AJ$78:$AU$78=$Q$23),$AJ$79:$AU$90)),0)</f>
        <v>0</v>
      </c>
      <c r="AD66" s="13">
        <f t="array" aca="1" ref="AD66" ca="1">IF($Q22=$C22,SUM(IF(($AI$79:$AI$90=$C22)*($AJ$78:$AU$78=$Q$24),$AJ$79:$AU$90)),0)</f>
        <v>0</v>
      </c>
      <c r="AE66" s="13">
        <f t="array" aca="1" ref="AE66" ca="1">IF($Q22=$C22,SUM(IF(($AI$79:$AI$90=$C22)*($AJ$78:$AU$78=$Q$25),$AJ$79:$AU$90)),0)</f>
        <v>0</v>
      </c>
      <c r="AF66" s="13">
        <f t="array" aca="1" ref="AF66" ca="1">IF($Q22=$C22,SUM(IF(($AI$79:$AI$90=$C22)*($AJ$78:$AU$78=$Q$26),$AJ$79:$AU$90)),0)</f>
        <v>0</v>
      </c>
      <c r="AG66" s="13">
        <f t="array" aca="1" ref="AG66" ca="1">IF($Q22=$C22,SUM(IF(($AI$79:$AI$90=$C22)*($AJ$78:$AU$78=$Q$27),$AJ$79:$AU$90)),0)</f>
        <v>0</v>
      </c>
      <c r="AH66" s="13">
        <f t="array" aca="1" ref="AH66" ca="1">IF($Q22=$C22,SUM(IF(($AI$79:$AI$90=$C22)*($AJ$78:$AU$78=$Q$28),$AJ$79:$AU$90)),0)</f>
        <v>0</v>
      </c>
      <c r="AI66" s="13">
        <f t="array" aca="1" ref="AI66" ca="1">IF($Q22=$C22,SUM(IF(($AI$79:$AI$90=$C22)*($AJ$78:$AU$78=$Q$29),$AJ$79:$AU$90)),0)</f>
        <v>0</v>
      </c>
      <c r="AJ66" s="13">
        <f t="array" aca="1" ref="AJ66" ca="1">IF($Q22=$C22,SUM(IF(($AI$79:$AI$90=$C22)*($AJ$78:$AU$78=$Q$30),$AJ$79:$AU$90)),0)</f>
        <v>0</v>
      </c>
      <c r="AK66" s="13">
        <f t="array" aca="1" ref="AK66" ca="1">IF($Q22=$C22,SUM(IF(($AI$79:$AI$90=$C22)*($AJ$78:$AU$78=$Q$31),$AJ$79:$AU$90)),0)</f>
        <v>0</v>
      </c>
      <c r="AL66" s="342">
        <f t="array" aca="1" ref="AL66" ca="1">IF($R22=$C22,SUM(IF(($AI$79:$AI$90=$C22)*($AJ$78:$AU$78=$R$20),$AJ$79:$AU$90)),0)</f>
        <v>0</v>
      </c>
      <c r="AM66" s="13">
        <f t="array" aca="1" ref="AM66" ca="1">IF($R22=$C22,SUM(IF(($AI$79:$AI$90=$C22)*($AJ$78:$AU$78=$R$21),$AJ$79:$AU$90)),0)</f>
        <v>0</v>
      </c>
      <c r="AN66" s="13">
        <f t="array" aca="1" ref="AN66" ca="1">IF($R22=$C22,SUM(IF(($AI$79:$AI$90=$C22)*($AJ$78:$AU$78=$R$23),$AJ$79:$AU$90)),0)</f>
        <v>0</v>
      </c>
      <c r="AO66" s="13">
        <f t="array" aca="1" ref="AO66" ca="1">IF($R22=$C22,SUM(IF(($AI$79:$AI$90=$C22)*($AJ$78:$AU$78=$R$24),$AJ$79:$AU$90)),0)</f>
        <v>0</v>
      </c>
      <c r="AP66" s="13">
        <f t="array" aca="1" ref="AP66" ca="1">IF($R22=$C22,SUM(IF(($AI$79:$AI$90=$C22)*($AJ$78:$AU$78=$R$25),$AJ$79:$AU$90)),0)</f>
        <v>0</v>
      </c>
      <c r="AQ66" s="13">
        <f t="array" aca="1" ref="AQ66" ca="1">IF($R22=$C22,SUM(IF(($AI$79:$AI$90=$C22)*($AJ$78:$AU$78=$R$26),$AJ$79:$AU$90)),0)</f>
        <v>0</v>
      </c>
      <c r="AR66" s="13">
        <f t="array" aca="1" ref="AR66" ca="1">IF($R22=$C22,SUM(IF(($AI$79:$AI$90=$C22)*($AJ$78:$AU$78=$R$27),$AJ$79:$AU$90)),0)</f>
        <v>0</v>
      </c>
      <c r="AS66" s="13">
        <f t="array" aca="1" ref="AS66" ca="1">IF($R22=$C22,SUM(IF(($AI$79:$AI$90=$C22)*($AJ$78:$AU$78=$R$28),$AJ$79:$AU$90)),0)</f>
        <v>0</v>
      </c>
      <c r="AT66" s="13">
        <f t="array" aca="1" ref="AT66" ca="1">IF($R22=$C22,SUM(IF(($AI$79:$AI$90=$C22)*($AJ$78:$AU$78=$R$29),$AJ$79:$AU$90)),0)</f>
        <v>0</v>
      </c>
      <c r="AU66" s="13">
        <f t="array" aca="1" ref="AU66" ca="1">IF($R22=$C22,SUM(IF(($AI$79:$AI$90=$C22)*($AJ$78:$AU$78=$R$30),$AJ$79:$AU$90)),0)</f>
        <v>0</v>
      </c>
      <c r="AV66" s="13">
        <f t="array" aca="1" ref="AV66" ca="1">IF($R22=$C22,SUM(IF(($AI$79:$AI$90=$C22)*($AJ$78:$AU$78=$R$31),$AJ$79:$AU$90)),0)</f>
        <v>0</v>
      </c>
      <c r="AW66" s="342">
        <f t="array" aca="1" ref="AW66" ca="1">IF($S22=$C22,SUM(IF(($AI$79:$AI$90=$C22)*($AJ$78:$AU$78=$S$20),$AJ$79:$AU$90)),0)</f>
        <v>0</v>
      </c>
      <c r="AX66" s="13">
        <f t="array" aca="1" ref="AX66" ca="1">IF($S22=$C22,SUM(IF(($AI$79:$AI$90=$C22)*($AJ$78:$AU$78=$S$21),$AJ$79:$AU$90)),0)</f>
        <v>0</v>
      </c>
      <c r="AY66" s="13">
        <f t="array" aca="1" ref="AY66" ca="1">IF($S22=$C22,SUM(IF(($AI$79:$AI$90=$C22)*($AJ$78:$AU$78=$S$23),$AJ$79:$AU$90)),0)</f>
        <v>0</v>
      </c>
      <c r="AZ66" s="13">
        <f t="array" aca="1" ref="AZ66" ca="1">IF($S22=$C22,SUM(IF(($AI$79:$AI$90=$C22)*($AJ$78:$AU$78=$S$24),$AJ$79:$AU$90)),0)</f>
        <v>0</v>
      </c>
      <c r="BA66" s="13">
        <f t="array" aca="1" ref="BA66" ca="1">IF($S22=$C22,SUM(IF(($AI$79:$AI$90=$C22)*($AJ$78:$AU$78=$S$25),$AJ$79:$AU$90)),0)</f>
        <v>0</v>
      </c>
      <c r="BB66" s="13">
        <f t="array" aca="1" ref="BB66" ca="1">IF($S22=$C22,SUM(IF(($AI$79:$AI$90=$C22)*($AJ$78:$AU$78=$S$26),$AJ$79:$AU$90)),0)</f>
        <v>0</v>
      </c>
      <c r="BC66" s="13">
        <f t="array" aca="1" ref="BC66" ca="1">IF($S22=$C22,SUM(IF(($AI$79:$AI$90=$C22)*($AJ$78:$AU$78=$S$27),$AJ$79:$AU$90)),0)</f>
        <v>0</v>
      </c>
      <c r="BD66" s="13">
        <f t="array" aca="1" ref="BD66" ca="1">IF($S22=$C22,SUM(IF(($AI$79:$AI$90=$C22)*($AJ$78:$AU$78=$S$28),$AJ$79:$AU$90)),0)</f>
        <v>0</v>
      </c>
      <c r="BE66" s="13">
        <f t="array" aca="1" ref="BE66" ca="1">IF($S22=$C22,SUM(IF(($AI$79:$AI$90=$C22)*($AJ$78:$AU$78=$S$29),$AJ$79:$AU$90)),0)</f>
        <v>0</v>
      </c>
      <c r="BF66" s="13">
        <f t="array" aca="1" ref="BF66" ca="1">IF($S22=$C22,SUM(IF(($AI$79:$AI$90=$C22)*($AJ$78:$AU$78=$S$30),$AJ$79:$AU$90)),0)</f>
        <v>0</v>
      </c>
      <c r="BG66" s="13">
        <f t="array" aca="1" ref="BG66" ca="1">IF($S22=$C22,SUM(IF(($AI$79:$AI$90=$C22)*($AJ$78:$AU$78=$S$31),$AJ$79:$AU$90)),0)</f>
        <v>0</v>
      </c>
      <c r="BH66" s="342">
        <f t="array" aca="1" ref="BH66" ca="1">IF($T22=$C22,SUM(IF(($AI$79:$AI$90=$C22)*($AJ$78:$AU$78=$T$20),$AJ$79:$AU$90)),0)</f>
        <v>0</v>
      </c>
      <c r="BI66" s="13">
        <f t="array" aca="1" ref="BI66" ca="1">IF($T22=$C22,SUM(IF(($AI$79:$AI$90=$C22)*($AJ$78:$AU$78=$T$21),$AJ$79:$AU$90)),0)</f>
        <v>0</v>
      </c>
      <c r="BJ66" s="13">
        <f t="array" aca="1" ref="BJ66" ca="1">IF($T22=$C22,SUM(IF(($AI$79:$AI$90=$C22)*($AJ$78:$AU$78=$T$23),$AJ$79:$AU$90)),0)</f>
        <v>0</v>
      </c>
      <c r="BK66" s="13">
        <f t="array" aca="1" ref="BK66" ca="1">IF($T22=$C22,SUM(IF(($AI$79:$AI$90=$C22)*($AJ$78:$AU$78=$T$24),$AJ$79:$AU$90)),0)</f>
        <v>0</v>
      </c>
      <c r="BL66" s="13">
        <f t="array" aca="1" ref="BL66" ca="1">IF($T22=$C22,SUM(IF(($AI$79:$AI$90=$C22)*($AJ$78:$AU$78=$T$25),$AJ$79:$AU$90)),0)</f>
        <v>0</v>
      </c>
      <c r="BM66" s="13">
        <f t="array" aca="1" ref="BM66" ca="1">IF($T22=$C22,SUM(IF(($AI$79:$AI$90=$C22)*($AJ$78:$AU$78=$T$26),$AJ$79:$AU$90)),0)</f>
        <v>0</v>
      </c>
      <c r="BN66" s="13">
        <f t="array" aca="1" ref="BN66" ca="1">IF($T22=$C22,SUM(IF(($AI$79:$AI$90=$C22)*($AJ$78:$AU$78=$T$27),$AJ$79:$AU$90)),0)</f>
        <v>0</v>
      </c>
      <c r="BO66" s="13">
        <f t="array" aca="1" ref="BO66" ca="1">IF($T22=$C22,SUM(IF(($AI$79:$AI$90=$C22)*($AJ$78:$AU$78=$T$28),$AJ$79:$AU$90)),0)</f>
        <v>0</v>
      </c>
      <c r="BP66" s="13">
        <f t="array" aca="1" ref="BP66" ca="1">IF($T22=$C22,SUM(IF(($AI$79:$AI$90=$C22)*($AJ$78:$AU$78=$T$29),$AJ$79:$AU$90)),0)</f>
        <v>0</v>
      </c>
      <c r="BQ66" s="13">
        <f t="array" aca="1" ref="BQ66" ca="1">IF($T22=$C22,SUM(IF(($AI$79:$AI$90=$C22)*($AJ$78:$AU$78=$T$30),$AJ$79:$AU$90)),0)</f>
        <v>0</v>
      </c>
      <c r="BR66" s="13">
        <f t="array" aca="1" ref="BR66" ca="1">IF($T22=$C22,SUM(IF(($AI$79:$AI$90=$C22)*($AJ$78:$AU$78=$T$31),$AJ$79:$AU$90)),0)</f>
        <v>0</v>
      </c>
      <c r="BS66" s="342">
        <f t="array" aca="1" ref="BS66" ca="1">IF($U22=$C22,SUM(IF(($AI$79:$AI$90=$C22)*($AJ$78:$AU$78=$U$20),$AJ$79:$AU$90)),0)</f>
        <v>0</v>
      </c>
      <c r="BT66" s="13">
        <f t="array" aca="1" ref="BT66" ca="1">IF($U22=$C22,SUM(IF(($AI$79:$AI$90=$C22)*($AJ$78:$AU$78=$U$21),$AJ$79:$AU$90)),0)</f>
        <v>0</v>
      </c>
      <c r="BU66" s="13">
        <f t="array" aca="1" ref="BU66" ca="1">IF($U22=$C22,SUM(IF(($AI$79:$AI$90=$C22)*($AJ$78:$AU$78=$U$23),$AJ$79:$AU$90)),0)</f>
        <v>0</v>
      </c>
      <c r="BV66" s="13">
        <f t="array" aca="1" ref="BV66" ca="1">IF($U22=$C22,SUM(IF(($AI$79:$AI$90=$C22)*($AJ$78:$AU$78=$U$24),$AJ$79:$AU$90)),0)</f>
        <v>0</v>
      </c>
      <c r="BW66" s="13">
        <f t="array" aca="1" ref="BW66" ca="1">IF($U22=$C22,SUM(IF(($AI$79:$AI$90=$C22)*($AJ$78:$AU$78=$U$25),$AJ$79:$AU$90)),0)</f>
        <v>0</v>
      </c>
      <c r="BX66" s="13">
        <f t="array" aca="1" ref="BX66" ca="1">IF($U22=$C22,SUM(IF(($AI$79:$AI$90=$C22)*($AJ$78:$AU$78=$U$26),$AJ$79:$AU$90)),0)</f>
        <v>0</v>
      </c>
      <c r="BY66" s="13">
        <f t="array" aca="1" ref="BY66" ca="1">IF($U22=$C22,SUM(IF(($AI$79:$AI$90=$C22)*($AJ$78:$AU$78=$U$27),$AJ$79:$AU$90)),0)</f>
        <v>0</v>
      </c>
      <c r="BZ66" s="13">
        <f t="array" aca="1" ref="BZ66" ca="1">IF($U22=$C22,SUM(IF(($AI$79:$AI$90=$C22)*($AJ$78:$AU$78=$U$28),$AJ$79:$AU$90)),0)</f>
        <v>0</v>
      </c>
      <c r="CA66" s="13">
        <f t="array" aca="1" ref="CA66" ca="1">IF($U22=$C22,SUM(IF(($AI$79:$AI$90=$C22)*($AJ$78:$AU$78=$U$29),$AJ$79:$AU$90)),0)</f>
        <v>0</v>
      </c>
      <c r="CB66" s="13">
        <f t="array" aca="1" ref="CB66" ca="1">IF($U22=$C22,SUM(IF(($AI$79:$AI$90=$C22)*($AJ$78:$AU$78=$U$30),$AJ$79:$AU$90)),0)</f>
        <v>0</v>
      </c>
      <c r="CC66" s="13">
        <f t="array" aca="1" ref="CC66" ca="1">IF($U22=$C22,SUM(IF(($AI$79:$AI$90=$C22)*($AJ$78:$AU$78=$U$31),$AJ$79:$AU$90)),0)</f>
        <v>0</v>
      </c>
      <c r="CD66" s="342">
        <f t="array" aca="1" ref="CD66" ca="1">IF($V22=$C22,SUM(IF(($AI$79:$AI$90=$C22)*($AJ$78:$AU$78=$V$20),$AJ$79:$AU$90)),0)</f>
        <v>0</v>
      </c>
      <c r="CE66" s="13">
        <f t="array" aca="1" ref="CE66" ca="1">IF($V22=$C22,SUM(IF(($AI$79:$AI$90=$C22)*($AJ$78:$AU$78=$V$21),$AJ$79:$AU$90)),0)</f>
        <v>0</v>
      </c>
      <c r="CF66" s="13">
        <f t="array" aca="1" ref="CF66" ca="1">IF($V22=$C22,SUM(IF(($AI$79:$AI$90=$C22)*($AJ$78:$AU$78=$V$23),$AJ$79:$AU$90)),0)</f>
        <v>0</v>
      </c>
      <c r="CG66" s="13">
        <f t="array" aca="1" ref="CG66" ca="1">IF($V22=$C22,SUM(IF(($AI$79:$AI$90=$C22)*($AJ$78:$AU$78=$V$24),$AJ$79:$AU$90)),0)</f>
        <v>0</v>
      </c>
      <c r="CH66" s="13">
        <f t="array" aca="1" ref="CH66" ca="1">IF($V22=$C22,SUM(IF(($AI$79:$AI$90=$C22)*($AJ$78:$AU$78=$V$25),$AJ$79:$AU$90)),0)</f>
        <v>0</v>
      </c>
      <c r="CI66" s="13">
        <f t="array" aca="1" ref="CI66" ca="1">IF($V22=$C22,SUM(IF(($AI$79:$AI$90=$C22)*($AJ$78:$AU$78=$V$26),$AJ$79:$AU$90)),0)</f>
        <v>0</v>
      </c>
      <c r="CJ66" s="13">
        <f t="array" aca="1" ref="CJ66" ca="1">IF($V22=$C22,SUM(IF(($AI$79:$AI$90=$C22)*($AJ$78:$AU$78=$V$27),$AJ$79:$AU$90)),0)</f>
        <v>0</v>
      </c>
      <c r="CK66" s="13">
        <f t="array" aca="1" ref="CK66" ca="1">IF($V22=$C22,SUM(IF(($AI$79:$AI$90=$C22)*($AJ$78:$AU$78=$V$28),$AJ$79:$AU$90)),0)</f>
        <v>0</v>
      </c>
      <c r="CL66" s="13">
        <f t="array" aca="1" ref="CL66" ca="1">IF($V22=$C22,SUM(IF(($AI$79:$AI$90=$C22)*($AJ$78:$AU$78=$V$29),$AJ$79:$AU$90)),0)</f>
        <v>0</v>
      </c>
      <c r="CM66" s="13">
        <f t="array" aca="1" ref="CM66" ca="1">IF($V22=$C22,SUM(IF(($AI$79:$AI$90=$C22)*($AJ$78:$AU$78=$V$30),$AJ$79:$AU$90)),0)</f>
        <v>0</v>
      </c>
      <c r="CN66" s="336">
        <f t="array" aca="1" ref="CN66" ca="1">IF($V22=$C22,SUM(IF(($AI$79:$AI$90=$C22)*($AJ$78:$AU$78=$V$31),$AJ$79:$AU$90)),0)</f>
        <v>0</v>
      </c>
      <c r="CO66" s="342">
        <f t="array" aca="1" ref="CO66" ca="1">IF($W22=$C22,SUM(IF(($AI$79:$AI$90=$C22)*($AJ$78:$AU$78=$W$20),$AJ$79:$AU$90)),0)</f>
        <v>0</v>
      </c>
      <c r="CP66" s="13">
        <f t="array" aca="1" ref="CP66" ca="1">IF($W22=$C22,SUM(IF(($AI$79:$AI$90=$C22)*($AJ$78:$AU$78=$W$21),$AJ$79:$AU$90)),0)</f>
        <v>0</v>
      </c>
      <c r="CQ66" s="13">
        <f t="array" aca="1" ref="CQ66" ca="1">IF($W22=$C22,SUM(IF(($AI$79:$AI$90=$C22)*($AJ$78:$AU$78=$W$23),$AJ$79:$AU$90)),0)</f>
        <v>0</v>
      </c>
      <c r="CR66" s="13">
        <f t="array" aca="1" ref="CR66" ca="1">IF($W22=$C22,SUM(IF(($AI$79:$AI$90=$C22)*($AJ$78:$AU$78=$W$24),$AJ$79:$AU$90)),0)</f>
        <v>0</v>
      </c>
      <c r="CS66" s="13">
        <f t="array" aca="1" ref="CS66" ca="1">IF($W22=$C22,SUM(IF(($AI$79:$AI$90=$C22)*($AJ$78:$AU$78=$W$25),$AJ$79:$AU$90)),0)</f>
        <v>0</v>
      </c>
      <c r="CT66" s="13">
        <f t="array" aca="1" ref="CT66" ca="1">IF($W22=$C22,SUM(IF(($AI$79:$AI$90=$C22)*($AJ$78:$AU$78=$W$26),$AJ$79:$AU$90)),0)</f>
        <v>0</v>
      </c>
      <c r="CU66" s="13">
        <f t="array" aca="1" ref="CU66" ca="1">IF($W22=$C22,SUM(IF(($AI$79:$AI$90=$C22)*($AJ$78:$AU$78=$W$27),$AJ$79:$AU$90)),0)</f>
        <v>0</v>
      </c>
      <c r="CV66" s="13">
        <f t="array" aca="1" ref="CV66" ca="1">IF($W22=$C22,SUM(IF(($AI$79:$AI$90=$C22)*($AJ$78:$AU$78=$W$28),$AJ$79:$AU$90)),0)</f>
        <v>0</v>
      </c>
      <c r="CW66" s="13">
        <f t="array" aca="1" ref="CW66" ca="1">IF($W22=$C22,SUM(IF(($AI$79:$AI$90=$C22)*($AJ$78:$AU$78=$W$29),$AJ$79:$AU$90)),0)</f>
        <v>0</v>
      </c>
      <c r="CX66" s="13">
        <f t="array" aca="1" ref="CX66" ca="1">IF($W22=$C22,SUM(IF(($AI$79:$AI$90=$C22)*($AJ$78:$AU$78=$W$30),$AJ$79:$AU$90)),0)</f>
        <v>0</v>
      </c>
      <c r="CY66" s="336">
        <f t="array" aca="1" ref="CY66" ca="1">IF($W22=$C22,SUM(IF(($AI$79:$AI$90=$C22)*($AJ$78:$AU$78=$W$31),$AJ$79:$AU$90)),0)</f>
        <v>0</v>
      </c>
      <c r="CZ66" s="342">
        <f t="array" aca="1" ref="CZ66" ca="1">IF($X22=$C22,SUM(IF(($AI$79:$AI$90=$C22)*($AJ$78:$AU$78=$X$20),$AJ$79:$AU$90)),0)</f>
        <v>0</v>
      </c>
      <c r="DA66" s="13">
        <f t="array" aca="1" ref="DA66" ca="1">IF($X22=$C22,SUM(IF(($AI$79:$AI$90=$C22)*($AJ$78:$AU$78=$X$21),$AJ$79:$AU$90)),0)</f>
        <v>0</v>
      </c>
      <c r="DB66" s="13">
        <f t="array" aca="1" ref="DB66" ca="1">IF($X22=$C22,SUM(IF(($AI$79:$AI$90=$C22)*($AJ$78:$AU$78=$X$23),$AJ$79:$AU$90)),0)</f>
        <v>0</v>
      </c>
      <c r="DC66" s="13">
        <f t="array" aca="1" ref="DC66" ca="1">IF($X22=$C22,SUM(IF(($AI$79:$AI$90=$C22)*($AJ$78:$AU$78=$X$24),$AJ$79:$AU$90)),0)</f>
        <v>0</v>
      </c>
      <c r="DD66" s="13">
        <f t="array" aca="1" ref="DD66" ca="1">IF($X22=$C22,SUM(IF(($AI$79:$AI$90=$C22)*($AJ$78:$AU$78=$X$25),$AJ$79:$AU$90)),0)</f>
        <v>0</v>
      </c>
      <c r="DE66" s="13">
        <f t="array" aca="1" ref="DE66" ca="1">IF($X22=$C22,SUM(IF(($AI$79:$AI$90=$C22)*($AJ$78:$AU$78=$X$26),$AJ$79:$AU$90)),0)</f>
        <v>0</v>
      </c>
      <c r="DF66" s="13">
        <f t="array" aca="1" ref="DF66" ca="1">IF($X22=$C22,SUM(IF(($AI$79:$AI$90=$C22)*($AJ$78:$AU$78=$X$27),$AJ$79:$AU$90)),0)</f>
        <v>0</v>
      </c>
      <c r="DG66" s="13">
        <f t="array" aca="1" ref="DG66" ca="1">IF($X22=$C22,SUM(IF(($AI$79:$AI$90=$C22)*($AJ$78:$AU$78=$X$28),$AJ$79:$AU$90)),0)</f>
        <v>0</v>
      </c>
      <c r="DH66" s="13">
        <f t="array" aca="1" ref="DH66" ca="1">IF($X22=$C22,SUM(IF(($AI$79:$AI$90=$C22)*($AJ$78:$AU$78=$X$29),$AJ$79:$AU$90)),0)</f>
        <v>0</v>
      </c>
      <c r="DI66" s="13">
        <f t="array" aca="1" ref="DI66" ca="1">IF($X22=$C22,SUM(IF(($AI$79:$AI$90=$C22)*($AJ$78:$AU$78=$X$30),$AJ$79:$AU$90)),0)</f>
        <v>0</v>
      </c>
      <c r="DJ66" s="336">
        <f t="array" aca="1" ref="DJ66" ca="1">IF($X22=$C22,SUM(IF(($AI$79:$AI$90=$C22)*($AJ$78:$AU$78=$X$31),$AJ$79:$AU$90)),0)</f>
        <v>0</v>
      </c>
      <c r="DK66" s="13">
        <f t="array" aca="1" ref="DK66" ca="1">IF($Y22=$C22,SUM(IF(($AI$79:$AI$90=$C22)*($AJ$78:$AU$78=$Y$20),$AJ$79:$AU$90)),0)</f>
        <v>0</v>
      </c>
      <c r="DL66" s="13">
        <f t="array" aca="1" ref="DL66" ca="1">IF($Y22=$C22,SUM(IF(($AI$79:$AI$90=$C22)*($AJ$78:$AU$78=$Y$21),$AJ$79:$AU$90)),0)</f>
        <v>0</v>
      </c>
      <c r="DM66" s="13">
        <f t="array" aca="1" ref="DM66" ca="1">IF($Y22=$C22,SUM(IF(($AI$79:$AI$90=$C22)*($AJ$78:$AU$78=$Y$23),$AJ$79:$AU$90)),0)</f>
        <v>0</v>
      </c>
      <c r="DN66" s="13">
        <f t="array" aca="1" ref="DN66" ca="1">IF($Y22=$C22,SUM(IF(($AI$79:$AI$90=$C22)*($AJ$78:$AU$78=$Y$24),$AJ$79:$AU$90)),0)</f>
        <v>0</v>
      </c>
      <c r="DO66" s="13">
        <f t="array" aca="1" ref="DO66" ca="1">IF($Y22=$C22,SUM(IF(($AI$79:$AI$90=$C22)*($AJ$78:$AU$78=$Y$25),$AJ$79:$AU$90)),0)</f>
        <v>0</v>
      </c>
      <c r="DP66" s="13">
        <f t="array" aca="1" ref="DP66" ca="1">IF($Y22=$C22,SUM(IF(($AI$79:$AI$90=$C22)*($AJ$78:$AU$78=$Y$26),$AJ$79:$AU$90)),0)</f>
        <v>0</v>
      </c>
      <c r="DQ66" s="13">
        <f t="array" aca="1" ref="DQ66" ca="1">IF($Y22=$C22,SUM(IF(($AI$79:$AI$90=$C22)*($AJ$78:$AU$78=$Y$27),$AJ$79:$AU$90)),0)</f>
        <v>0</v>
      </c>
      <c r="DR66" s="13">
        <f t="array" aca="1" ref="DR66" ca="1">IF($Y22=$C22,SUM(IF(($AI$79:$AI$90=$C22)*($AJ$78:$AU$78=$Y$28),$AJ$79:$AU$90)),0)</f>
        <v>0</v>
      </c>
      <c r="DS66" s="13">
        <f t="array" aca="1" ref="DS66" ca="1">IF($Y22=$C22,SUM(IF(($AI$79:$AI$90=$C22)*($AJ$78:$AU$78=$Y$29),$AJ$79:$AU$90)),0)</f>
        <v>0</v>
      </c>
      <c r="DT66" s="13">
        <f t="array" aca="1" ref="DT66" ca="1">IF($Y22=$C22,SUM(IF(($AI$79:$AI$90=$C22)*($AJ$78:$AU$78=$Y$30),$AJ$79:$AU$90)),0)</f>
        <v>0</v>
      </c>
      <c r="DU66" s="343">
        <f t="array" aca="1" ref="DU66" ca="1">IF($Y22=$C22,SUM(IF(($AI$79:$AI$90=$C22)*($AJ$78:$AU$78=$Y$31),$AJ$79:$AU$90)),0)</f>
        <v>0</v>
      </c>
    </row>
    <row r="67" spans="5:125" s="2" customFormat="1" x14ac:dyDescent="0.2">
      <c r="E67" s="335">
        <f t="array" aca="1" ref="E67" ca="1">IF($O23=$C23,SUM(IF(($AI$79:$AI$90=$C23)*($AJ$78:$AU$78=$O$20),$AJ$79:$AU$90)),0)</f>
        <v>0</v>
      </c>
      <c r="F67" s="13">
        <f t="array" aca="1" ref="F67" ca="1">IF($O23=$C23,SUM(IF(($AI$79:$AI$90=$C23)*($AJ$78:$AU$78=$O$21),$AJ$79:$AU$90)),0)</f>
        <v>0</v>
      </c>
      <c r="G67" s="13">
        <f t="array" aca="1" ref="G67" ca="1">IF($O23=$C23,SUM(IF(($AI$79:$AI$90=$C23)*($AJ$78:$AU$78=$O$22),$AJ$79:$AU$90)),0)</f>
        <v>0</v>
      </c>
      <c r="H67" s="13">
        <f t="array" aca="1" ref="H67" ca="1">IF($O23=$C23,SUM(IF(($AI$79:$AI$90=$C23)*($AJ$78:$AU$78=$O$24),$AJ$79:$AU$90)),0)</f>
        <v>0</v>
      </c>
      <c r="I67" s="13">
        <f t="array" aca="1" ref="I67" ca="1">IF($O23=$C23,SUM(IF(($AI$79:$AI$90=$C23)*($AJ$78:$AU$78=$O$25),$AJ$79:$AU$90)),0)</f>
        <v>0</v>
      </c>
      <c r="J67" s="13">
        <f t="array" aca="1" ref="J67" ca="1">IF($O23=$C23,SUM(IF(($AI$79:$AI$90=$C23)*($AJ$78:$AU$78=$O$26),$AJ$79:$AU$90)),0)</f>
        <v>0</v>
      </c>
      <c r="K67" s="13">
        <f t="array" aca="1" ref="K67" ca="1">IF($O23=$C23,SUM(IF(($AI$79:$AI$90=$C23)*($AJ$78:$AU$78=$O$27),$AJ$79:$AU$90)),0)</f>
        <v>0</v>
      </c>
      <c r="L67" s="13">
        <f t="array" aca="1" ref="L67" ca="1">IF($O23=$C23,SUM(IF(($AI$79:$AI$90=$C23)*($AJ$78:$AU$78=$O$28),$AJ$79:$AU$90)),0)</f>
        <v>0</v>
      </c>
      <c r="M67" s="13">
        <f t="array" aca="1" ref="M67" ca="1">IF($O23=$C23,SUM(IF(($AI$79:$AI$90=$C23)*($AJ$78:$AU$78=$O$29),$AJ$79:$AU$90)),0)</f>
        <v>0</v>
      </c>
      <c r="N67" s="13">
        <f t="array" aca="1" ref="N67" ca="1">IF($O23=$C23,SUM(IF(($AI$79:$AI$90=$C23)*($AJ$78:$AU$78=$O$30),$AJ$79:$AU$90)),0)</f>
        <v>0</v>
      </c>
      <c r="O67" s="13">
        <f t="array" aca="1" ref="O67" ca="1">IF($O23=$C23,SUM(IF(($AI$79:$AI$90=$C23)*($AJ$78:$AU$78=$O$31),$AJ$79:$AU$90)),0)</f>
        <v>0</v>
      </c>
      <c r="P67" s="342">
        <f t="array" aca="1" ref="P67" ca="1">IF($P23=$C23,SUM(IF(($AI$79:$AI$90=$C23)*($AJ$78:$AU$78=$P$20),$AJ$79:$AU$90)),0)</f>
        <v>0</v>
      </c>
      <c r="Q67" s="13">
        <f t="array" aca="1" ref="Q67" ca="1">IF($P23=$C23,SUM(IF(($AI$79:$AI$90=$C23)*($AJ$78:$AU$78=$P$21),$AJ$79:$AU$90)),0)</f>
        <v>0</v>
      </c>
      <c r="R67" s="13">
        <f t="array" aca="1" ref="R67" ca="1">IF($P23=$C23,SUM(IF(($AI$79:$AI$90=$C23)*($AJ$78:$AU$78=$P$22),$AJ$79:$AU$90)),0)</f>
        <v>0</v>
      </c>
      <c r="S67" s="13">
        <f t="array" aca="1" ref="S67" ca="1">IF($P23=$C23,SUM(IF(($AI$79:$AI$90=$C23)*($AJ$78:$AU$78=$P$24),$AJ$79:$AU$90)),0)</f>
        <v>0</v>
      </c>
      <c r="T67" s="13">
        <f t="array" aca="1" ref="T67" ca="1">IF($P23=$C23,SUM(IF(($AI$79:$AI$90=$C23)*($AJ$78:$AU$78=$P$25),$AJ$79:$AU$90)),0)</f>
        <v>0</v>
      </c>
      <c r="U67" s="13">
        <f t="array" aca="1" ref="U67" ca="1">IF($P23=$C23,SUM(IF(($AI$79:$AI$90=$C23)*($AJ$78:$AU$78=$P$26),$AJ$79:$AU$90)),0)</f>
        <v>0</v>
      </c>
      <c r="V67" s="13">
        <f t="array" aca="1" ref="V67" ca="1">IF($P23=$C23,SUM(IF(($AI$79:$AI$90=$C23)*($AJ$78:$AU$78=$P$27),$AJ$79:$AU$90)),0)</f>
        <v>0</v>
      </c>
      <c r="W67" s="13">
        <f t="array" aca="1" ref="W67" ca="1">IF($P23=$C23,SUM(IF(($AI$79:$AI$90=$C23)*($AJ$78:$AU$78=$P$28),$AJ$79:$AU$90)),0)</f>
        <v>0</v>
      </c>
      <c r="X67" s="13">
        <f t="array" aca="1" ref="X67" ca="1">IF($P23=$C23,SUM(IF(($AI$79:$AI$90=$C23)*($AJ$78:$AU$78=$P$29),$AJ$79:$AU$90)),0)</f>
        <v>0</v>
      </c>
      <c r="Y67" s="13">
        <f t="array" aca="1" ref="Y67" ca="1">IF($P23=$C23,SUM(IF(($AI$79:$AI$90=$C23)*($AJ$78:$AU$78=$P$30),$AJ$79:$AU$90)),0)</f>
        <v>0</v>
      </c>
      <c r="Z67" s="13">
        <f t="array" aca="1" ref="Z67" ca="1">IF($P23=$C23,SUM(IF(($AI$79:$AI$90=$C23)*($AJ$78:$AU$78=$P$31),$AJ$79:$AU$90)),0)</f>
        <v>0</v>
      </c>
      <c r="AA67" s="342">
        <f t="array" aca="1" ref="AA67" ca="1">IF($Q23=$C23,SUM(IF(($AI$79:$AI$90=$C23)*($AJ$78:$AU$78=$Q$20),$AJ$79:$AU$90)),0)</f>
        <v>0</v>
      </c>
      <c r="AB67" s="13">
        <f t="array" aca="1" ref="AB67" ca="1">IF($Q23=$C23,SUM(IF(($AI$79:$AI$90=$C23)*($AJ$78:$AU$78=$Q$21),$AJ$79:$AU$90)),0)</f>
        <v>0</v>
      </c>
      <c r="AC67" s="13">
        <f t="array" aca="1" ref="AC67" ca="1">IF($Q23=$C23,SUM(IF(($AI$79:$AI$90=$C23)*($AJ$78:$AU$78=$Q$22),$AJ$79:$AU$90)),0)</f>
        <v>0</v>
      </c>
      <c r="AD67" s="13">
        <f t="array" aca="1" ref="AD67" ca="1">IF($Q23=$C23,SUM(IF(($AI$79:$AI$90=$C23)*($AJ$78:$AU$78=$Q$24),$AJ$79:$AU$90)),0)</f>
        <v>0</v>
      </c>
      <c r="AE67" s="13">
        <f t="array" aca="1" ref="AE67" ca="1">IF($Q23=$C23,SUM(IF(($AI$79:$AI$90=$C23)*($AJ$78:$AU$78=$Q$25),$AJ$79:$AU$90)),0)</f>
        <v>0</v>
      </c>
      <c r="AF67" s="13">
        <f t="array" aca="1" ref="AF67" ca="1">IF($Q23=$C23,SUM(IF(($AI$79:$AI$90=$C23)*($AJ$78:$AU$78=$Q$26),$AJ$79:$AU$90)),0)</f>
        <v>0</v>
      </c>
      <c r="AG67" s="13">
        <f t="array" aca="1" ref="AG67" ca="1">IF($Q23=$C23,SUM(IF(($AI$79:$AI$90=$C23)*($AJ$78:$AU$78=$Q$27),$AJ$79:$AU$90)),0)</f>
        <v>0</v>
      </c>
      <c r="AH67" s="13">
        <f t="array" aca="1" ref="AH67" ca="1">IF($Q23=$C23,SUM(IF(($AI$79:$AI$90=$C23)*($AJ$78:$AU$78=$Q$28),$AJ$79:$AU$90)),0)</f>
        <v>0</v>
      </c>
      <c r="AI67" s="13">
        <f t="array" aca="1" ref="AI67" ca="1">IF($Q23=$C23,SUM(IF(($AI$79:$AI$90=$C23)*($AJ$78:$AU$78=$Q$29),$AJ$79:$AU$90)),0)</f>
        <v>0</v>
      </c>
      <c r="AJ67" s="13">
        <f t="array" aca="1" ref="AJ67" ca="1">IF($Q23=$C23,SUM(IF(($AI$79:$AI$90=$C23)*($AJ$78:$AU$78=$Q$30),$AJ$79:$AU$90)),0)</f>
        <v>0</v>
      </c>
      <c r="AK67" s="13">
        <f t="array" aca="1" ref="AK67" ca="1">IF($Q23=$C23,SUM(IF(($AI$79:$AI$90=$C23)*($AJ$78:$AU$78=$Q$31),$AJ$79:$AU$90)),0)</f>
        <v>0</v>
      </c>
      <c r="AL67" s="342">
        <f t="array" aca="1" ref="AL67" ca="1">IF($R23=$C23,SUM(IF(($AI$79:$AI$90=$C23)*($AJ$78:$AU$78=$R$20),$AJ$79:$AU$90)),0)</f>
        <v>0</v>
      </c>
      <c r="AM67" s="13">
        <f t="array" aca="1" ref="AM67" ca="1">IF($R23=$C23,SUM(IF(($AI$79:$AI$90=$C23)*($AJ$78:$AU$78=$R$21),$AJ$79:$AU$90)),0)</f>
        <v>0</v>
      </c>
      <c r="AN67" s="13">
        <f t="array" aca="1" ref="AN67" ca="1">IF($R23=$C23,SUM(IF(($AI$79:$AI$90=$C23)*($AJ$78:$AU$78=$R$22),$AJ$79:$AU$90)),0)</f>
        <v>0</v>
      </c>
      <c r="AO67" s="13">
        <f t="array" aca="1" ref="AO67" ca="1">IF($R23=$C23,SUM(IF(($AI$79:$AI$90=$C23)*($AJ$78:$AU$78=$R$24),$AJ$79:$AU$90)),0)</f>
        <v>0</v>
      </c>
      <c r="AP67" s="13">
        <f t="array" aca="1" ref="AP67" ca="1">IF($R23=$C23,SUM(IF(($AI$79:$AI$90=$C23)*($AJ$78:$AU$78=$R$25),$AJ$79:$AU$90)),0)</f>
        <v>0</v>
      </c>
      <c r="AQ67" s="13">
        <f t="array" aca="1" ref="AQ67" ca="1">IF($R23=$C23,SUM(IF(($AI$79:$AI$90=$C23)*($AJ$78:$AU$78=$R$26),$AJ$79:$AU$90)),0)</f>
        <v>0</v>
      </c>
      <c r="AR67" s="13">
        <f t="array" aca="1" ref="AR67" ca="1">IF($R23=$C23,SUM(IF(($AI$79:$AI$90=$C23)*($AJ$78:$AU$78=$R$27),$AJ$79:$AU$90)),0)</f>
        <v>0</v>
      </c>
      <c r="AS67" s="13">
        <f t="array" aca="1" ref="AS67" ca="1">IF($R23=$C23,SUM(IF(($AI$79:$AI$90=$C23)*($AJ$78:$AU$78=$R$28),$AJ$79:$AU$90)),0)</f>
        <v>0</v>
      </c>
      <c r="AT67" s="13">
        <f t="array" aca="1" ref="AT67" ca="1">IF($R23=$C23,SUM(IF(($AI$79:$AI$90=$C23)*($AJ$78:$AU$78=$R$29),$AJ$79:$AU$90)),0)</f>
        <v>0</v>
      </c>
      <c r="AU67" s="13">
        <f t="array" aca="1" ref="AU67" ca="1">IF($R23=$C23,SUM(IF(($AI$79:$AI$90=$C23)*($AJ$78:$AU$78=$R$30),$AJ$79:$AU$90)),0)</f>
        <v>0</v>
      </c>
      <c r="AV67" s="13">
        <f t="array" aca="1" ref="AV67" ca="1">IF($R23=$C23,SUM(IF(($AI$79:$AI$90=$C23)*($AJ$78:$AU$78=$R$31),$AJ$79:$AU$90)),0)</f>
        <v>0</v>
      </c>
      <c r="AW67" s="342">
        <f t="array" aca="1" ref="AW67" ca="1">IF($S23=$C23,SUM(IF(($AI$79:$AI$90=$C23)*($AJ$78:$AU$78=$S$20),$AJ$79:$AU$90)),0)</f>
        <v>0</v>
      </c>
      <c r="AX67" s="13">
        <f t="array" aca="1" ref="AX67" ca="1">IF($S23=$C23,SUM(IF(($AI$79:$AI$90=$C23)*($AJ$78:$AU$78=$S$21),$AJ$79:$AU$90)),0)</f>
        <v>0</v>
      </c>
      <c r="AY67" s="13">
        <f t="array" aca="1" ref="AY67" ca="1">IF($S23=$C23,SUM(IF(($AI$79:$AI$90=$C23)*($AJ$78:$AU$78=$S$22),$AJ$79:$AU$90)),0)</f>
        <v>0</v>
      </c>
      <c r="AZ67" s="13">
        <f t="array" aca="1" ref="AZ67" ca="1">IF($S23=$C23,SUM(IF(($AI$79:$AI$90=$C23)*($AJ$78:$AU$78=$S$24),$AJ$79:$AU$90)),0)</f>
        <v>0</v>
      </c>
      <c r="BA67" s="13">
        <f t="array" aca="1" ref="BA67" ca="1">IF($S23=$C23,SUM(IF(($AI$79:$AI$90=$C23)*($AJ$78:$AU$78=$S$25),$AJ$79:$AU$90)),0)</f>
        <v>0</v>
      </c>
      <c r="BB67" s="13">
        <f t="array" aca="1" ref="BB67" ca="1">IF($S23=$C23,SUM(IF(($AI$79:$AI$90=$C23)*($AJ$78:$AU$78=$S$26),$AJ$79:$AU$90)),0)</f>
        <v>0</v>
      </c>
      <c r="BC67" s="13">
        <f t="array" aca="1" ref="BC67" ca="1">IF($S23=$C23,SUM(IF(($AI$79:$AI$90=$C23)*($AJ$78:$AU$78=$S$27),$AJ$79:$AU$90)),0)</f>
        <v>0</v>
      </c>
      <c r="BD67" s="13">
        <f t="array" aca="1" ref="BD67" ca="1">IF($S23=$C23,SUM(IF(($AI$79:$AI$90=$C23)*($AJ$78:$AU$78=$S$28),$AJ$79:$AU$90)),0)</f>
        <v>0</v>
      </c>
      <c r="BE67" s="13">
        <f t="array" aca="1" ref="BE67" ca="1">IF($S23=$C23,SUM(IF(($AI$79:$AI$90=$C23)*($AJ$78:$AU$78=$S$29),$AJ$79:$AU$90)),0)</f>
        <v>0</v>
      </c>
      <c r="BF67" s="13">
        <f t="array" aca="1" ref="BF67" ca="1">IF($S23=$C23,SUM(IF(($AI$79:$AI$90=$C23)*($AJ$78:$AU$78=$S$30),$AJ$79:$AU$90)),0)</f>
        <v>0</v>
      </c>
      <c r="BG67" s="13">
        <f t="array" aca="1" ref="BG67" ca="1">IF($S23=$C23,SUM(IF(($AI$79:$AI$90=$C23)*($AJ$78:$AU$78=$S$31),$AJ$79:$AU$90)),0)</f>
        <v>0</v>
      </c>
      <c r="BH67" s="342">
        <f t="array" aca="1" ref="BH67" ca="1">IF($T23=$C23,SUM(IF(($AI$79:$AI$90=$C23)*($AJ$78:$AU$78=$T$20),$AJ$79:$AU$90)),0)</f>
        <v>0</v>
      </c>
      <c r="BI67" s="13">
        <f t="array" aca="1" ref="BI67" ca="1">IF($T23=$C23,SUM(IF(($AI$79:$AI$90=$C23)*($AJ$78:$AU$78=$T$21),$AJ$79:$AU$90)),0)</f>
        <v>0</v>
      </c>
      <c r="BJ67" s="13">
        <f t="array" aca="1" ref="BJ67" ca="1">IF($T23=$C23,SUM(IF(($AI$79:$AI$90=$C23)*($AJ$78:$AU$78=$T$22),$AJ$79:$AU$90)),0)</f>
        <v>0</v>
      </c>
      <c r="BK67" s="13">
        <f t="array" aca="1" ref="BK67" ca="1">IF($T23=$C23,SUM(IF(($AI$79:$AI$90=$C23)*($AJ$78:$AU$78=$T$24),$AJ$79:$AU$90)),0)</f>
        <v>0</v>
      </c>
      <c r="BL67" s="13">
        <f t="array" aca="1" ref="BL67" ca="1">IF($T23=$C23,SUM(IF(($AI$79:$AI$90=$C23)*($AJ$78:$AU$78=$T$25),$AJ$79:$AU$90)),0)</f>
        <v>0</v>
      </c>
      <c r="BM67" s="13">
        <f t="array" aca="1" ref="BM67" ca="1">IF($T23=$C23,SUM(IF(($AI$79:$AI$90=$C23)*($AJ$78:$AU$78=$T$26),$AJ$79:$AU$90)),0)</f>
        <v>0</v>
      </c>
      <c r="BN67" s="13">
        <f t="array" aca="1" ref="BN67" ca="1">IF($T23=$C23,SUM(IF(($AI$79:$AI$90=$C23)*($AJ$78:$AU$78=$T$27),$AJ$79:$AU$90)),0)</f>
        <v>0</v>
      </c>
      <c r="BO67" s="13">
        <f t="array" aca="1" ref="BO67" ca="1">IF($T23=$C23,SUM(IF(($AI$79:$AI$90=$C23)*($AJ$78:$AU$78=$T$28),$AJ$79:$AU$90)),0)</f>
        <v>0</v>
      </c>
      <c r="BP67" s="13">
        <f t="array" aca="1" ref="BP67" ca="1">IF($T23=$C23,SUM(IF(($AI$79:$AI$90=$C23)*($AJ$78:$AU$78=$T$29),$AJ$79:$AU$90)),0)</f>
        <v>0</v>
      </c>
      <c r="BQ67" s="13">
        <f t="array" aca="1" ref="BQ67" ca="1">IF($T23=$C23,SUM(IF(($AI$79:$AI$90=$C23)*($AJ$78:$AU$78=$T$30),$AJ$79:$AU$90)),0)</f>
        <v>0</v>
      </c>
      <c r="BR67" s="13">
        <f t="array" aca="1" ref="BR67" ca="1">IF($T23=$C23,SUM(IF(($AI$79:$AI$90=$C23)*($AJ$78:$AU$78=$T$31),$AJ$79:$AU$90)),0)</f>
        <v>0</v>
      </c>
      <c r="BS67" s="342">
        <f t="array" aca="1" ref="BS67" ca="1">IF($U23=$C23,SUM(IF(($AI$79:$AI$90=$C23)*($AJ$78:$AU$78=$U$20),$AJ$79:$AU$90)),0)</f>
        <v>0</v>
      </c>
      <c r="BT67" s="13">
        <f t="array" aca="1" ref="BT67" ca="1">IF($U23=$C23,SUM(IF(($AI$79:$AI$90=$C23)*($AJ$78:$AU$78=$U$21),$AJ$79:$AU$90)),0)</f>
        <v>0</v>
      </c>
      <c r="BU67" s="13">
        <f t="array" aca="1" ref="BU67" ca="1">IF($U23=$C23,SUM(IF(($AI$79:$AI$90=$C23)*($AJ$78:$AU$78=$U$22),$AJ$79:$AU$90)),0)</f>
        <v>0</v>
      </c>
      <c r="BV67" s="13">
        <f t="array" aca="1" ref="BV67" ca="1">IF($U23=$C23,SUM(IF(($AI$79:$AI$90=$C23)*($AJ$78:$AU$78=$U$24),$AJ$79:$AU$90)),0)</f>
        <v>0</v>
      </c>
      <c r="BW67" s="13">
        <f t="array" aca="1" ref="BW67" ca="1">IF($U23=$C23,SUM(IF(($AI$79:$AI$90=$C23)*($AJ$78:$AU$78=$U$25),$AJ$79:$AU$90)),0)</f>
        <v>0</v>
      </c>
      <c r="BX67" s="13">
        <f t="array" aca="1" ref="BX67" ca="1">IF($U23=$C23,SUM(IF(($AI$79:$AI$90=$C23)*($AJ$78:$AU$78=$U$26),$AJ$79:$AU$90)),0)</f>
        <v>0</v>
      </c>
      <c r="BY67" s="13">
        <f t="array" aca="1" ref="BY67" ca="1">IF($U23=$C23,SUM(IF(($AI$79:$AI$90=$C23)*($AJ$78:$AU$78=$U$27),$AJ$79:$AU$90)),0)</f>
        <v>0</v>
      </c>
      <c r="BZ67" s="13">
        <f t="array" aca="1" ref="BZ67" ca="1">IF($U23=$C23,SUM(IF(($AI$79:$AI$90=$C23)*($AJ$78:$AU$78=$U$28),$AJ$79:$AU$90)),0)</f>
        <v>0</v>
      </c>
      <c r="CA67" s="13">
        <f t="array" aca="1" ref="CA67" ca="1">IF($U23=$C23,SUM(IF(($AI$79:$AI$90=$C23)*($AJ$78:$AU$78=$U$29),$AJ$79:$AU$90)),0)</f>
        <v>0</v>
      </c>
      <c r="CB67" s="13">
        <f t="array" aca="1" ref="CB67" ca="1">IF($U23=$C23,SUM(IF(($AI$79:$AI$90=$C23)*($AJ$78:$AU$78=$U$30),$AJ$79:$AU$90)),0)</f>
        <v>0</v>
      </c>
      <c r="CC67" s="13">
        <f t="array" aca="1" ref="CC67" ca="1">IF($U23=$C23,SUM(IF(($AI$79:$AI$90=$C23)*($AJ$78:$AU$78=$U$31),$AJ$79:$AU$90)),0)</f>
        <v>0</v>
      </c>
      <c r="CD67" s="342">
        <f t="array" aca="1" ref="CD67" ca="1">IF($V23=$C23,SUM(IF(($AI$79:$AI$90=$C23)*($AJ$78:$AU$78=$V$20),$AJ$79:$AU$90)),0)</f>
        <v>0</v>
      </c>
      <c r="CE67" s="13">
        <f t="array" aca="1" ref="CE67" ca="1">IF($V23=$C23,SUM(IF(($AI$79:$AI$90=$C23)*($AJ$78:$AU$78=$V$21),$AJ$79:$AU$90)),0)</f>
        <v>0</v>
      </c>
      <c r="CF67" s="13">
        <f t="array" aca="1" ref="CF67" ca="1">IF($V23=$C23,SUM(IF(($AI$79:$AI$90=$C23)*($AJ$78:$AU$78=$V$22),$AJ$79:$AU$90)),0)</f>
        <v>0</v>
      </c>
      <c r="CG67" s="13">
        <f t="array" aca="1" ref="CG67" ca="1">IF($V23=$C23,SUM(IF(($AI$79:$AI$90=$C23)*($AJ$78:$AU$78=$V$24),$AJ$79:$AU$90)),0)</f>
        <v>0</v>
      </c>
      <c r="CH67" s="13">
        <f t="array" aca="1" ref="CH67" ca="1">IF($V23=$C23,SUM(IF(($AI$79:$AI$90=$C23)*($AJ$78:$AU$78=$V$25),$AJ$79:$AU$90)),0)</f>
        <v>0</v>
      </c>
      <c r="CI67" s="13">
        <f t="array" aca="1" ref="CI67" ca="1">IF($V23=$C23,SUM(IF(($AI$79:$AI$90=$C23)*($AJ$78:$AU$78=$V$26),$AJ$79:$AU$90)),0)</f>
        <v>0</v>
      </c>
      <c r="CJ67" s="13">
        <f t="array" aca="1" ref="CJ67" ca="1">IF($V23=$C23,SUM(IF(($AI$79:$AI$90=$C23)*($AJ$78:$AU$78=$V$27),$AJ$79:$AU$90)),0)</f>
        <v>0</v>
      </c>
      <c r="CK67" s="13">
        <f t="array" aca="1" ref="CK67" ca="1">IF($V23=$C23,SUM(IF(($AI$79:$AI$90=$C23)*($AJ$78:$AU$78=$V$28),$AJ$79:$AU$90)),0)</f>
        <v>0</v>
      </c>
      <c r="CL67" s="13">
        <f t="array" aca="1" ref="CL67" ca="1">IF($V23=$C23,SUM(IF(($AI$79:$AI$90=$C23)*($AJ$78:$AU$78=$V$29),$AJ$79:$AU$90)),0)</f>
        <v>0</v>
      </c>
      <c r="CM67" s="13">
        <f t="array" aca="1" ref="CM67" ca="1">IF($V23=$C23,SUM(IF(($AI$79:$AI$90=$C23)*($AJ$78:$AU$78=$V$30),$AJ$79:$AU$90)),0)</f>
        <v>0</v>
      </c>
      <c r="CN67" s="336">
        <f t="array" aca="1" ref="CN67" ca="1">IF($V23=$C23,SUM(IF(($AI$79:$AI$90=$C23)*($AJ$78:$AU$78=$V$31),$AJ$79:$AU$90)),0)</f>
        <v>0</v>
      </c>
      <c r="CO67" s="342">
        <f t="array" aca="1" ref="CO67" ca="1">IF($W23=$C23,SUM(IF(($AI$79:$AI$90=$C23)*($AJ$78:$AU$78=$W$20),$AJ$79:$AU$90)),0)</f>
        <v>0</v>
      </c>
      <c r="CP67" s="13">
        <f t="array" aca="1" ref="CP67" ca="1">IF($W23=$C23,SUM(IF(($AI$79:$AI$90=$C23)*($AJ$78:$AU$78=$W$21),$AJ$79:$AU$90)),0)</f>
        <v>0</v>
      </c>
      <c r="CQ67" s="13">
        <f t="array" aca="1" ref="CQ67" ca="1">IF($W23=$C23,SUM(IF(($AI$79:$AI$90=$C23)*($AJ$78:$AU$78=$W$22),$AJ$79:$AU$90)),0)</f>
        <v>0</v>
      </c>
      <c r="CR67" s="13">
        <f t="array" aca="1" ref="CR67" ca="1">IF($W23=$C23,SUM(IF(($AI$79:$AI$90=$C23)*($AJ$78:$AU$78=$W$24),$AJ$79:$AU$90)),0)</f>
        <v>0</v>
      </c>
      <c r="CS67" s="13">
        <f t="array" aca="1" ref="CS67" ca="1">IF($W23=$C23,SUM(IF(($AI$79:$AI$90=$C23)*($AJ$78:$AU$78=$W$25),$AJ$79:$AU$90)),0)</f>
        <v>0</v>
      </c>
      <c r="CT67" s="13">
        <f t="array" aca="1" ref="CT67" ca="1">IF($W23=$C23,SUM(IF(($AI$79:$AI$90=$C23)*($AJ$78:$AU$78=$W$26),$AJ$79:$AU$90)),0)</f>
        <v>0</v>
      </c>
      <c r="CU67" s="13">
        <f t="array" aca="1" ref="CU67" ca="1">IF($W23=$C23,SUM(IF(($AI$79:$AI$90=$C23)*($AJ$78:$AU$78=$W$27),$AJ$79:$AU$90)),0)</f>
        <v>0</v>
      </c>
      <c r="CV67" s="13">
        <f t="array" aca="1" ref="CV67" ca="1">IF($W23=$C23,SUM(IF(($AI$79:$AI$90=$C23)*($AJ$78:$AU$78=$W$28),$AJ$79:$AU$90)),0)</f>
        <v>0</v>
      </c>
      <c r="CW67" s="13">
        <f t="array" aca="1" ref="CW67" ca="1">IF($W23=$C23,SUM(IF(($AI$79:$AI$90=$C23)*($AJ$78:$AU$78=$W$29),$AJ$79:$AU$90)),0)</f>
        <v>0</v>
      </c>
      <c r="CX67" s="13">
        <f t="array" aca="1" ref="CX67" ca="1">IF($W23=$C23,SUM(IF(($AI$79:$AI$90=$C23)*($AJ$78:$AU$78=$W$30),$AJ$79:$AU$90)),0)</f>
        <v>0</v>
      </c>
      <c r="CY67" s="336">
        <f t="array" aca="1" ref="CY67" ca="1">IF($W23=$C23,SUM(IF(($AI$79:$AI$90=$C23)*($AJ$78:$AU$78=$W$31),$AJ$79:$AU$90)),0)</f>
        <v>0</v>
      </c>
      <c r="CZ67" s="342">
        <f t="array" aca="1" ref="CZ67" ca="1">IF($X23=$C23,SUM(IF(($AI$79:$AI$90=$C23)*($AJ$78:$AU$78=$X$20),$AJ$79:$AU$90)),0)</f>
        <v>0</v>
      </c>
      <c r="DA67" s="13">
        <f t="array" aca="1" ref="DA67" ca="1">IF($X23=$C23,SUM(IF(($AI$79:$AI$90=$C23)*($AJ$78:$AU$78=$X$21),$AJ$79:$AU$90)),0)</f>
        <v>0</v>
      </c>
      <c r="DB67" s="13">
        <f t="array" aca="1" ref="DB67" ca="1">IF($X23=$C23,SUM(IF(($AI$79:$AI$90=$C23)*($AJ$78:$AU$78=$X$22),$AJ$79:$AU$90)),0)</f>
        <v>0</v>
      </c>
      <c r="DC67" s="13">
        <f t="array" aca="1" ref="DC67" ca="1">IF($X23=$C23,SUM(IF(($AI$79:$AI$90=$C23)*($AJ$78:$AU$78=$X$24),$AJ$79:$AU$90)),0)</f>
        <v>0</v>
      </c>
      <c r="DD67" s="13">
        <f t="array" aca="1" ref="DD67" ca="1">IF($X23=$C23,SUM(IF(($AI$79:$AI$90=$C23)*($AJ$78:$AU$78=$X$25),$AJ$79:$AU$90)),0)</f>
        <v>0</v>
      </c>
      <c r="DE67" s="13">
        <f t="array" aca="1" ref="DE67" ca="1">IF($X23=$C23,SUM(IF(($AI$79:$AI$90=$C23)*($AJ$78:$AU$78=$X$26),$AJ$79:$AU$90)),0)</f>
        <v>0</v>
      </c>
      <c r="DF67" s="13">
        <f t="array" aca="1" ref="DF67" ca="1">IF($X23=$C23,SUM(IF(($AI$79:$AI$90=$C23)*($AJ$78:$AU$78=$X$27),$AJ$79:$AU$90)),0)</f>
        <v>0</v>
      </c>
      <c r="DG67" s="13">
        <f t="array" aca="1" ref="DG67" ca="1">IF($X23=$C23,SUM(IF(($AI$79:$AI$90=$C23)*($AJ$78:$AU$78=$X$28),$AJ$79:$AU$90)),0)</f>
        <v>0</v>
      </c>
      <c r="DH67" s="13">
        <f t="array" aca="1" ref="DH67" ca="1">IF($X23=$C23,SUM(IF(($AI$79:$AI$90=$C23)*($AJ$78:$AU$78=$X$29),$AJ$79:$AU$90)),0)</f>
        <v>0</v>
      </c>
      <c r="DI67" s="13">
        <f t="array" aca="1" ref="DI67" ca="1">IF($X23=$C23,SUM(IF(($AI$79:$AI$90=$C23)*($AJ$78:$AU$78=$X$30),$AJ$79:$AU$90)),0)</f>
        <v>0</v>
      </c>
      <c r="DJ67" s="336">
        <f t="array" aca="1" ref="DJ67" ca="1">IF($X23=$C23,SUM(IF(($AI$79:$AI$90=$C23)*($AJ$78:$AU$78=$X$31),$AJ$79:$AU$90)),0)</f>
        <v>0</v>
      </c>
      <c r="DK67" s="13">
        <f t="array" aca="1" ref="DK67" ca="1">IF($Y23=$C23,SUM(IF(($AI$79:$AI$90=$C23)*($AJ$78:$AU$78=$Y$20),$AJ$79:$AU$90)),0)</f>
        <v>0</v>
      </c>
      <c r="DL67" s="13">
        <f t="array" aca="1" ref="DL67" ca="1">IF($Y23=$C23,SUM(IF(($AI$79:$AI$90=$C23)*($AJ$78:$AU$78=$Y$21),$AJ$79:$AU$90)),0)</f>
        <v>0</v>
      </c>
      <c r="DM67" s="13">
        <f t="array" aca="1" ref="DM67" ca="1">IF($Y23=$C23,SUM(IF(($AI$79:$AI$90=$C23)*($AJ$78:$AU$78=$Y$22),$AJ$79:$AU$90)),0)</f>
        <v>0</v>
      </c>
      <c r="DN67" s="13">
        <f t="array" aca="1" ref="DN67" ca="1">IF($Y23=$C23,SUM(IF(($AI$79:$AI$90=$C23)*($AJ$78:$AU$78=$Y$24),$AJ$79:$AU$90)),0)</f>
        <v>0</v>
      </c>
      <c r="DO67" s="13">
        <f t="array" aca="1" ref="DO67" ca="1">IF($Y23=$C23,SUM(IF(($AI$79:$AI$90=$C23)*($AJ$78:$AU$78=$Y$25),$AJ$79:$AU$90)),0)</f>
        <v>0</v>
      </c>
      <c r="DP67" s="13">
        <f t="array" aca="1" ref="DP67" ca="1">IF($Y23=$C23,SUM(IF(($AI$79:$AI$90=$C23)*($AJ$78:$AU$78=$Y$26),$AJ$79:$AU$90)),0)</f>
        <v>0</v>
      </c>
      <c r="DQ67" s="13">
        <f t="array" aca="1" ref="DQ67" ca="1">IF($Y23=$C23,SUM(IF(($AI$79:$AI$90=$C23)*($AJ$78:$AU$78=$Y$27),$AJ$79:$AU$90)),0)</f>
        <v>0</v>
      </c>
      <c r="DR67" s="13">
        <f t="array" aca="1" ref="DR67" ca="1">IF($Y23=$C23,SUM(IF(($AI$79:$AI$90=$C23)*($AJ$78:$AU$78=$Y$28),$AJ$79:$AU$90)),0)</f>
        <v>0</v>
      </c>
      <c r="DS67" s="13">
        <f t="array" aca="1" ref="DS67" ca="1">IF($Y23=$C23,SUM(IF(($AI$79:$AI$90=$C23)*($AJ$78:$AU$78=$Y$29),$AJ$79:$AU$90)),0)</f>
        <v>0</v>
      </c>
      <c r="DT67" s="13">
        <f t="array" aca="1" ref="DT67" ca="1">IF($Y23=$C23,SUM(IF(($AI$79:$AI$90=$C23)*($AJ$78:$AU$78=$Y$30),$AJ$79:$AU$90)),0)</f>
        <v>0</v>
      </c>
      <c r="DU67" s="343">
        <f t="array" aca="1" ref="DU67" ca="1">IF($Y23=$C23,SUM(IF(($AI$79:$AI$90=$C23)*($AJ$78:$AU$78=$Y$31),$AJ$79:$AU$90)),0)</f>
        <v>0</v>
      </c>
    </row>
    <row r="68" spans="5:125" s="2" customFormat="1" x14ac:dyDescent="0.2">
      <c r="E68" s="335">
        <f t="array" aca="1" ref="E68" ca="1">IF($O24=$C24,SUM(IF(($AI$79:$AI$90=$C24)*($AJ$78:$AU$78=$O$20),$AJ$79:$AU$90)),0)</f>
        <v>0</v>
      </c>
      <c r="F68" s="13">
        <f t="array" aca="1" ref="F68" ca="1">IF($O24=$C24,SUM(IF(($AI$79:$AI$90=$C24)*($AJ$78:$AU$78=$O$21),$AJ$79:$AU$90)),0)</f>
        <v>0</v>
      </c>
      <c r="G68" s="13">
        <f t="array" aca="1" ref="G68" ca="1">IF($O24=$C24,SUM(IF(($AI$79:$AI$90=$C24)*($AJ$78:$AU$78=$O$22),$AJ$79:$AU$90)),0)</f>
        <v>0</v>
      </c>
      <c r="H68" s="13">
        <f t="array" aca="1" ref="H68" ca="1">IF($O24=$C24,SUM(IF(($AI$79:$AI$90=$C24)*($AJ$78:$AU$78=$O$23),$AJ$79:$AU$90)),0)</f>
        <v>0</v>
      </c>
      <c r="I68" s="13">
        <f t="array" aca="1" ref="I68" ca="1">IF($O24=$C24,SUM(IF(($AI$79:$AI$90=$C24)*($AJ$78:$AU$78=$O$25),$AJ$79:$AU$90)),0)</f>
        <v>0</v>
      </c>
      <c r="J68" s="13">
        <f t="array" aca="1" ref="J68" ca="1">IF($O24=$C24,SUM(IF(($AI$79:$AI$90=$C24)*($AJ$78:$AU$78=$O$26),$AJ$79:$AU$90)),0)</f>
        <v>0</v>
      </c>
      <c r="K68" s="13">
        <f t="array" aca="1" ref="K68" ca="1">IF($O24=$C24,SUM(IF(($AI$79:$AI$90=$C24)*($AJ$78:$AU$78=$O$27),$AJ$79:$AU$90)),0)</f>
        <v>0</v>
      </c>
      <c r="L68" s="13">
        <f t="array" aca="1" ref="L68" ca="1">IF($O24=$C24,SUM(IF(($AI$79:$AI$90=$C24)*($AJ$78:$AU$78=$O$28),$AJ$79:$AU$90)),0)</f>
        <v>0</v>
      </c>
      <c r="M68" s="13">
        <f t="array" aca="1" ref="M68" ca="1">IF($O24=$C24,SUM(IF(($AI$79:$AI$90=$C24)*($AJ$78:$AU$78=$O$29),$AJ$79:$AU$90)),0)</f>
        <v>0</v>
      </c>
      <c r="N68" s="13">
        <f t="array" aca="1" ref="N68" ca="1">IF($O24=$C24,SUM(IF(($AI$79:$AI$90=$C24)*($AJ$78:$AU$78=$O$30),$AJ$79:$AU$90)),0)</f>
        <v>0</v>
      </c>
      <c r="O68" s="13">
        <f t="array" aca="1" ref="O68" ca="1">IF($O24=$C24,SUM(IF(($AI$79:$AI$90=$C24)*($AJ$78:$AU$78=$O$31),$AJ$79:$AU$90)),0)</f>
        <v>0</v>
      </c>
      <c r="P68" s="342">
        <f t="array" aca="1" ref="P68" ca="1">IF($P24=$C24,SUM(IF(($AI$79:$AI$90=$C24)*($AJ$78:$AU$78=$P$20),$AJ$79:$AU$90)),0)</f>
        <v>0</v>
      </c>
      <c r="Q68" s="13">
        <f t="array" aca="1" ref="Q68" ca="1">IF($P24=$C24,SUM(IF(($AI$79:$AI$90=$C24)*($AJ$78:$AU$78=$P$21),$AJ$79:$AU$90)),0)</f>
        <v>0</v>
      </c>
      <c r="R68" s="13">
        <f t="array" aca="1" ref="R68" ca="1">IF($P24=$C24,SUM(IF(($AI$79:$AI$90=$C24)*($AJ$78:$AU$78=$P$22),$AJ$79:$AU$90)),0)</f>
        <v>0</v>
      </c>
      <c r="S68" s="13">
        <f t="array" aca="1" ref="S68" ca="1">IF($P24=$C24,SUM(IF(($AI$79:$AI$90=$C24)*($AJ$78:$AU$78=$P$23),$AJ$79:$AU$90)),0)</f>
        <v>0</v>
      </c>
      <c r="T68" s="13">
        <f t="array" aca="1" ref="T68" ca="1">IF($P24=$C24,SUM(IF(($AI$79:$AI$90=$C24)*($AJ$78:$AU$78=$P$25),$AJ$79:$AU$90)),0)</f>
        <v>0</v>
      </c>
      <c r="U68" s="13">
        <f t="array" aca="1" ref="U68" ca="1">IF($P24=$C24,SUM(IF(($AI$79:$AI$90=$C24)*($AJ$78:$AU$78=$P$26),$AJ$79:$AU$90)),0)</f>
        <v>0</v>
      </c>
      <c r="V68" s="13">
        <f t="array" aca="1" ref="V68" ca="1">IF($P24=$C24,SUM(IF(($AI$79:$AI$90=$C24)*($AJ$78:$AU$78=$P$27),$AJ$79:$AU$90)),0)</f>
        <v>0</v>
      </c>
      <c r="W68" s="13">
        <f t="array" aca="1" ref="W68" ca="1">IF($P24=$C24,SUM(IF(($AI$79:$AI$90=$C24)*($AJ$78:$AU$78=$P$28),$AJ$79:$AU$90)),0)</f>
        <v>0</v>
      </c>
      <c r="X68" s="13">
        <f t="array" aca="1" ref="X68" ca="1">IF($P24=$C24,SUM(IF(($AI$79:$AI$90=$C24)*($AJ$78:$AU$78=$P$29),$AJ$79:$AU$90)),0)</f>
        <v>0</v>
      </c>
      <c r="Y68" s="13">
        <f t="array" aca="1" ref="Y68" ca="1">IF($P24=$C24,SUM(IF(($AI$79:$AI$90=$C24)*($AJ$78:$AU$78=$P$30),$AJ$79:$AU$90)),0)</f>
        <v>0</v>
      </c>
      <c r="Z68" s="13">
        <f t="array" aca="1" ref="Z68" ca="1">IF($P24=$C24,SUM(IF(($AI$79:$AI$90=$C24)*($AJ$78:$AU$78=$P$31),$AJ$79:$AU$90)),0)</f>
        <v>0</v>
      </c>
      <c r="AA68" s="342">
        <f t="array" aca="1" ref="AA68" ca="1">IF($Q24=$C24,SUM(IF(($AI$79:$AI$90=$C24)*($AJ$78:$AU$78=$Q$20),$AJ$79:$AU$90)),0)</f>
        <v>0</v>
      </c>
      <c r="AB68" s="13">
        <f t="array" aca="1" ref="AB68" ca="1">IF($Q24=$C24,SUM(IF(($AI$79:$AI$90=$C24)*($AJ$78:$AU$78=$Q$21),$AJ$79:$AU$90)),0)</f>
        <v>0</v>
      </c>
      <c r="AC68" s="13">
        <f t="array" aca="1" ref="AC68" ca="1">IF($Q24=$C24,SUM(IF(($AI$79:$AI$90=$C24)*($AJ$78:$AU$78=$Q$22),$AJ$79:$AU$90)),0)</f>
        <v>0</v>
      </c>
      <c r="AD68" s="13">
        <f t="array" aca="1" ref="AD68" ca="1">IF($Q24=$C24,SUM(IF(($AI$79:$AI$90=$C24)*($AJ$78:$AU$78=$Q$23),$AJ$79:$AU$90)),0)</f>
        <v>0</v>
      </c>
      <c r="AE68" s="13">
        <f t="array" aca="1" ref="AE68" ca="1">IF($Q24=$C24,SUM(IF(($AI$79:$AI$90=$C24)*($AJ$78:$AU$78=$Q$25),$AJ$79:$AU$90)),0)</f>
        <v>0</v>
      </c>
      <c r="AF68" s="13">
        <f t="array" aca="1" ref="AF68" ca="1">IF($Q24=$C24,SUM(IF(($AI$79:$AI$90=$C24)*($AJ$78:$AU$78=$Q$26),$AJ$79:$AU$90)),0)</f>
        <v>0</v>
      </c>
      <c r="AG68" s="13">
        <f t="array" aca="1" ref="AG68" ca="1">IF($Q24=$C24,SUM(IF(($AI$79:$AI$90=$C24)*($AJ$78:$AU$78=$Q$27),$AJ$79:$AU$90)),0)</f>
        <v>0</v>
      </c>
      <c r="AH68" s="13">
        <f t="array" aca="1" ref="AH68" ca="1">IF($Q24=$C24,SUM(IF(($AI$79:$AI$90=$C24)*($AJ$78:$AU$78=$Q$28),$AJ$79:$AU$90)),0)</f>
        <v>0</v>
      </c>
      <c r="AI68" s="13">
        <f t="array" aca="1" ref="AI68" ca="1">IF($Q24=$C24,SUM(IF(($AI$79:$AI$90=$C24)*($AJ$78:$AU$78=$Q$29),$AJ$79:$AU$90)),0)</f>
        <v>0</v>
      </c>
      <c r="AJ68" s="13">
        <f t="array" aca="1" ref="AJ68" ca="1">IF($Q24=$C24,SUM(IF(($AI$79:$AI$90=$C24)*($AJ$78:$AU$78=$Q$30),$AJ$79:$AU$90)),0)</f>
        <v>0</v>
      </c>
      <c r="AK68" s="13">
        <f t="array" aca="1" ref="AK68" ca="1">IF($Q24=$C24,SUM(IF(($AI$79:$AI$90=$C24)*($AJ$78:$AU$78=$Q$31),$AJ$79:$AU$90)),0)</f>
        <v>0</v>
      </c>
      <c r="AL68" s="342">
        <f t="array" aca="1" ref="AL68" ca="1">IF($R24=$C24,SUM(IF(($AI$79:$AI$90=$C24)*($AJ$78:$AU$78=$R$20),$AJ$79:$AU$90)),0)</f>
        <v>0</v>
      </c>
      <c r="AM68" s="13">
        <f t="array" aca="1" ref="AM68" ca="1">IF($R24=$C24,SUM(IF(($AI$79:$AI$90=$C24)*($AJ$78:$AU$78=$R$21),$AJ$79:$AU$90)),0)</f>
        <v>0</v>
      </c>
      <c r="AN68" s="13">
        <f t="array" aca="1" ref="AN68" ca="1">IF($R24=$C24,SUM(IF(($AI$79:$AI$90=$C24)*($AJ$78:$AU$78=$R$22),$AJ$79:$AU$90)),0)</f>
        <v>0</v>
      </c>
      <c r="AO68" s="13">
        <f t="array" aca="1" ref="AO68" ca="1">IF($R24=$C24,SUM(IF(($AI$79:$AI$90=$C24)*($AJ$78:$AU$78=$R$23),$AJ$79:$AU$90)),0)</f>
        <v>0</v>
      </c>
      <c r="AP68" s="13">
        <f t="array" aca="1" ref="AP68" ca="1">IF($R24=$C24,SUM(IF(($AI$79:$AI$90=$C24)*($AJ$78:$AU$78=$R$25),$AJ$79:$AU$90)),0)</f>
        <v>0</v>
      </c>
      <c r="AQ68" s="13">
        <f t="array" aca="1" ref="AQ68" ca="1">IF($R24=$C24,SUM(IF(($AI$79:$AI$90=$C24)*($AJ$78:$AU$78=$R$26),$AJ$79:$AU$90)),0)</f>
        <v>0</v>
      </c>
      <c r="AR68" s="13">
        <f t="array" aca="1" ref="AR68" ca="1">IF($R24=$C24,SUM(IF(($AI$79:$AI$90=$C24)*($AJ$78:$AU$78=$R$27),$AJ$79:$AU$90)),0)</f>
        <v>0</v>
      </c>
      <c r="AS68" s="13">
        <f t="array" aca="1" ref="AS68" ca="1">IF($R24=$C24,SUM(IF(($AI$79:$AI$90=$C24)*($AJ$78:$AU$78=$R$28),$AJ$79:$AU$90)),0)</f>
        <v>0</v>
      </c>
      <c r="AT68" s="13">
        <f t="array" aca="1" ref="AT68" ca="1">IF($R24=$C24,SUM(IF(($AI$79:$AI$90=$C24)*($AJ$78:$AU$78=$R$29),$AJ$79:$AU$90)),0)</f>
        <v>0</v>
      </c>
      <c r="AU68" s="13">
        <f t="array" aca="1" ref="AU68" ca="1">IF($R24=$C24,SUM(IF(($AI$79:$AI$90=$C24)*($AJ$78:$AU$78=$R$30),$AJ$79:$AU$90)),0)</f>
        <v>0</v>
      </c>
      <c r="AV68" s="13">
        <f t="array" aca="1" ref="AV68" ca="1">IF($R24=$C24,SUM(IF(($AI$79:$AI$90=$C24)*($AJ$78:$AU$78=$R$31),$AJ$79:$AU$90)),0)</f>
        <v>0</v>
      </c>
      <c r="AW68" s="342">
        <f t="array" aca="1" ref="AW68" ca="1">IF($S24=$C24,SUM(IF(($AI$79:$AI$90=$C24)*($AJ$78:$AU$78=$S$20),$AJ$79:$AU$90)),0)</f>
        <v>0</v>
      </c>
      <c r="AX68" s="13">
        <f t="array" aca="1" ref="AX68" ca="1">IF($S24=$C24,SUM(IF(($AI$79:$AI$90=$C24)*($AJ$78:$AU$78=$S$21),$AJ$79:$AU$90)),0)</f>
        <v>0</v>
      </c>
      <c r="AY68" s="13">
        <f t="array" aca="1" ref="AY68" ca="1">IF($S24=$C24,SUM(IF(($AI$79:$AI$90=$C24)*($AJ$78:$AU$78=$S$22),$AJ$79:$AU$90)),0)</f>
        <v>0</v>
      </c>
      <c r="AZ68" s="13">
        <f t="array" aca="1" ref="AZ68" ca="1">IF($S24=$C24,SUM(IF(($AI$79:$AI$90=$C24)*($AJ$78:$AU$78=$S$23),$AJ$79:$AU$90)),0)</f>
        <v>0</v>
      </c>
      <c r="BA68" s="13">
        <f t="array" aca="1" ref="BA68" ca="1">IF($S24=$C24,SUM(IF(($AI$79:$AI$90=$C24)*($AJ$78:$AU$78=$S$25),$AJ$79:$AU$90)),0)</f>
        <v>0</v>
      </c>
      <c r="BB68" s="13">
        <f t="array" aca="1" ref="BB68" ca="1">IF($S24=$C24,SUM(IF(($AI$79:$AI$90=$C24)*($AJ$78:$AU$78=$S$26),$AJ$79:$AU$90)),0)</f>
        <v>0</v>
      </c>
      <c r="BC68" s="13">
        <f t="array" aca="1" ref="BC68" ca="1">IF($S24=$C24,SUM(IF(($AI$79:$AI$90=$C24)*($AJ$78:$AU$78=$S$27),$AJ$79:$AU$90)),0)</f>
        <v>0</v>
      </c>
      <c r="BD68" s="13">
        <f t="array" aca="1" ref="BD68" ca="1">IF($S24=$C24,SUM(IF(($AI$79:$AI$90=$C24)*($AJ$78:$AU$78=$S$28),$AJ$79:$AU$90)),0)</f>
        <v>0</v>
      </c>
      <c r="BE68" s="13">
        <f t="array" aca="1" ref="BE68" ca="1">IF($S24=$C24,SUM(IF(($AI$79:$AI$90=$C24)*($AJ$78:$AU$78=$S$29),$AJ$79:$AU$90)),0)</f>
        <v>0</v>
      </c>
      <c r="BF68" s="13">
        <f t="array" aca="1" ref="BF68" ca="1">IF($S24=$C24,SUM(IF(($AI$79:$AI$90=$C24)*($AJ$78:$AU$78=$S$30),$AJ$79:$AU$90)),0)</f>
        <v>0</v>
      </c>
      <c r="BG68" s="13">
        <f t="array" aca="1" ref="BG68" ca="1">IF($S24=$C24,SUM(IF(($AI$79:$AI$90=$C24)*($AJ$78:$AU$78=$S$31),$AJ$79:$AU$90)),0)</f>
        <v>0</v>
      </c>
      <c r="BH68" s="342">
        <f t="array" aca="1" ref="BH68" ca="1">IF($T24=$C24,SUM(IF(($AI$79:$AI$90=$C24)*($AJ$78:$AU$78=$T$20),$AJ$79:$AU$90)),0)</f>
        <v>0</v>
      </c>
      <c r="BI68" s="13">
        <f t="array" aca="1" ref="BI68" ca="1">IF($T24=$C24,SUM(IF(($AI$79:$AI$90=$C24)*($AJ$78:$AU$78=$T$21),$AJ$79:$AU$90)),0)</f>
        <v>0</v>
      </c>
      <c r="BJ68" s="13">
        <f t="array" aca="1" ref="BJ68" ca="1">IF($T24=$C24,SUM(IF(($AI$79:$AI$90=$C24)*($AJ$78:$AU$78=$T$22),$AJ$79:$AU$90)),0)</f>
        <v>0</v>
      </c>
      <c r="BK68" s="13">
        <f t="array" aca="1" ref="BK68" ca="1">IF($T24=$C24,SUM(IF(($AI$79:$AI$90=$C24)*($AJ$78:$AU$78=$T$23),$AJ$79:$AU$90)),0)</f>
        <v>0</v>
      </c>
      <c r="BL68" s="13">
        <f t="array" aca="1" ref="BL68" ca="1">IF($T24=$C24,SUM(IF(($AI$79:$AI$90=$C24)*($AJ$78:$AU$78=$T$25),$AJ$79:$AU$90)),0)</f>
        <v>0</v>
      </c>
      <c r="BM68" s="13">
        <f t="array" aca="1" ref="BM68" ca="1">IF($T24=$C24,SUM(IF(($AI$79:$AI$90=$C24)*($AJ$78:$AU$78=$T$26),$AJ$79:$AU$90)),0)</f>
        <v>0</v>
      </c>
      <c r="BN68" s="13">
        <f t="array" aca="1" ref="BN68" ca="1">IF($T24=$C24,SUM(IF(($AI$79:$AI$90=$C24)*($AJ$78:$AU$78=$T$27),$AJ$79:$AU$90)),0)</f>
        <v>0</v>
      </c>
      <c r="BO68" s="13">
        <f t="array" aca="1" ref="BO68" ca="1">IF($T24=$C24,SUM(IF(($AI$79:$AI$90=$C24)*($AJ$78:$AU$78=$T$28),$AJ$79:$AU$90)),0)</f>
        <v>0</v>
      </c>
      <c r="BP68" s="13">
        <f t="array" aca="1" ref="BP68" ca="1">IF($T24=$C24,SUM(IF(($AI$79:$AI$90=$C24)*($AJ$78:$AU$78=$T$29),$AJ$79:$AU$90)),0)</f>
        <v>0</v>
      </c>
      <c r="BQ68" s="13">
        <f t="array" aca="1" ref="BQ68" ca="1">IF($T24=$C24,SUM(IF(($AI$79:$AI$90=$C24)*($AJ$78:$AU$78=$T$30),$AJ$79:$AU$90)),0)</f>
        <v>0</v>
      </c>
      <c r="BR68" s="13">
        <f t="array" aca="1" ref="BR68" ca="1">IF($T24=$C24,SUM(IF(($AI$79:$AI$90=$C24)*($AJ$78:$AU$78=$T$31),$AJ$79:$AU$90)),0)</f>
        <v>0</v>
      </c>
      <c r="BS68" s="342">
        <f t="array" aca="1" ref="BS68" ca="1">IF($U24=$C24,SUM(IF(($AI$79:$AI$90=$C24)*($AJ$78:$AU$78=$U$20),$AJ$79:$AU$90)),0)</f>
        <v>0</v>
      </c>
      <c r="BT68" s="13">
        <f t="array" aca="1" ref="BT68" ca="1">IF($U24=$C24,SUM(IF(($AI$79:$AI$90=$C24)*($AJ$78:$AU$78=$U$21),$AJ$79:$AU$90)),0)</f>
        <v>0</v>
      </c>
      <c r="BU68" s="13">
        <f t="array" aca="1" ref="BU68" ca="1">IF($U24=$C24,SUM(IF(($AI$79:$AI$90=$C24)*($AJ$78:$AU$78=$U$22),$AJ$79:$AU$90)),0)</f>
        <v>0</v>
      </c>
      <c r="BV68" s="13">
        <f t="array" aca="1" ref="BV68" ca="1">IF($U24=$C24,SUM(IF(($AI$79:$AI$90=$C24)*($AJ$78:$AU$78=$U$23),$AJ$79:$AU$90)),0)</f>
        <v>0</v>
      </c>
      <c r="BW68" s="13">
        <f t="array" aca="1" ref="BW68" ca="1">IF($U24=$C24,SUM(IF(($AI$79:$AI$90=$C24)*($AJ$78:$AU$78=$U$25),$AJ$79:$AU$90)),0)</f>
        <v>0</v>
      </c>
      <c r="BX68" s="13">
        <f t="array" aca="1" ref="BX68" ca="1">IF($U24=$C24,SUM(IF(($AI$79:$AI$90=$C24)*($AJ$78:$AU$78=$U$26),$AJ$79:$AU$90)),0)</f>
        <v>0</v>
      </c>
      <c r="BY68" s="13">
        <f t="array" aca="1" ref="BY68" ca="1">IF($U24=$C24,SUM(IF(($AI$79:$AI$90=$C24)*($AJ$78:$AU$78=$U$27),$AJ$79:$AU$90)),0)</f>
        <v>0</v>
      </c>
      <c r="BZ68" s="13">
        <f t="array" aca="1" ref="BZ68" ca="1">IF($U24=$C24,SUM(IF(($AI$79:$AI$90=$C24)*($AJ$78:$AU$78=$U$28),$AJ$79:$AU$90)),0)</f>
        <v>0</v>
      </c>
      <c r="CA68" s="13">
        <f t="array" aca="1" ref="CA68" ca="1">IF($U24=$C24,SUM(IF(($AI$79:$AI$90=$C24)*($AJ$78:$AU$78=$U$29),$AJ$79:$AU$90)),0)</f>
        <v>0</v>
      </c>
      <c r="CB68" s="13">
        <f t="array" aca="1" ref="CB68" ca="1">IF($U24=$C24,SUM(IF(($AI$79:$AI$90=$C24)*($AJ$78:$AU$78=$U$30),$AJ$79:$AU$90)),0)</f>
        <v>0</v>
      </c>
      <c r="CC68" s="13">
        <f t="array" aca="1" ref="CC68" ca="1">IF($U24=$C24,SUM(IF(($AI$79:$AI$90=$C24)*($AJ$78:$AU$78=$U$31),$AJ$79:$AU$90)),0)</f>
        <v>0</v>
      </c>
      <c r="CD68" s="342">
        <f t="array" aca="1" ref="CD68" ca="1">IF($V24=$C24,SUM(IF(($AI$79:$AI$90=$C24)*($AJ$78:$AU$78=$V$20),$AJ$79:$AU$90)),0)</f>
        <v>0</v>
      </c>
      <c r="CE68" s="13">
        <f t="array" aca="1" ref="CE68" ca="1">IF($V24=$C24,SUM(IF(($AI$79:$AI$90=$C24)*($AJ$78:$AU$78=$V$21),$AJ$79:$AU$90)),0)</f>
        <v>0</v>
      </c>
      <c r="CF68" s="13">
        <f t="array" aca="1" ref="CF68" ca="1">IF($V24=$C24,SUM(IF(($AI$79:$AI$90=$C24)*($AJ$78:$AU$78=$V$22),$AJ$79:$AU$90)),0)</f>
        <v>0</v>
      </c>
      <c r="CG68" s="13">
        <f t="array" aca="1" ref="CG68" ca="1">IF($V24=$C24,SUM(IF(($AI$79:$AI$90=$C24)*($AJ$78:$AU$78=$V$23),$AJ$79:$AU$90)),0)</f>
        <v>0</v>
      </c>
      <c r="CH68" s="13">
        <f t="array" aca="1" ref="CH68" ca="1">IF($V24=$C24,SUM(IF(($AI$79:$AI$90=$C24)*($AJ$78:$AU$78=$V$25),$AJ$79:$AU$90)),0)</f>
        <v>0</v>
      </c>
      <c r="CI68" s="13">
        <f t="array" aca="1" ref="CI68" ca="1">IF($V24=$C24,SUM(IF(($AI$79:$AI$90=$C24)*($AJ$78:$AU$78=$V$26),$AJ$79:$AU$90)),0)</f>
        <v>0</v>
      </c>
      <c r="CJ68" s="13">
        <f t="array" aca="1" ref="CJ68" ca="1">IF($V24=$C24,SUM(IF(($AI$79:$AI$90=$C24)*($AJ$78:$AU$78=$V$27),$AJ$79:$AU$90)),0)</f>
        <v>0</v>
      </c>
      <c r="CK68" s="13">
        <f t="array" aca="1" ref="CK68" ca="1">IF($V24=$C24,SUM(IF(($AI$79:$AI$90=$C24)*($AJ$78:$AU$78=$V$28),$AJ$79:$AU$90)),0)</f>
        <v>0</v>
      </c>
      <c r="CL68" s="13">
        <f t="array" aca="1" ref="CL68" ca="1">IF($V24=$C24,SUM(IF(($AI$79:$AI$90=$C24)*($AJ$78:$AU$78=$V$29),$AJ$79:$AU$90)),0)</f>
        <v>0</v>
      </c>
      <c r="CM68" s="13">
        <f t="array" aca="1" ref="CM68" ca="1">IF($V24=$C24,SUM(IF(($AI$79:$AI$90=$C24)*($AJ$78:$AU$78=$V$30),$AJ$79:$AU$90)),0)</f>
        <v>0</v>
      </c>
      <c r="CN68" s="336">
        <f t="array" aca="1" ref="CN68" ca="1">IF($V24=$C24,SUM(IF(($AI$79:$AI$90=$C24)*($AJ$78:$AU$78=$V$31),$AJ$79:$AU$90)),0)</f>
        <v>0</v>
      </c>
      <c r="CO68" s="342">
        <f t="array" aca="1" ref="CO68" ca="1">IF($W24=$C24,SUM(IF(($AI$79:$AI$90=$C24)*($AJ$78:$AU$78=$W$20),$AJ$79:$AU$90)),0)</f>
        <v>0</v>
      </c>
      <c r="CP68" s="13">
        <f t="array" aca="1" ref="CP68" ca="1">IF($W24=$C24,SUM(IF(($AI$79:$AI$90=$C24)*($AJ$78:$AU$78=$W$21),$AJ$79:$AU$90)),0)</f>
        <v>0</v>
      </c>
      <c r="CQ68" s="13">
        <f t="array" aca="1" ref="CQ68" ca="1">IF($W24=$C24,SUM(IF(($AI$79:$AI$90=$C24)*($AJ$78:$AU$78=$W$22),$AJ$79:$AU$90)),0)</f>
        <v>0</v>
      </c>
      <c r="CR68" s="13">
        <f t="array" aca="1" ref="CR68" ca="1">IF($W24=$C24,SUM(IF(($AI$79:$AI$90=$C24)*($AJ$78:$AU$78=$W$23),$AJ$79:$AU$90)),0)</f>
        <v>0</v>
      </c>
      <c r="CS68" s="13">
        <f t="array" aca="1" ref="CS68" ca="1">IF($W24=$C24,SUM(IF(($AI$79:$AI$90=$C24)*($AJ$78:$AU$78=$W$25),$AJ$79:$AU$90)),0)</f>
        <v>0</v>
      </c>
      <c r="CT68" s="13">
        <f t="array" aca="1" ref="CT68" ca="1">IF($W24=$C24,SUM(IF(($AI$79:$AI$90=$C24)*($AJ$78:$AU$78=$W$26),$AJ$79:$AU$90)),0)</f>
        <v>0</v>
      </c>
      <c r="CU68" s="13">
        <f t="array" aca="1" ref="CU68" ca="1">IF($W24=$C24,SUM(IF(($AI$79:$AI$90=$C24)*($AJ$78:$AU$78=$W$27),$AJ$79:$AU$90)),0)</f>
        <v>0</v>
      </c>
      <c r="CV68" s="13">
        <f t="array" aca="1" ref="CV68" ca="1">IF($W24=$C24,SUM(IF(($AI$79:$AI$90=$C24)*($AJ$78:$AU$78=$W$28),$AJ$79:$AU$90)),0)</f>
        <v>0</v>
      </c>
      <c r="CW68" s="13">
        <f t="array" aca="1" ref="CW68" ca="1">IF($W24=$C24,SUM(IF(($AI$79:$AI$90=$C24)*($AJ$78:$AU$78=$W$29),$AJ$79:$AU$90)),0)</f>
        <v>0</v>
      </c>
      <c r="CX68" s="13">
        <f t="array" aca="1" ref="CX68" ca="1">IF($W24=$C24,SUM(IF(($AI$79:$AI$90=$C24)*($AJ$78:$AU$78=$W$30),$AJ$79:$AU$90)),0)</f>
        <v>0</v>
      </c>
      <c r="CY68" s="336">
        <f t="array" aca="1" ref="CY68" ca="1">IF($W24=$C24,SUM(IF(($AI$79:$AI$90=$C24)*($AJ$78:$AU$78=$W$31),$AJ$79:$AU$90)),0)</f>
        <v>0</v>
      </c>
      <c r="CZ68" s="342">
        <f t="array" aca="1" ref="CZ68" ca="1">IF($X24=$C24,SUM(IF(($AI$79:$AI$90=$C24)*($AJ$78:$AU$78=$X$20),$AJ$79:$AU$90)),0)</f>
        <v>0</v>
      </c>
      <c r="DA68" s="13">
        <f t="array" aca="1" ref="DA68" ca="1">IF($X24=$C24,SUM(IF(($AI$79:$AI$90=$C24)*($AJ$78:$AU$78=$X$21),$AJ$79:$AU$90)),0)</f>
        <v>0</v>
      </c>
      <c r="DB68" s="13">
        <f t="array" aca="1" ref="DB68" ca="1">IF($X24=$C24,SUM(IF(($AI$79:$AI$90=$C24)*($AJ$78:$AU$78=$X$22),$AJ$79:$AU$90)),0)</f>
        <v>0</v>
      </c>
      <c r="DC68" s="13">
        <f t="array" aca="1" ref="DC68" ca="1">IF($X24=$C24,SUM(IF(($AI$79:$AI$90=$C24)*($AJ$78:$AU$78=$X$23),$AJ$79:$AU$90)),0)</f>
        <v>0</v>
      </c>
      <c r="DD68" s="13">
        <f t="array" aca="1" ref="DD68" ca="1">IF($X24=$C24,SUM(IF(($AI$79:$AI$90=$C24)*($AJ$78:$AU$78=$X$25),$AJ$79:$AU$90)),0)</f>
        <v>0</v>
      </c>
      <c r="DE68" s="13">
        <f t="array" aca="1" ref="DE68" ca="1">IF($X24=$C24,SUM(IF(($AI$79:$AI$90=$C24)*($AJ$78:$AU$78=$X$26),$AJ$79:$AU$90)),0)</f>
        <v>0</v>
      </c>
      <c r="DF68" s="13">
        <f t="array" aca="1" ref="DF68" ca="1">IF($X24=$C24,SUM(IF(($AI$79:$AI$90=$C24)*($AJ$78:$AU$78=$X$27),$AJ$79:$AU$90)),0)</f>
        <v>0</v>
      </c>
      <c r="DG68" s="13">
        <f t="array" aca="1" ref="DG68" ca="1">IF($X24=$C24,SUM(IF(($AI$79:$AI$90=$C24)*($AJ$78:$AU$78=$X$28),$AJ$79:$AU$90)),0)</f>
        <v>0</v>
      </c>
      <c r="DH68" s="13">
        <f t="array" aca="1" ref="DH68" ca="1">IF($X24=$C24,SUM(IF(($AI$79:$AI$90=$C24)*($AJ$78:$AU$78=$X$29),$AJ$79:$AU$90)),0)</f>
        <v>0</v>
      </c>
      <c r="DI68" s="13">
        <f t="array" aca="1" ref="DI68" ca="1">IF($X24=$C24,SUM(IF(($AI$79:$AI$90=$C24)*($AJ$78:$AU$78=$X$30),$AJ$79:$AU$90)),0)</f>
        <v>0</v>
      </c>
      <c r="DJ68" s="336">
        <f t="array" aca="1" ref="DJ68" ca="1">IF($X24=$C24,SUM(IF(($AI$79:$AI$90=$C24)*($AJ$78:$AU$78=$X$31),$AJ$79:$AU$90)),0)</f>
        <v>0</v>
      </c>
      <c r="DK68" s="13">
        <f t="array" aca="1" ref="DK68" ca="1">IF($Y24=$C24,SUM(IF(($AI$79:$AI$90=$C24)*($AJ$78:$AU$78=$Y$20),$AJ$79:$AU$90)),0)</f>
        <v>0</v>
      </c>
      <c r="DL68" s="13">
        <f t="array" aca="1" ref="DL68" ca="1">IF($Y24=$C24,SUM(IF(($AI$79:$AI$90=$C24)*($AJ$78:$AU$78=$Y$21),$AJ$79:$AU$90)),0)</f>
        <v>0</v>
      </c>
      <c r="DM68" s="13">
        <f t="array" aca="1" ref="DM68" ca="1">IF($Y24=$C24,SUM(IF(($AI$79:$AI$90=$C24)*($AJ$78:$AU$78=$Y$22),$AJ$79:$AU$90)),0)</f>
        <v>0</v>
      </c>
      <c r="DN68" s="13">
        <f t="array" aca="1" ref="DN68" ca="1">IF($Y24=$C24,SUM(IF(($AI$79:$AI$90=$C24)*($AJ$78:$AU$78=$Y$23),$AJ$79:$AU$90)),0)</f>
        <v>0</v>
      </c>
      <c r="DO68" s="13">
        <f t="array" aca="1" ref="DO68" ca="1">IF($Y24=$C24,SUM(IF(($AI$79:$AI$90=$C24)*($AJ$78:$AU$78=$Y$25),$AJ$79:$AU$90)),0)</f>
        <v>0</v>
      </c>
      <c r="DP68" s="13">
        <f t="array" aca="1" ref="DP68" ca="1">IF($Y24=$C24,SUM(IF(($AI$79:$AI$90=$C24)*($AJ$78:$AU$78=$Y$26),$AJ$79:$AU$90)),0)</f>
        <v>0</v>
      </c>
      <c r="DQ68" s="13">
        <f t="array" aca="1" ref="DQ68" ca="1">IF($Y24=$C24,SUM(IF(($AI$79:$AI$90=$C24)*($AJ$78:$AU$78=$Y$27),$AJ$79:$AU$90)),0)</f>
        <v>0</v>
      </c>
      <c r="DR68" s="13">
        <f t="array" aca="1" ref="DR68" ca="1">IF($Y24=$C24,SUM(IF(($AI$79:$AI$90=$C24)*($AJ$78:$AU$78=$Y$28),$AJ$79:$AU$90)),0)</f>
        <v>0</v>
      </c>
      <c r="DS68" s="13">
        <f t="array" aca="1" ref="DS68" ca="1">IF($Y24=$C24,SUM(IF(($AI$79:$AI$90=$C24)*($AJ$78:$AU$78=$Y$29),$AJ$79:$AU$90)),0)</f>
        <v>0</v>
      </c>
      <c r="DT68" s="13">
        <f t="array" aca="1" ref="DT68" ca="1">IF($Y24=$C24,SUM(IF(($AI$79:$AI$90=$C24)*($AJ$78:$AU$78=$Y$30),$AJ$79:$AU$90)),0)</f>
        <v>0</v>
      </c>
      <c r="DU68" s="343">
        <f t="array" aca="1" ref="DU68" ca="1">IF($Y24=$C24,SUM(IF(($AI$79:$AI$90=$C24)*($AJ$78:$AU$78=$Y$31),$AJ$79:$AU$90)),0)</f>
        <v>0</v>
      </c>
    </row>
    <row r="69" spans="5:125" s="2" customFormat="1" x14ac:dyDescent="0.2">
      <c r="E69" s="335">
        <f t="array" aca="1" ref="E69" ca="1">IF($O25=$C25,SUM(IF(($AI$79:$AI$90=$C25)*($AJ$78:$AU$78=$O$20),$AJ$79:$AU$90)),0)</f>
        <v>0</v>
      </c>
      <c r="F69" s="13">
        <f t="array" aca="1" ref="F69" ca="1">IF($O25=$C25,SUM(IF(($AI$79:$AI$90=$C25)*($AJ$78:$AU$78=$O$21),$AJ$79:$AU$90)),0)</f>
        <v>0</v>
      </c>
      <c r="G69" s="13">
        <f t="array" aca="1" ref="G69" ca="1">IF($O25=$C25,SUM(IF(($AI$79:$AI$90=$C25)*($AJ$78:$AU$78=$O$22),$AJ$79:$AU$90)),0)</f>
        <v>0</v>
      </c>
      <c r="H69" s="13">
        <f t="array" aca="1" ref="H69" ca="1">IF($O25=$C25,SUM(IF(($AI$79:$AI$90=$C25)*($AJ$78:$AU$78=$O$23),$AJ$79:$AU$90)),0)</f>
        <v>0</v>
      </c>
      <c r="I69" s="13">
        <f t="array" aca="1" ref="I69" ca="1">IF($O25=$C25,SUM(IF(($AI$79:$AI$90=$C25)*($AJ$78:$AU$78=$O$24),$AJ$79:$AU$90)),0)</f>
        <v>0</v>
      </c>
      <c r="J69" s="13">
        <f t="array" aca="1" ref="J69" ca="1">IF($O25=$C25,SUM(IF(($AI$79:$AI$90=$C25)*($AJ$78:$AU$78=$O$26),$AJ$79:$AU$90)),0)</f>
        <v>0</v>
      </c>
      <c r="K69" s="13">
        <f t="array" aca="1" ref="K69" ca="1">IF($O25=$C25,SUM(IF(($AI$79:$AI$90=$C25)*($AJ$78:$AU$78=$O$27),$AJ$79:$AU$90)),0)</f>
        <v>0</v>
      </c>
      <c r="L69" s="13">
        <f t="array" aca="1" ref="L69" ca="1">IF($O25=$C25,SUM(IF(($AI$79:$AI$90=$C25)*($AJ$78:$AU$78=$O$28),$AJ$79:$AU$90)),0)</f>
        <v>0</v>
      </c>
      <c r="M69" s="13">
        <f t="array" aca="1" ref="M69" ca="1">IF($O25=$C25,SUM(IF(($AI$79:$AI$90=$C25)*($AJ$78:$AU$78=$O$29),$AJ$79:$AU$90)),0)</f>
        <v>0</v>
      </c>
      <c r="N69" s="13">
        <f t="array" aca="1" ref="N69" ca="1">IF($O25=$C25,SUM(IF(($AI$79:$AI$90=$C25)*($AJ$78:$AU$78=$O$30),$AJ$79:$AU$90)),0)</f>
        <v>0</v>
      </c>
      <c r="O69" s="13">
        <f t="array" aca="1" ref="O69" ca="1">IF($O25=$C25,SUM(IF(($AI$79:$AI$90=$C25)*($AJ$78:$AU$78=$O$31),$AJ$79:$AU$90)),0)</f>
        <v>0</v>
      </c>
      <c r="P69" s="342">
        <f t="array" aca="1" ref="P69" ca="1">IF($P25=$C25,SUM(IF(($AI$79:$AI$90=$C25)*($AJ$78:$AU$78=$P$20),$AJ$79:$AU$90)),0)</f>
        <v>0</v>
      </c>
      <c r="Q69" s="13">
        <f t="array" aca="1" ref="Q69" ca="1">IF($P25=$C25,SUM(IF(($AI$79:$AI$90=$C25)*($AJ$78:$AU$78=$P$21),$AJ$79:$AU$90)),0)</f>
        <v>0</v>
      </c>
      <c r="R69" s="13">
        <f t="array" aca="1" ref="R69" ca="1">IF($P25=$C25,SUM(IF(($AI$79:$AI$90=$C25)*($AJ$78:$AU$78=$P$22),$AJ$79:$AU$90)),0)</f>
        <v>0</v>
      </c>
      <c r="S69" s="13">
        <f t="array" aca="1" ref="S69" ca="1">IF($P25=$C25,SUM(IF(($AI$79:$AI$90=$C25)*($AJ$78:$AU$78=$P$23),$AJ$79:$AU$90)),0)</f>
        <v>0</v>
      </c>
      <c r="T69" s="13">
        <f t="array" aca="1" ref="T69" ca="1">IF($P25=$C25,SUM(IF(($AI$79:$AI$90=$C25)*($AJ$78:$AU$78=$P$24),$AJ$79:$AU$90)),0)</f>
        <v>0</v>
      </c>
      <c r="U69" s="13">
        <f t="array" aca="1" ref="U69" ca="1">IF($P25=$C25,SUM(IF(($AI$79:$AI$90=$C25)*($AJ$78:$AU$78=$P$26),$AJ$79:$AU$90)),0)</f>
        <v>0</v>
      </c>
      <c r="V69" s="13">
        <f t="array" aca="1" ref="V69" ca="1">IF($P25=$C25,SUM(IF(($AI$79:$AI$90=$C25)*($AJ$78:$AU$78=$P$27),$AJ$79:$AU$90)),0)</f>
        <v>0</v>
      </c>
      <c r="W69" s="13">
        <f t="array" aca="1" ref="W69" ca="1">IF($P25=$C25,SUM(IF(($AI$79:$AI$90=$C25)*($AJ$78:$AU$78=$P$28),$AJ$79:$AU$90)),0)</f>
        <v>0</v>
      </c>
      <c r="X69" s="13">
        <f t="array" aca="1" ref="X69" ca="1">IF($P25=$C25,SUM(IF(($AI$79:$AI$90=$C25)*($AJ$78:$AU$78=$P$29),$AJ$79:$AU$90)),0)</f>
        <v>0</v>
      </c>
      <c r="Y69" s="13">
        <f t="array" aca="1" ref="Y69" ca="1">IF($P25=$C25,SUM(IF(($AI$79:$AI$90=$C25)*($AJ$78:$AU$78=$P$30),$AJ$79:$AU$90)),0)</f>
        <v>0</v>
      </c>
      <c r="Z69" s="13">
        <f t="array" aca="1" ref="Z69" ca="1">IF($P25=$C25,SUM(IF(($AI$79:$AI$90=$C25)*($AJ$78:$AU$78=$P$31),$AJ$79:$AU$90)),0)</f>
        <v>0</v>
      </c>
      <c r="AA69" s="342">
        <f t="array" aca="1" ref="AA69" ca="1">IF($Q25=$C25,SUM(IF(($AI$79:$AI$90=$C25)*($AJ$78:$AU$78=$Q$20),$AJ$79:$AU$90)),0)</f>
        <v>0</v>
      </c>
      <c r="AB69" s="13">
        <f t="array" aca="1" ref="AB69" ca="1">IF($Q25=$C25,SUM(IF(($AI$79:$AI$90=$C25)*($AJ$78:$AU$78=$Q$21),$AJ$79:$AU$90)),0)</f>
        <v>0</v>
      </c>
      <c r="AC69" s="13">
        <f t="array" aca="1" ref="AC69" ca="1">IF($Q25=$C25,SUM(IF(($AI$79:$AI$90=$C25)*($AJ$78:$AU$78=$Q$22),$AJ$79:$AU$90)),0)</f>
        <v>0</v>
      </c>
      <c r="AD69" s="13">
        <f t="array" aca="1" ref="AD69" ca="1">IF($Q25=$C25,SUM(IF(($AI$79:$AI$90=$C25)*($AJ$78:$AU$78=$Q$23),$AJ$79:$AU$90)),0)</f>
        <v>0</v>
      </c>
      <c r="AE69" s="13">
        <f t="array" aca="1" ref="AE69" ca="1">IF($Q25=$C25,SUM(IF(($AI$79:$AI$90=$C25)*($AJ$78:$AU$78=$Q$24),$AJ$79:$AU$90)),0)</f>
        <v>0</v>
      </c>
      <c r="AF69" s="13">
        <f t="array" aca="1" ref="AF69" ca="1">IF($Q25=$C25,SUM(IF(($AI$79:$AI$90=$C25)*($AJ$78:$AU$78=$Q$26),$AJ$79:$AU$90)),0)</f>
        <v>0</v>
      </c>
      <c r="AG69" s="13">
        <f t="array" aca="1" ref="AG69" ca="1">IF($Q25=$C25,SUM(IF(($AI$79:$AI$90=$C25)*($AJ$78:$AU$78=$Q$27),$AJ$79:$AU$90)),0)</f>
        <v>0</v>
      </c>
      <c r="AH69" s="13">
        <f t="array" aca="1" ref="AH69" ca="1">IF($Q25=$C25,SUM(IF(($AI$79:$AI$90=$C25)*($AJ$78:$AU$78=$Q$28),$AJ$79:$AU$90)),0)</f>
        <v>0</v>
      </c>
      <c r="AI69" s="13">
        <f t="array" aca="1" ref="AI69" ca="1">IF($Q25=$C25,SUM(IF(($AI$79:$AI$90=$C25)*($AJ$78:$AU$78=$Q$29),$AJ$79:$AU$90)),0)</f>
        <v>0</v>
      </c>
      <c r="AJ69" s="13">
        <f t="array" aca="1" ref="AJ69" ca="1">IF($Q25=$C25,SUM(IF(($AI$79:$AI$90=$C25)*($AJ$78:$AU$78=$Q$30),$AJ$79:$AU$90)),0)</f>
        <v>0</v>
      </c>
      <c r="AK69" s="13">
        <f t="array" aca="1" ref="AK69" ca="1">IF($Q25=$C25,SUM(IF(($AI$79:$AI$90=$C25)*($AJ$78:$AU$78=$Q$31),$AJ$79:$AU$90)),0)</f>
        <v>0</v>
      </c>
      <c r="AL69" s="342">
        <f t="array" aca="1" ref="AL69" ca="1">IF($R25=$C25,SUM(IF(($AI$79:$AI$90=$C25)*($AJ$78:$AU$78=$R$20),$AJ$79:$AU$90)),0)</f>
        <v>0</v>
      </c>
      <c r="AM69" s="13">
        <f t="array" aca="1" ref="AM69" ca="1">IF($R25=$C25,SUM(IF(($AI$79:$AI$90=$C25)*($AJ$78:$AU$78=$R$21),$AJ$79:$AU$90)),0)</f>
        <v>0</v>
      </c>
      <c r="AN69" s="13">
        <f t="array" aca="1" ref="AN69" ca="1">IF($R25=$C25,SUM(IF(($AI$79:$AI$90=$C25)*($AJ$78:$AU$78=$R$22),$AJ$79:$AU$90)),0)</f>
        <v>0</v>
      </c>
      <c r="AO69" s="13">
        <f t="array" aca="1" ref="AO69" ca="1">IF($R25=$C25,SUM(IF(($AI$79:$AI$90=$C25)*($AJ$78:$AU$78=$R$23),$AJ$79:$AU$90)),0)</f>
        <v>0</v>
      </c>
      <c r="AP69" s="13">
        <f t="array" aca="1" ref="AP69" ca="1">IF($R25=$C25,SUM(IF(($AI$79:$AI$90=$C25)*($AJ$78:$AU$78=$R$24),$AJ$79:$AU$90)),0)</f>
        <v>0</v>
      </c>
      <c r="AQ69" s="13">
        <f t="array" aca="1" ref="AQ69" ca="1">IF($R25=$C25,SUM(IF(($AI$79:$AI$90=$C25)*($AJ$78:$AU$78=$R$26),$AJ$79:$AU$90)),0)</f>
        <v>0</v>
      </c>
      <c r="AR69" s="13">
        <f t="array" aca="1" ref="AR69" ca="1">IF($R25=$C25,SUM(IF(($AI$79:$AI$90=$C25)*($AJ$78:$AU$78=$R$27),$AJ$79:$AU$90)),0)</f>
        <v>0</v>
      </c>
      <c r="AS69" s="13">
        <f t="array" aca="1" ref="AS69" ca="1">IF($R25=$C25,SUM(IF(($AI$79:$AI$90=$C25)*($AJ$78:$AU$78=$R$28),$AJ$79:$AU$90)),0)</f>
        <v>0</v>
      </c>
      <c r="AT69" s="13">
        <f t="array" aca="1" ref="AT69" ca="1">IF($R25=$C25,SUM(IF(($AI$79:$AI$90=$C25)*($AJ$78:$AU$78=$R$29),$AJ$79:$AU$90)),0)</f>
        <v>0</v>
      </c>
      <c r="AU69" s="13">
        <f t="array" aca="1" ref="AU69" ca="1">IF($R25=$C25,SUM(IF(($AI$79:$AI$90=$C25)*($AJ$78:$AU$78=$R$30),$AJ$79:$AU$90)),0)</f>
        <v>0</v>
      </c>
      <c r="AV69" s="13">
        <f t="array" aca="1" ref="AV69" ca="1">IF($R25=$C25,SUM(IF(($AI$79:$AI$90=$C25)*($AJ$78:$AU$78=$R$31),$AJ$79:$AU$90)),0)</f>
        <v>0</v>
      </c>
      <c r="AW69" s="342">
        <f t="array" aca="1" ref="AW69" ca="1">IF($S25=$C25,SUM(IF(($AI$79:$AI$90=$C25)*($AJ$78:$AU$78=$S$20),$AJ$79:$AU$90)),0)</f>
        <v>0</v>
      </c>
      <c r="AX69" s="13">
        <f t="array" aca="1" ref="AX69" ca="1">IF($S25=$C25,SUM(IF(($AI$79:$AI$90=$C25)*($AJ$78:$AU$78=$S$21),$AJ$79:$AU$90)),0)</f>
        <v>0</v>
      </c>
      <c r="AY69" s="13">
        <f t="array" aca="1" ref="AY69" ca="1">IF($S25=$C25,SUM(IF(($AI$79:$AI$90=$C25)*($AJ$78:$AU$78=$S$22),$AJ$79:$AU$90)),0)</f>
        <v>0</v>
      </c>
      <c r="AZ69" s="13">
        <f t="array" aca="1" ref="AZ69" ca="1">IF($S25=$C25,SUM(IF(($AI$79:$AI$90=$C25)*($AJ$78:$AU$78=$S$23),$AJ$79:$AU$90)),0)</f>
        <v>0</v>
      </c>
      <c r="BA69" s="13">
        <f t="array" aca="1" ref="BA69" ca="1">IF($S25=$C25,SUM(IF(($AI$79:$AI$90=$C25)*($AJ$78:$AU$78=$S$24),$AJ$79:$AU$90)),0)</f>
        <v>0</v>
      </c>
      <c r="BB69" s="13">
        <f t="array" aca="1" ref="BB69" ca="1">IF($S25=$C25,SUM(IF(($AI$79:$AI$90=$C25)*($AJ$78:$AU$78=$S$26),$AJ$79:$AU$90)),0)</f>
        <v>0</v>
      </c>
      <c r="BC69" s="13">
        <f t="array" aca="1" ref="BC69" ca="1">IF($S25=$C25,SUM(IF(($AI$79:$AI$90=$C25)*($AJ$78:$AU$78=$S$27),$AJ$79:$AU$90)),0)</f>
        <v>0</v>
      </c>
      <c r="BD69" s="13">
        <f t="array" aca="1" ref="BD69" ca="1">IF($S25=$C25,SUM(IF(($AI$79:$AI$90=$C25)*($AJ$78:$AU$78=$S$28),$AJ$79:$AU$90)),0)</f>
        <v>0</v>
      </c>
      <c r="BE69" s="13">
        <f t="array" aca="1" ref="BE69" ca="1">IF($S25=$C25,SUM(IF(($AI$79:$AI$90=$C25)*($AJ$78:$AU$78=$S$29),$AJ$79:$AU$90)),0)</f>
        <v>0</v>
      </c>
      <c r="BF69" s="13">
        <f t="array" aca="1" ref="BF69" ca="1">IF($S25=$C25,SUM(IF(($AI$79:$AI$90=$C25)*($AJ$78:$AU$78=$S$30),$AJ$79:$AU$90)),0)</f>
        <v>0</v>
      </c>
      <c r="BG69" s="13">
        <f t="array" aca="1" ref="BG69" ca="1">IF($S25=$C25,SUM(IF(($AI$79:$AI$90=$C25)*($AJ$78:$AU$78=$S$31),$AJ$79:$AU$90)),0)</f>
        <v>0</v>
      </c>
      <c r="BH69" s="342">
        <f t="array" aca="1" ref="BH69" ca="1">IF($T25=$C25,SUM(IF(($AI$79:$AI$90=$C25)*($AJ$78:$AU$78=$T$20),$AJ$79:$AU$90)),0)</f>
        <v>0</v>
      </c>
      <c r="BI69" s="13">
        <f t="array" aca="1" ref="BI69" ca="1">IF($T25=$C25,SUM(IF(($AI$79:$AI$90=$C25)*($AJ$78:$AU$78=$T$21),$AJ$79:$AU$90)),0)</f>
        <v>0</v>
      </c>
      <c r="BJ69" s="13">
        <f t="array" aca="1" ref="BJ69" ca="1">IF($T25=$C25,SUM(IF(($AI$79:$AI$90=$C25)*($AJ$78:$AU$78=$T$22),$AJ$79:$AU$90)),0)</f>
        <v>0</v>
      </c>
      <c r="BK69" s="13">
        <f t="array" aca="1" ref="BK69" ca="1">IF($T25=$C25,SUM(IF(($AI$79:$AI$90=$C25)*($AJ$78:$AU$78=$T$23),$AJ$79:$AU$90)),0)</f>
        <v>0</v>
      </c>
      <c r="BL69" s="13">
        <f t="array" aca="1" ref="BL69" ca="1">IF($T25=$C25,SUM(IF(($AI$79:$AI$90=$C25)*($AJ$78:$AU$78=$T$24),$AJ$79:$AU$90)),0)</f>
        <v>0</v>
      </c>
      <c r="BM69" s="13">
        <f t="array" aca="1" ref="BM69" ca="1">IF($T25=$C25,SUM(IF(($AI$79:$AI$90=$C25)*($AJ$78:$AU$78=$T$26),$AJ$79:$AU$90)),0)</f>
        <v>0</v>
      </c>
      <c r="BN69" s="13">
        <f t="array" aca="1" ref="BN69" ca="1">IF($T25=$C25,SUM(IF(($AI$79:$AI$90=$C25)*($AJ$78:$AU$78=$T$27),$AJ$79:$AU$90)),0)</f>
        <v>0</v>
      </c>
      <c r="BO69" s="13">
        <f t="array" aca="1" ref="BO69" ca="1">IF($T25=$C25,SUM(IF(($AI$79:$AI$90=$C25)*($AJ$78:$AU$78=$T$28),$AJ$79:$AU$90)),0)</f>
        <v>0</v>
      </c>
      <c r="BP69" s="13">
        <f t="array" aca="1" ref="BP69" ca="1">IF($T25=$C25,SUM(IF(($AI$79:$AI$90=$C25)*($AJ$78:$AU$78=$T$29),$AJ$79:$AU$90)),0)</f>
        <v>0</v>
      </c>
      <c r="BQ69" s="13">
        <f t="array" aca="1" ref="BQ69" ca="1">IF($T25=$C25,SUM(IF(($AI$79:$AI$90=$C25)*($AJ$78:$AU$78=$T$30),$AJ$79:$AU$90)),0)</f>
        <v>0</v>
      </c>
      <c r="BR69" s="13">
        <f t="array" aca="1" ref="BR69" ca="1">IF($T25=$C25,SUM(IF(($AI$79:$AI$90=$C25)*($AJ$78:$AU$78=$T$31),$AJ$79:$AU$90)),0)</f>
        <v>0</v>
      </c>
      <c r="BS69" s="342">
        <f t="array" aca="1" ref="BS69" ca="1">IF($U25=$C25,SUM(IF(($AI$79:$AI$90=$C25)*($AJ$78:$AU$78=$U$20),$AJ$79:$AU$90)),0)</f>
        <v>0</v>
      </c>
      <c r="BT69" s="13">
        <f t="array" aca="1" ref="BT69" ca="1">IF($U25=$C25,SUM(IF(($AI$79:$AI$90=$C25)*($AJ$78:$AU$78=$U$21),$AJ$79:$AU$90)),0)</f>
        <v>0</v>
      </c>
      <c r="BU69" s="13">
        <f t="array" aca="1" ref="BU69" ca="1">IF($U25=$C25,SUM(IF(($AI$79:$AI$90=$C25)*($AJ$78:$AU$78=$U$22),$AJ$79:$AU$90)),0)</f>
        <v>0</v>
      </c>
      <c r="BV69" s="13">
        <f t="array" aca="1" ref="BV69" ca="1">IF($U25=$C25,SUM(IF(($AI$79:$AI$90=$C25)*($AJ$78:$AU$78=$U$23),$AJ$79:$AU$90)),0)</f>
        <v>0</v>
      </c>
      <c r="BW69" s="13">
        <f t="array" aca="1" ref="BW69" ca="1">IF($U25=$C25,SUM(IF(($AI$79:$AI$90=$C25)*($AJ$78:$AU$78=$U$24),$AJ$79:$AU$90)),0)</f>
        <v>0</v>
      </c>
      <c r="BX69" s="13">
        <f t="array" aca="1" ref="BX69" ca="1">IF($U25=$C25,SUM(IF(($AI$79:$AI$90=$C25)*($AJ$78:$AU$78=$U$26),$AJ$79:$AU$90)),0)</f>
        <v>0</v>
      </c>
      <c r="BY69" s="13">
        <f t="array" aca="1" ref="BY69" ca="1">IF($U25=$C25,SUM(IF(($AI$79:$AI$90=$C25)*($AJ$78:$AU$78=$U$27),$AJ$79:$AU$90)),0)</f>
        <v>0</v>
      </c>
      <c r="BZ69" s="13">
        <f t="array" aca="1" ref="BZ69" ca="1">IF($U25=$C25,SUM(IF(($AI$79:$AI$90=$C25)*($AJ$78:$AU$78=$U$28),$AJ$79:$AU$90)),0)</f>
        <v>0</v>
      </c>
      <c r="CA69" s="13">
        <f t="array" aca="1" ref="CA69" ca="1">IF($U25=$C25,SUM(IF(($AI$79:$AI$90=$C25)*($AJ$78:$AU$78=$U$29),$AJ$79:$AU$90)),0)</f>
        <v>0</v>
      </c>
      <c r="CB69" s="13">
        <f t="array" aca="1" ref="CB69" ca="1">IF($U25=$C25,SUM(IF(($AI$79:$AI$90=$C25)*($AJ$78:$AU$78=$U$30),$AJ$79:$AU$90)),0)</f>
        <v>0</v>
      </c>
      <c r="CC69" s="13">
        <f t="array" aca="1" ref="CC69" ca="1">IF($U25=$C25,SUM(IF(($AI$79:$AI$90=$C25)*($AJ$78:$AU$78=$U$31),$AJ$79:$AU$90)),0)</f>
        <v>0</v>
      </c>
      <c r="CD69" s="342">
        <f t="array" aca="1" ref="CD69" ca="1">IF($V25=$C25,SUM(IF(($AI$79:$AI$90=$C25)*($AJ$78:$AU$78=$V$20),$AJ$79:$AU$90)),0)</f>
        <v>0</v>
      </c>
      <c r="CE69" s="13">
        <f t="array" aca="1" ref="CE69" ca="1">IF($V25=$C25,SUM(IF(($AI$79:$AI$90=$C25)*($AJ$78:$AU$78=$V$21),$AJ$79:$AU$90)),0)</f>
        <v>0</v>
      </c>
      <c r="CF69" s="13">
        <f t="array" aca="1" ref="CF69" ca="1">IF($V25=$C25,SUM(IF(($AI$79:$AI$90=$C25)*($AJ$78:$AU$78=$V$22),$AJ$79:$AU$90)),0)</f>
        <v>0</v>
      </c>
      <c r="CG69" s="13">
        <f t="array" aca="1" ref="CG69" ca="1">IF($V25=$C25,SUM(IF(($AI$79:$AI$90=$C25)*($AJ$78:$AU$78=$V$23),$AJ$79:$AU$90)),0)</f>
        <v>0</v>
      </c>
      <c r="CH69" s="13">
        <f t="array" aca="1" ref="CH69" ca="1">IF($V25=$C25,SUM(IF(($AI$79:$AI$90=$C25)*($AJ$78:$AU$78=$V$24),$AJ$79:$AU$90)),0)</f>
        <v>0</v>
      </c>
      <c r="CI69" s="13">
        <f t="array" aca="1" ref="CI69" ca="1">IF($V25=$C25,SUM(IF(($AI$79:$AI$90=$C25)*($AJ$78:$AU$78=$V$26),$AJ$79:$AU$90)),0)</f>
        <v>0</v>
      </c>
      <c r="CJ69" s="13">
        <f t="array" aca="1" ref="CJ69" ca="1">IF($V25=$C25,SUM(IF(($AI$79:$AI$90=$C25)*($AJ$78:$AU$78=$V$27),$AJ$79:$AU$90)),0)</f>
        <v>0</v>
      </c>
      <c r="CK69" s="13">
        <f t="array" aca="1" ref="CK69" ca="1">IF($V25=$C25,SUM(IF(($AI$79:$AI$90=$C25)*($AJ$78:$AU$78=$V$28),$AJ$79:$AU$90)),0)</f>
        <v>0</v>
      </c>
      <c r="CL69" s="13">
        <f t="array" aca="1" ref="CL69" ca="1">IF($V25=$C25,SUM(IF(($AI$79:$AI$90=$C25)*($AJ$78:$AU$78=$V$29),$AJ$79:$AU$90)),0)</f>
        <v>0</v>
      </c>
      <c r="CM69" s="13">
        <f t="array" aca="1" ref="CM69" ca="1">IF($V25=$C25,SUM(IF(($AI$79:$AI$90=$C25)*($AJ$78:$AU$78=$V$30),$AJ$79:$AU$90)),0)</f>
        <v>0</v>
      </c>
      <c r="CN69" s="336">
        <f t="array" aca="1" ref="CN69" ca="1">IF($V25=$C25,SUM(IF(($AI$79:$AI$90=$C25)*($AJ$78:$AU$78=$V$31),$AJ$79:$AU$90)),0)</f>
        <v>0</v>
      </c>
      <c r="CO69" s="342">
        <f t="array" aca="1" ref="CO69" ca="1">IF($W25=$C25,SUM(IF(($AI$79:$AI$90=$C25)*($AJ$78:$AU$78=$W$20),$AJ$79:$AU$90)),0)</f>
        <v>0</v>
      </c>
      <c r="CP69" s="13">
        <f t="array" aca="1" ref="CP69" ca="1">IF($W25=$C25,SUM(IF(($AI$79:$AI$90=$C25)*($AJ$78:$AU$78=$W$21),$AJ$79:$AU$90)),0)</f>
        <v>0</v>
      </c>
      <c r="CQ69" s="13">
        <f t="array" aca="1" ref="CQ69" ca="1">IF($W25=$C25,SUM(IF(($AI$79:$AI$90=$C25)*($AJ$78:$AU$78=$W$22),$AJ$79:$AU$90)),0)</f>
        <v>0</v>
      </c>
      <c r="CR69" s="13">
        <f t="array" aca="1" ref="CR69" ca="1">IF($W25=$C25,SUM(IF(($AI$79:$AI$90=$C25)*($AJ$78:$AU$78=$W$23),$AJ$79:$AU$90)),0)</f>
        <v>0</v>
      </c>
      <c r="CS69" s="13">
        <f t="array" aca="1" ref="CS69" ca="1">IF($W25=$C25,SUM(IF(($AI$79:$AI$90=$C25)*($AJ$78:$AU$78=$W$24),$AJ$79:$AU$90)),0)</f>
        <v>0</v>
      </c>
      <c r="CT69" s="13">
        <f t="array" aca="1" ref="CT69" ca="1">IF($W25=$C25,SUM(IF(($AI$79:$AI$90=$C25)*($AJ$78:$AU$78=$W$26),$AJ$79:$AU$90)),0)</f>
        <v>0</v>
      </c>
      <c r="CU69" s="13">
        <f t="array" aca="1" ref="CU69" ca="1">IF($W25=$C25,SUM(IF(($AI$79:$AI$90=$C25)*($AJ$78:$AU$78=$W$27),$AJ$79:$AU$90)),0)</f>
        <v>0</v>
      </c>
      <c r="CV69" s="13">
        <f t="array" aca="1" ref="CV69" ca="1">IF($W25=$C25,SUM(IF(($AI$79:$AI$90=$C25)*($AJ$78:$AU$78=$W$28),$AJ$79:$AU$90)),0)</f>
        <v>0</v>
      </c>
      <c r="CW69" s="13">
        <f t="array" aca="1" ref="CW69" ca="1">IF($W25=$C25,SUM(IF(($AI$79:$AI$90=$C25)*($AJ$78:$AU$78=$W$29),$AJ$79:$AU$90)),0)</f>
        <v>0</v>
      </c>
      <c r="CX69" s="13">
        <f t="array" aca="1" ref="CX69" ca="1">IF($W25=$C25,SUM(IF(($AI$79:$AI$90=$C25)*($AJ$78:$AU$78=$W$30),$AJ$79:$AU$90)),0)</f>
        <v>0</v>
      </c>
      <c r="CY69" s="336">
        <f t="array" aca="1" ref="CY69" ca="1">IF($W25=$C25,SUM(IF(($AI$79:$AI$90=$C25)*($AJ$78:$AU$78=$W$31),$AJ$79:$AU$90)),0)</f>
        <v>0</v>
      </c>
      <c r="CZ69" s="342">
        <f t="array" aca="1" ref="CZ69" ca="1">IF($X25=$C25,SUM(IF(($AI$79:$AI$90=$C25)*($AJ$78:$AU$78=$X$20),$AJ$79:$AU$90)),0)</f>
        <v>0</v>
      </c>
      <c r="DA69" s="13">
        <f t="array" aca="1" ref="DA69" ca="1">IF($X25=$C25,SUM(IF(($AI$79:$AI$90=$C25)*($AJ$78:$AU$78=$X$21),$AJ$79:$AU$90)),0)</f>
        <v>0</v>
      </c>
      <c r="DB69" s="13">
        <f t="array" aca="1" ref="DB69" ca="1">IF($X25=$C25,SUM(IF(($AI$79:$AI$90=$C25)*($AJ$78:$AU$78=$X$22),$AJ$79:$AU$90)),0)</f>
        <v>0</v>
      </c>
      <c r="DC69" s="13">
        <f t="array" aca="1" ref="DC69" ca="1">IF($X25=$C25,SUM(IF(($AI$79:$AI$90=$C25)*($AJ$78:$AU$78=$X$23),$AJ$79:$AU$90)),0)</f>
        <v>0</v>
      </c>
      <c r="DD69" s="13">
        <f t="array" aca="1" ref="DD69" ca="1">IF($X25=$C25,SUM(IF(($AI$79:$AI$90=$C25)*($AJ$78:$AU$78=$X$24),$AJ$79:$AU$90)),0)</f>
        <v>0</v>
      </c>
      <c r="DE69" s="13">
        <f t="array" aca="1" ref="DE69" ca="1">IF($X25=$C25,SUM(IF(($AI$79:$AI$90=$C25)*($AJ$78:$AU$78=$X$26),$AJ$79:$AU$90)),0)</f>
        <v>0</v>
      </c>
      <c r="DF69" s="13">
        <f t="array" aca="1" ref="DF69" ca="1">IF($X25=$C25,SUM(IF(($AI$79:$AI$90=$C25)*($AJ$78:$AU$78=$X$27),$AJ$79:$AU$90)),0)</f>
        <v>0</v>
      </c>
      <c r="DG69" s="13">
        <f t="array" aca="1" ref="DG69" ca="1">IF($X25=$C25,SUM(IF(($AI$79:$AI$90=$C25)*($AJ$78:$AU$78=$X$28),$AJ$79:$AU$90)),0)</f>
        <v>0</v>
      </c>
      <c r="DH69" s="13">
        <f t="array" aca="1" ref="DH69" ca="1">IF($X25=$C25,SUM(IF(($AI$79:$AI$90=$C25)*($AJ$78:$AU$78=$X$29),$AJ$79:$AU$90)),0)</f>
        <v>0</v>
      </c>
      <c r="DI69" s="13">
        <f t="array" aca="1" ref="DI69" ca="1">IF($X25=$C25,SUM(IF(($AI$79:$AI$90=$C25)*($AJ$78:$AU$78=$X$30),$AJ$79:$AU$90)),0)</f>
        <v>0</v>
      </c>
      <c r="DJ69" s="336">
        <f t="array" aca="1" ref="DJ69" ca="1">IF($X25=$C25,SUM(IF(($AI$79:$AI$90=$C25)*($AJ$78:$AU$78=$X$31),$AJ$79:$AU$90)),0)</f>
        <v>0</v>
      </c>
      <c r="DK69" s="13">
        <f t="array" aca="1" ref="DK69" ca="1">IF($Y25=$C25,SUM(IF(($AI$79:$AI$90=$C25)*($AJ$78:$AU$78=$Y$20),$AJ$79:$AU$90)),0)</f>
        <v>0</v>
      </c>
      <c r="DL69" s="13">
        <f t="array" aca="1" ref="DL69" ca="1">IF($Y25=$C25,SUM(IF(($AI$79:$AI$90=$C25)*($AJ$78:$AU$78=$Y$21),$AJ$79:$AU$90)),0)</f>
        <v>0</v>
      </c>
      <c r="DM69" s="13">
        <f t="array" aca="1" ref="DM69" ca="1">IF($Y25=$C25,SUM(IF(($AI$79:$AI$90=$C25)*($AJ$78:$AU$78=$Y$22),$AJ$79:$AU$90)),0)</f>
        <v>0</v>
      </c>
      <c r="DN69" s="13">
        <f t="array" aca="1" ref="DN69" ca="1">IF($Y25=$C25,SUM(IF(($AI$79:$AI$90=$C25)*($AJ$78:$AU$78=$Y$23),$AJ$79:$AU$90)),0)</f>
        <v>0</v>
      </c>
      <c r="DO69" s="13">
        <f t="array" aca="1" ref="DO69" ca="1">IF($Y25=$C25,SUM(IF(($AI$79:$AI$90=$C25)*($AJ$78:$AU$78=$Y$24),$AJ$79:$AU$90)),0)</f>
        <v>0</v>
      </c>
      <c r="DP69" s="13">
        <f t="array" aca="1" ref="DP69" ca="1">IF($Y25=$C25,SUM(IF(($AI$79:$AI$90=$C25)*($AJ$78:$AU$78=$Y$26),$AJ$79:$AU$90)),0)</f>
        <v>0</v>
      </c>
      <c r="DQ69" s="13">
        <f t="array" aca="1" ref="DQ69" ca="1">IF($Y25=$C25,SUM(IF(($AI$79:$AI$90=$C25)*($AJ$78:$AU$78=$Y$27),$AJ$79:$AU$90)),0)</f>
        <v>0</v>
      </c>
      <c r="DR69" s="13">
        <f t="array" aca="1" ref="DR69" ca="1">IF($Y25=$C25,SUM(IF(($AI$79:$AI$90=$C25)*($AJ$78:$AU$78=$Y$28),$AJ$79:$AU$90)),0)</f>
        <v>0</v>
      </c>
      <c r="DS69" s="13">
        <f t="array" aca="1" ref="DS69" ca="1">IF($Y25=$C25,SUM(IF(($AI$79:$AI$90=$C25)*($AJ$78:$AU$78=$Y$29),$AJ$79:$AU$90)),0)</f>
        <v>0</v>
      </c>
      <c r="DT69" s="13">
        <f t="array" aca="1" ref="DT69" ca="1">IF($Y25=$C25,SUM(IF(($AI$79:$AI$90=$C25)*($AJ$78:$AU$78=$Y$30),$AJ$79:$AU$90)),0)</f>
        <v>0</v>
      </c>
      <c r="DU69" s="343">
        <f t="array" aca="1" ref="DU69" ca="1">IF($Y25=$C25,SUM(IF(($AI$79:$AI$90=$C25)*($AJ$78:$AU$78=$Y$31),$AJ$79:$AU$90)),0)</f>
        <v>0</v>
      </c>
    </row>
    <row r="70" spans="5:125" s="2" customFormat="1" x14ac:dyDescent="0.2">
      <c r="E70" s="335">
        <f t="array" aca="1" ref="E70" ca="1">IF($O26=$C26,SUM(IF(($AI$79:$AI$90=$C26)*($AJ$78:$AU$78=$O$20),$AJ$79:$AU$90)),0)</f>
        <v>0</v>
      </c>
      <c r="F70" s="13">
        <f t="array" aca="1" ref="F70" ca="1">IF($O26=$C26,SUM(IF(($AI$79:$AI$90=$C26)*($AJ$78:$AU$78=$O$21),$AJ$79:$AU$90)),0)</f>
        <v>0</v>
      </c>
      <c r="G70" s="13">
        <f t="array" aca="1" ref="G70" ca="1">IF($O26=$C26,SUM(IF(($AI$79:$AI$90=$C26)*($AJ$78:$AU$78=$O$22),$AJ$79:$AU$90)),0)</f>
        <v>0</v>
      </c>
      <c r="H70" s="13">
        <f t="array" aca="1" ref="H70" ca="1">IF($O26=$C26,SUM(IF(($AI$79:$AI$90=$C26)*($AJ$78:$AU$78=$O$23),$AJ$79:$AU$90)),0)</f>
        <v>0</v>
      </c>
      <c r="I70" s="13">
        <f t="array" aca="1" ref="I70" ca="1">IF($O26=$C26,SUM(IF(($AI$79:$AI$90=$C26)*($AJ$78:$AU$78=$O$24),$AJ$79:$AU$90)),0)</f>
        <v>0</v>
      </c>
      <c r="J70" s="13">
        <f t="array" aca="1" ref="J70" ca="1">IF($O26=$C26,SUM(IF(($AI$79:$AI$90=$C26)*($AJ$78:$AU$78=$O$25),$AJ$79:$AU$90)),0)</f>
        <v>0</v>
      </c>
      <c r="K70" s="13">
        <f t="array" aca="1" ref="K70" ca="1">IF($O26=$C26,SUM(IF(($AI$79:$AI$90=$C26)*($AJ$78:$AU$78=$O$27),$AJ$79:$AU$90)),0)</f>
        <v>0</v>
      </c>
      <c r="L70" s="13">
        <f t="array" aca="1" ref="L70" ca="1">IF($O26=$C26,SUM(IF(($AI$79:$AI$90=$C26)*($AJ$78:$AU$78=$O$28),$AJ$79:$AU$90)),0)</f>
        <v>0</v>
      </c>
      <c r="M70" s="13">
        <f t="array" aca="1" ref="M70" ca="1">IF($O26=$C26,SUM(IF(($AI$79:$AI$90=$C26)*($AJ$78:$AU$78=$O$29),$AJ$79:$AU$90)),0)</f>
        <v>0</v>
      </c>
      <c r="N70" s="13">
        <f t="array" aca="1" ref="N70" ca="1">IF($O26=$C26,SUM(IF(($AI$79:$AI$90=$C26)*($AJ$78:$AU$78=$O$30),$AJ$79:$AU$90)),0)</f>
        <v>0</v>
      </c>
      <c r="O70" s="13">
        <f t="array" aca="1" ref="O70" ca="1">IF($O26=$C26,SUM(IF(($AI$79:$AI$90=$C26)*($AJ$78:$AU$78=$O$31),$AJ$79:$AU$90)),0)</f>
        <v>0</v>
      </c>
      <c r="P70" s="342">
        <f t="array" aca="1" ref="P70" ca="1">IF($P26=$C26,SUM(IF(($AI$79:$AI$90=$C26)*($AJ$78:$AU$78=$P$20),$AJ$79:$AU$90)),0)</f>
        <v>0</v>
      </c>
      <c r="Q70" s="13">
        <f t="array" aca="1" ref="Q70" ca="1">IF($P26=$C26,SUM(IF(($AI$79:$AI$90=$C26)*($AJ$78:$AU$78=$P$21),$AJ$79:$AU$90)),0)</f>
        <v>0</v>
      </c>
      <c r="R70" s="13">
        <f t="array" aca="1" ref="R70" ca="1">IF($P26=$C26,SUM(IF(($AI$79:$AI$90=$C26)*($AJ$78:$AU$78=$P$22),$AJ$79:$AU$90)),0)</f>
        <v>0</v>
      </c>
      <c r="S70" s="13">
        <f t="array" aca="1" ref="S70" ca="1">IF($P26=$C26,SUM(IF(($AI$79:$AI$90=$C26)*($AJ$78:$AU$78=$P$23),$AJ$79:$AU$90)),0)</f>
        <v>0</v>
      </c>
      <c r="T70" s="13">
        <f t="array" aca="1" ref="T70" ca="1">IF($P26=$C26,SUM(IF(($AI$79:$AI$90=$C26)*($AJ$78:$AU$78=$P$24),$AJ$79:$AU$90)),0)</f>
        <v>0</v>
      </c>
      <c r="U70" s="13">
        <f t="array" aca="1" ref="U70" ca="1">IF($P26=$C26,SUM(IF(($AI$79:$AI$90=$C26)*($AJ$78:$AU$78=$P$25),$AJ$79:$AU$90)),0)</f>
        <v>0</v>
      </c>
      <c r="V70" s="13">
        <f t="array" aca="1" ref="V70" ca="1">IF($P26=$C26,SUM(IF(($AI$79:$AI$90=$C26)*($AJ$78:$AU$78=$P$27),$AJ$79:$AU$90)),0)</f>
        <v>0</v>
      </c>
      <c r="W70" s="13">
        <f t="array" aca="1" ref="W70" ca="1">IF($P26=$C26,SUM(IF(($AI$79:$AI$90=$C26)*($AJ$78:$AU$78=$P$28),$AJ$79:$AU$90)),0)</f>
        <v>0</v>
      </c>
      <c r="X70" s="13">
        <f t="array" aca="1" ref="X70" ca="1">IF($P26=$C26,SUM(IF(($AI$79:$AI$90=$C26)*($AJ$78:$AU$78=$P$29),$AJ$79:$AU$90)),0)</f>
        <v>0</v>
      </c>
      <c r="Y70" s="13">
        <f t="array" aca="1" ref="Y70" ca="1">IF($P26=$C26,SUM(IF(($AI$79:$AI$90=$C26)*($AJ$78:$AU$78=$P$30),$AJ$79:$AU$90)),0)</f>
        <v>0</v>
      </c>
      <c r="Z70" s="13">
        <f t="array" aca="1" ref="Z70" ca="1">IF($P26=$C26,SUM(IF(($AI$79:$AI$90=$C26)*($AJ$78:$AU$78=$P$31),$AJ$79:$AU$90)),0)</f>
        <v>0</v>
      </c>
      <c r="AA70" s="342">
        <f t="array" aca="1" ref="AA70" ca="1">IF($Q26=$C26,SUM(IF(($AI$79:$AI$90=$C26)*($AJ$78:$AU$78=$Q$20),$AJ$79:$AU$90)),0)</f>
        <v>0</v>
      </c>
      <c r="AB70" s="13">
        <f t="array" aca="1" ref="AB70" ca="1">IF($Q26=$C26,SUM(IF(($AI$79:$AI$90=$C26)*($AJ$78:$AU$78=$Q$21),$AJ$79:$AU$90)),0)</f>
        <v>0</v>
      </c>
      <c r="AC70" s="13">
        <f t="array" aca="1" ref="AC70" ca="1">IF($Q26=$C26,SUM(IF(($AI$79:$AI$90=$C26)*($AJ$78:$AU$78=$Q$22),$AJ$79:$AU$90)),0)</f>
        <v>0</v>
      </c>
      <c r="AD70" s="13">
        <f t="array" aca="1" ref="AD70" ca="1">IF($Q26=$C26,SUM(IF(($AI$79:$AI$90=$C26)*($AJ$78:$AU$78=$Q$23),$AJ$79:$AU$90)),0)</f>
        <v>0</v>
      </c>
      <c r="AE70" s="13">
        <f t="array" aca="1" ref="AE70" ca="1">IF($Q26=$C26,SUM(IF(($AI$79:$AI$90=$C26)*($AJ$78:$AU$78=$Q$24),$AJ$79:$AU$90)),0)</f>
        <v>0</v>
      </c>
      <c r="AF70" s="13">
        <f t="array" aca="1" ref="AF70" ca="1">IF($Q26=$C26,SUM(IF(($AI$79:$AI$90=$C26)*($AJ$78:$AU$78=$Q$25),$AJ$79:$AU$90)),0)</f>
        <v>0</v>
      </c>
      <c r="AG70" s="13">
        <f t="array" aca="1" ref="AG70" ca="1">IF($Q26=$C26,SUM(IF(($AI$79:$AI$90=$C26)*($AJ$78:$AU$78=$Q$27),$AJ$79:$AU$90)),0)</f>
        <v>0</v>
      </c>
      <c r="AH70" s="13">
        <f t="array" aca="1" ref="AH70" ca="1">IF($Q26=$C26,SUM(IF(($AI$79:$AI$90=$C26)*($AJ$78:$AU$78=$Q$28),$AJ$79:$AU$90)),0)</f>
        <v>0</v>
      </c>
      <c r="AI70" s="13">
        <f t="array" aca="1" ref="AI70" ca="1">IF($Q26=$C26,SUM(IF(($AI$79:$AI$90=$C26)*($AJ$78:$AU$78=$Q$29),$AJ$79:$AU$90)),0)</f>
        <v>0</v>
      </c>
      <c r="AJ70" s="13">
        <f t="array" aca="1" ref="AJ70" ca="1">IF($Q26=$C26,SUM(IF(($AI$79:$AI$90=$C26)*($AJ$78:$AU$78=$Q$30),$AJ$79:$AU$90)),0)</f>
        <v>0</v>
      </c>
      <c r="AK70" s="13">
        <f t="array" aca="1" ref="AK70" ca="1">IF($Q26=$C26,SUM(IF(($AI$79:$AI$90=$C26)*($AJ$78:$AU$78=$Q$31),$AJ$79:$AU$90)),0)</f>
        <v>0</v>
      </c>
      <c r="AL70" s="342">
        <f t="array" aca="1" ref="AL70" ca="1">IF($R26=$C26,SUM(IF(($AI$79:$AI$90=$C26)*($AJ$78:$AU$78=$R$20),$AJ$79:$AU$90)),0)</f>
        <v>0</v>
      </c>
      <c r="AM70" s="13">
        <f t="array" aca="1" ref="AM70" ca="1">IF($R26=$C26,SUM(IF(($AI$79:$AI$90=$C26)*($AJ$78:$AU$78=$R$21),$AJ$79:$AU$90)),0)</f>
        <v>0</v>
      </c>
      <c r="AN70" s="13">
        <f t="array" aca="1" ref="AN70" ca="1">IF($R26=$C26,SUM(IF(($AI$79:$AI$90=$C26)*($AJ$78:$AU$78=$R$22),$AJ$79:$AU$90)),0)</f>
        <v>0</v>
      </c>
      <c r="AO70" s="13">
        <f t="array" aca="1" ref="AO70" ca="1">IF($R26=$C26,SUM(IF(($AI$79:$AI$90=$C26)*($AJ$78:$AU$78=$R$23),$AJ$79:$AU$90)),0)</f>
        <v>0</v>
      </c>
      <c r="AP70" s="13">
        <f t="array" aca="1" ref="AP70" ca="1">IF($R26=$C26,SUM(IF(($AI$79:$AI$90=$C26)*($AJ$78:$AU$78=$R$24),$AJ$79:$AU$90)),0)</f>
        <v>0</v>
      </c>
      <c r="AQ70" s="13">
        <f t="array" aca="1" ref="AQ70" ca="1">IF($R26=$C26,SUM(IF(($AI$79:$AI$90=$C26)*($AJ$78:$AU$78=$R$25),$AJ$79:$AU$90)),0)</f>
        <v>0</v>
      </c>
      <c r="AR70" s="13">
        <f t="array" aca="1" ref="AR70" ca="1">IF($R26=$C26,SUM(IF(($AI$79:$AI$90=$C26)*($AJ$78:$AU$78=$R$27),$AJ$79:$AU$90)),0)</f>
        <v>0</v>
      </c>
      <c r="AS70" s="13">
        <f t="array" aca="1" ref="AS70" ca="1">IF($R26=$C26,SUM(IF(($AI$79:$AI$90=$C26)*($AJ$78:$AU$78=$R$28),$AJ$79:$AU$90)),0)</f>
        <v>0</v>
      </c>
      <c r="AT70" s="13">
        <f t="array" aca="1" ref="AT70" ca="1">IF($R26=$C26,SUM(IF(($AI$79:$AI$90=$C26)*($AJ$78:$AU$78=$R$29),$AJ$79:$AU$90)),0)</f>
        <v>0</v>
      </c>
      <c r="AU70" s="13">
        <f t="array" aca="1" ref="AU70" ca="1">IF($R26=$C26,SUM(IF(($AI$79:$AI$90=$C26)*($AJ$78:$AU$78=$R$30),$AJ$79:$AU$90)),0)</f>
        <v>0</v>
      </c>
      <c r="AV70" s="13">
        <f t="array" aca="1" ref="AV70" ca="1">IF($R26=$C26,SUM(IF(($AI$79:$AI$90=$C26)*($AJ$78:$AU$78=$R$31),$AJ$79:$AU$90)),0)</f>
        <v>0</v>
      </c>
      <c r="AW70" s="342">
        <f t="array" aca="1" ref="AW70" ca="1">IF($S26=$C26,SUM(IF(($AI$79:$AI$90=$C26)*($AJ$78:$AU$78=$S$20),$AJ$79:$AU$90)),0)</f>
        <v>0</v>
      </c>
      <c r="AX70" s="13">
        <f t="array" aca="1" ref="AX70" ca="1">IF($S26=$C26,SUM(IF(($AI$79:$AI$90=$C26)*($AJ$78:$AU$78=$S$21),$AJ$79:$AU$90)),0)</f>
        <v>0</v>
      </c>
      <c r="AY70" s="13">
        <f t="array" aca="1" ref="AY70" ca="1">IF($S26=$C26,SUM(IF(($AI$79:$AI$90=$C26)*($AJ$78:$AU$78=$S$22),$AJ$79:$AU$90)),0)</f>
        <v>0</v>
      </c>
      <c r="AZ70" s="13">
        <f t="array" aca="1" ref="AZ70" ca="1">IF($S26=$C26,SUM(IF(($AI$79:$AI$90=$C26)*($AJ$78:$AU$78=$S$23),$AJ$79:$AU$90)),0)</f>
        <v>0</v>
      </c>
      <c r="BA70" s="13">
        <f t="array" aca="1" ref="BA70" ca="1">IF($S26=$C26,SUM(IF(($AI$79:$AI$90=$C26)*($AJ$78:$AU$78=$S$24),$AJ$79:$AU$90)),0)</f>
        <v>0</v>
      </c>
      <c r="BB70" s="13">
        <f t="array" aca="1" ref="BB70" ca="1">IF($S26=$C26,SUM(IF(($AI$79:$AI$90=$C26)*($AJ$78:$AU$78=$S$25),$AJ$79:$AU$90)),0)</f>
        <v>0</v>
      </c>
      <c r="BC70" s="13">
        <f t="array" aca="1" ref="BC70" ca="1">IF($S26=$C26,SUM(IF(($AI$79:$AI$90=$C26)*($AJ$78:$AU$78=$S$27),$AJ$79:$AU$90)),0)</f>
        <v>0</v>
      </c>
      <c r="BD70" s="13">
        <f t="array" aca="1" ref="BD70" ca="1">IF($S26=$C26,SUM(IF(($AI$79:$AI$90=$C26)*($AJ$78:$AU$78=$S$28),$AJ$79:$AU$90)),0)</f>
        <v>0</v>
      </c>
      <c r="BE70" s="13">
        <f t="array" aca="1" ref="BE70" ca="1">IF($S26=$C26,SUM(IF(($AI$79:$AI$90=$C26)*($AJ$78:$AU$78=$S$29),$AJ$79:$AU$90)),0)</f>
        <v>0</v>
      </c>
      <c r="BF70" s="13">
        <f t="array" aca="1" ref="BF70" ca="1">IF($S26=$C26,SUM(IF(($AI$79:$AI$90=$C26)*($AJ$78:$AU$78=$S$30),$AJ$79:$AU$90)),0)</f>
        <v>0</v>
      </c>
      <c r="BG70" s="13">
        <f t="array" aca="1" ref="BG70" ca="1">IF($S26=$C26,SUM(IF(($AI$79:$AI$90=$C26)*($AJ$78:$AU$78=$S$31),$AJ$79:$AU$90)),0)</f>
        <v>0</v>
      </c>
      <c r="BH70" s="342">
        <f t="array" aca="1" ref="BH70" ca="1">IF($T26=$C26,SUM(IF(($AI$79:$AI$90=$C26)*($AJ$78:$AU$78=$T$20),$AJ$79:$AU$90)),0)</f>
        <v>0</v>
      </c>
      <c r="BI70" s="13">
        <f t="array" aca="1" ref="BI70" ca="1">IF($T26=$C26,SUM(IF(($AI$79:$AI$90=$C26)*($AJ$78:$AU$78=$T$21),$AJ$79:$AU$90)),0)</f>
        <v>0</v>
      </c>
      <c r="BJ70" s="13">
        <f t="array" aca="1" ref="BJ70" ca="1">IF($T26=$C26,SUM(IF(($AI$79:$AI$90=$C26)*($AJ$78:$AU$78=$T$22),$AJ$79:$AU$90)),0)</f>
        <v>0</v>
      </c>
      <c r="BK70" s="13">
        <f t="array" aca="1" ref="BK70" ca="1">IF($T26=$C26,SUM(IF(($AI$79:$AI$90=$C26)*($AJ$78:$AU$78=$T$23),$AJ$79:$AU$90)),0)</f>
        <v>0</v>
      </c>
      <c r="BL70" s="13">
        <f t="array" aca="1" ref="BL70" ca="1">IF($T26=$C26,SUM(IF(($AI$79:$AI$90=$C26)*($AJ$78:$AU$78=$T$24),$AJ$79:$AU$90)),0)</f>
        <v>0</v>
      </c>
      <c r="BM70" s="13">
        <f t="array" aca="1" ref="BM70" ca="1">IF($T26=$C26,SUM(IF(($AI$79:$AI$90=$C26)*($AJ$78:$AU$78=$T$25),$AJ$79:$AU$90)),0)</f>
        <v>0</v>
      </c>
      <c r="BN70" s="13">
        <f t="array" aca="1" ref="BN70" ca="1">IF($T26=$C26,SUM(IF(($AI$79:$AI$90=$C26)*($AJ$78:$AU$78=$T$27),$AJ$79:$AU$90)),0)</f>
        <v>0</v>
      </c>
      <c r="BO70" s="13">
        <f t="array" aca="1" ref="BO70" ca="1">IF($T26=$C26,SUM(IF(($AI$79:$AI$90=$C26)*($AJ$78:$AU$78=$T$28),$AJ$79:$AU$90)),0)</f>
        <v>0</v>
      </c>
      <c r="BP70" s="13">
        <f t="array" aca="1" ref="BP70" ca="1">IF($T26=$C26,SUM(IF(($AI$79:$AI$90=$C26)*($AJ$78:$AU$78=$T$29),$AJ$79:$AU$90)),0)</f>
        <v>0</v>
      </c>
      <c r="BQ70" s="13">
        <f t="array" aca="1" ref="BQ70" ca="1">IF($T26=$C26,SUM(IF(($AI$79:$AI$90=$C26)*($AJ$78:$AU$78=$T$30),$AJ$79:$AU$90)),0)</f>
        <v>0</v>
      </c>
      <c r="BR70" s="13">
        <f t="array" aca="1" ref="BR70" ca="1">IF($T26=$C26,SUM(IF(($AI$79:$AI$90=$C26)*($AJ$78:$AU$78=$T$31),$AJ$79:$AU$90)),0)</f>
        <v>0</v>
      </c>
      <c r="BS70" s="342">
        <f t="array" aca="1" ref="BS70" ca="1">IF($U26=$C26,SUM(IF(($AI$79:$AI$90=$C26)*($AJ$78:$AU$78=$U$20),$AJ$79:$AU$90)),0)</f>
        <v>0</v>
      </c>
      <c r="BT70" s="13">
        <f t="array" aca="1" ref="BT70" ca="1">IF($U26=$C26,SUM(IF(($AI$79:$AI$90=$C26)*($AJ$78:$AU$78=$U$21),$AJ$79:$AU$90)),0)</f>
        <v>0</v>
      </c>
      <c r="BU70" s="13">
        <f t="array" aca="1" ref="BU70" ca="1">IF($U26=$C26,SUM(IF(($AI$79:$AI$90=$C26)*($AJ$78:$AU$78=$U$22),$AJ$79:$AU$90)),0)</f>
        <v>0</v>
      </c>
      <c r="BV70" s="13">
        <f t="array" aca="1" ref="BV70" ca="1">IF($U26=$C26,SUM(IF(($AI$79:$AI$90=$C26)*($AJ$78:$AU$78=$U$23),$AJ$79:$AU$90)),0)</f>
        <v>0</v>
      </c>
      <c r="BW70" s="13">
        <f t="array" aca="1" ref="BW70" ca="1">IF($U26=$C26,SUM(IF(($AI$79:$AI$90=$C26)*($AJ$78:$AU$78=$U$24),$AJ$79:$AU$90)),0)</f>
        <v>0</v>
      </c>
      <c r="BX70" s="13">
        <f t="array" aca="1" ref="BX70" ca="1">IF($U26=$C26,SUM(IF(($AI$79:$AI$90=$C26)*($AJ$78:$AU$78=$U$25),$AJ$79:$AU$90)),0)</f>
        <v>0</v>
      </c>
      <c r="BY70" s="13">
        <f t="array" aca="1" ref="BY70" ca="1">IF($U26=$C26,SUM(IF(($AI$79:$AI$90=$C26)*($AJ$78:$AU$78=$U$27),$AJ$79:$AU$90)),0)</f>
        <v>0</v>
      </c>
      <c r="BZ70" s="13">
        <f t="array" aca="1" ref="BZ70" ca="1">IF($U26=$C26,SUM(IF(($AI$79:$AI$90=$C26)*($AJ$78:$AU$78=$U$28),$AJ$79:$AU$90)),0)</f>
        <v>0</v>
      </c>
      <c r="CA70" s="13">
        <f t="array" aca="1" ref="CA70" ca="1">IF($U26=$C26,SUM(IF(($AI$79:$AI$90=$C26)*($AJ$78:$AU$78=$U$29),$AJ$79:$AU$90)),0)</f>
        <v>0</v>
      </c>
      <c r="CB70" s="13">
        <f t="array" aca="1" ref="CB70" ca="1">IF($U26=$C26,SUM(IF(($AI$79:$AI$90=$C26)*($AJ$78:$AU$78=$U$30),$AJ$79:$AU$90)),0)</f>
        <v>0</v>
      </c>
      <c r="CC70" s="13">
        <f t="array" aca="1" ref="CC70" ca="1">IF($U26=$C26,SUM(IF(($AI$79:$AI$90=$C26)*($AJ$78:$AU$78=$U$31),$AJ$79:$AU$90)),0)</f>
        <v>0</v>
      </c>
      <c r="CD70" s="342">
        <f t="array" aca="1" ref="CD70" ca="1">IF($V26=$C26,SUM(IF(($AI$79:$AI$90=$C26)*($AJ$78:$AU$78=$V$20),$AJ$79:$AU$90)),0)</f>
        <v>0</v>
      </c>
      <c r="CE70" s="13">
        <f t="array" aca="1" ref="CE70" ca="1">IF($V26=$C26,SUM(IF(($AI$79:$AI$90=$C26)*($AJ$78:$AU$78=$V$21),$AJ$79:$AU$90)),0)</f>
        <v>0</v>
      </c>
      <c r="CF70" s="13">
        <f t="array" aca="1" ref="CF70" ca="1">IF($V26=$C26,SUM(IF(($AI$79:$AI$90=$C26)*($AJ$78:$AU$78=$V$22),$AJ$79:$AU$90)),0)</f>
        <v>0</v>
      </c>
      <c r="CG70" s="13">
        <f t="array" aca="1" ref="CG70" ca="1">IF($V26=$C26,SUM(IF(($AI$79:$AI$90=$C26)*($AJ$78:$AU$78=$V$23),$AJ$79:$AU$90)),0)</f>
        <v>0</v>
      </c>
      <c r="CH70" s="13">
        <f t="array" aca="1" ref="CH70" ca="1">IF($V26=$C26,SUM(IF(($AI$79:$AI$90=$C26)*($AJ$78:$AU$78=$V$24),$AJ$79:$AU$90)),0)</f>
        <v>0</v>
      </c>
      <c r="CI70" s="13">
        <f t="array" aca="1" ref="CI70" ca="1">IF($V26=$C26,SUM(IF(($AI$79:$AI$90=$C26)*($AJ$78:$AU$78=$V$25),$AJ$79:$AU$90)),0)</f>
        <v>0</v>
      </c>
      <c r="CJ70" s="13">
        <f t="array" aca="1" ref="CJ70" ca="1">IF($V26=$C26,SUM(IF(($AI$79:$AI$90=$C26)*($AJ$78:$AU$78=$V$27),$AJ$79:$AU$90)),0)</f>
        <v>0</v>
      </c>
      <c r="CK70" s="13">
        <f t="array" aca="1" ref="CK70" ca="1">IF($V26=$C26,SUM(IF(($AI$79:$AI$90=$C26)*($AJ$78:$AU$78=$V$28),$AJ$79:$AU$90)),0)</f>
        <v>0</v>
      </c>
      <c r="CL70" s="13">
        <f t="array" aca="1" ref="CL70" ca="1">IF($V26=$C26,SUM(IF(($AI$79:$AI$90=$C26)*($AJ$78:$AU$78=$V$29),$AJ$79:$AU$90)),0)</f>
        <v>0</v>
      </c>
      <c r="CM70" s="13">
        <f t="array" aca="1" ref="CM70" ca="1">IF($V26=$C26,SUM(IF(($AI$79:$AI$90=$C26)*($AJ$78:$AU$78=$V$30),$AJ$79:$AU$90)),0)</f>
        <v>0</v>
      </c>
      <c r="CN70" s="336">
        <f t="array" aca="1" ref="CN70" ca="1">IF($V26=$C26,SUM(IF(($AI$79:$AI$90=$C26)*($AJ$78:$AU$78=$V$31),$AJ$79:$AU$90)),0)</f>
        <v>0</v>
      </c>
      <c r="CO70" s="342">
        <f t="array" aca="1" ref="CO70" ca="1">IF($W26=$C26,SUM(IF(($AI$79:$AI$90=$C26)*($AJ$78:$AU$78=$W$20),$AJ$79:$AU$90)),0)</f>
        <v>0</v>
      </c>
      <c r="CP70" s="13">
        <f t="array" aca="1" ref="CP70" ca="1">IF($W26=$C26,SUM(IF(($AI$79:$AI$90=$C26)*($AJ$78:$AU$78=$W$21),$AJ$79:$AU$90)),0)</f>
        <v>0</v>
      </c>
      <c r="CQ70" s="13">
        <f t="array" aca="1" ref="CQ70" ca="1">IF($W26=$C26,SUM(IF(($AI$79:$AI$90=$C26)*($AJ$78:$AU$78=$W$22),$AJ$79:$AU$90)),0)</f>
        <v>0</v>
      </c>
      <c r="CR70" s="13">
        <f t="array" aca="1" ref="CR70" ca="1">IF($W26=$C26,SUM(IF(($AI$79:$AI$90=$C26)*($AJ$78:$AU$78=$W$23),$AJ$79:$AU$90)),0)</f>
        <v>0</v>
      </c>
      <c r="CS70" s="13">
        <f t="array" aca="1" ref="CS70" ca="1">IF($W26=$C26,SUM(IF(($AI$79:$AI$90=$C26)*($AJ$78:$AU$78=$W$24),$AJ$79:$AU$90)),0)</f>
        <v>0</v>
      </c>
      <c r="CT70" s="13">
        <f t="array" aca="1" ref="CT70" ca="1">IF($W26=$C26,SUM(IF(($AI$79:$AI$90=$C26)*($AJ$78:$AU$78=$W$25),$AJ$79:$AU$90)),0)</f>
        <v>0</v>
      </c>
      <c r="CU70" s="13">
        <f t="array" aca="1" ref="CU70" ca="1">IF($W26=$C26,SUM(IF(($AI$79:$AI$90=$C26)*($AJ$78:$AU$78=$W$27),$AJ$79:$AU$90)),0)</f>
        <v>0</v>
      </c>
      <c r="CV70" s="13">
        <f t="array" aca="1" ref="CV70" ca="1">IF($W26=$C26,SUM(IF(($AI$79:$AI$90=$C26)*($AJ$78:$AU$78=$W$28),$AJ$79:$AU$90)),0)</f>
        <v>0</v>
      </c>
      <c r="CW70" s="13">
        <f t="array" aca="1" ref="CW70" ca="1">IF($W26=$C26,SUM(IF(($AI$79:$AI$90=$C26)*($AJ$78:$AU$78=$W$29),$AJ$79:$AU$90)),0)</f>
        <v>0</v>
      </c>
      <c r="CX70" s="13">
        <f t="array" aca="1" ref="CX70" ca="1">IF($W26=$C26,SUM(IF(($AI$79:$AI$90=$C26)*($AJ$78:$AU$78=$W$30),$AJ$79:$AU$90)),0)</f>
        <v>0</v>
      </c>
      <c r="CY70" s="336">
        <f t="array" aca="1" ref="CY70" ca="1">IF($W26=$C26,SUM(IF(($AI$79:$AI$90=$C26)*($AJ$78:$AU$78=$W$31),$AJ$79:$AU$90)),0)</f>
        <v>0</v>
      </c>
      <c r="CZ70" s="342">
        <f t="array" aca="1" ref="CZ70" ca="1">IF($X26=$C26,SUM(IF(($AI$79:$AI$90=$C26)*($AJ$78:$AU$78=$X$20),$AJ$79:$AU$90)),0)</f>
        <v>0</v>
      </c>
      <c r="DA70" s="13">
        <f t="array" aca="1" ref="DA70" ca="1">IF($X26=$C26,SUM(IF(($AI$79:$AI$90=$C26)*($AJ$78:$AU$78=$X$21),$AJ$79:$AU$90)),0)</f>
        <v>0</v>
      </c>
      <c r="DB70" s="13">
        <f t="array" aca="1" ref="DB70" ca="1">IF($X26=$C26,SUM(IF(($AI$79:$AI$90=$C26)*($AJ$78:$AU$78=$X$22),$AJ$79:$AU$90)),0)</f>
        <v>0</v>
      </c>
      <c r="DC70" s="13">
        <f t="array" aca="1" ref="DC70" ca="1">IF($X26=$C26,SUM(IF(($AI$79:$AI$90=$C26)*($AJ$78:$AU$78=$X$23),$AJ$79:$AU$90)),0)</f>
        <v>0</v>
      </c>
      <c r="DD70" s="13">
        <f t="array" aca="1" ref="DD70" ca="1">IF($X26=$C26,SUM(IF(($AI$79:$AI$90=$C26)*($AJ$78:$AU$78=$X$24),$AJ$79:$AU$90)),0)</f>
        <v>0</v>
      </c>
      <c r="DE70" s="13">
        <f t="array" aca="1" ref="DE70" ca="1">IF($X26=$C26,SUM(IF(($AI$79:$AI$90=$C26)*($AJ$78:$AU$78=$X$25),$AJ$79:$AU$90)),0)</f>
        <v>0</v>
      </c>
      <c r="DF70" s="13">
        <f t="array" aca="1" ref="DF70" ca="1">IF($X26=$C26,SUM(IF(($AI$79:$AI$90=$C26)*($AJ$78:$AU$78=$X$27),$AJ$79:$AU$90)),0)</f>
        <v>0</v>
      </c>
      <c r="DG70" s="13">
        <f t="array" aca="1" ref="DG70" ca="1">IF($X26=$C26,SUM(IF(($AI$79:$AI$90=$C26)*($AJ$78:$AU$78=$X$28),$AJ$79:$AU$90)),0)</f>
        <v>0</v>
      </c>
      <c r="DH70" s="13">
        <f t="array" aca="1" ref="DH70" ca="1">IF($X26=$C26,SUM(IF(($AI$79:$AI$90=$C26)*($AJ$78:$AU$78=$X$29),$AJ$79:$AU$90)),0)</f>
        <v>0</v>
      </c>
      <c r="DI70" s="13">
        <f t="array" aca="1" ref="DI70" ca="1">IF($X26=$C26,SUM(IF(($AI$79:$AI$90=$C26)*($AJ$78:$AU$78=$X$30),$AJ$79:$AU$90)),0)</f>
        <v>0</v>
      </c>
      <c r="DJ70" s="336">
        <f t="array" aca="1" ref="DJ70" ca="1">IF($X26=$C26,SUM(IF(($AI$79:$AI$90=$C26)*($AJ$78:$AU$78=$X$31),$AJ$79:$AU$90)),0)</f>
        <v>0</v>
      </c>
      <c r="DK70" s="13">
        <f t="array" aca="1" ref="DK70" ca="1">IF($Y26=$C26,SUM(IF(($AI$79:$AI$90=$C26)*($AJ$78:$AU$78=$Y$20),$AJ$79:$AU$90)),0)</f>
        <v>0</v>
      </c>
      <c r="DL70" s="13">
        <f t="array" aca="1" ref="DL70" ca="1">IF($Y26=$C26,SUM(IF(($AI$79:$AI$90=$C26)*($AJ$78:$AU$78=$Y$21),$AJ$79:$AU$90)),0)</f>
        <v>0</v>
      </c>
      <c r="DM70" s="13">
        <f t="array" aca="1" ref="DM70" ca="1">IF($Y26=$C26,SUM(IF(($AI$79:$AI$90=$C26)*($AJ$78:$AU$78=$Y$22),$AJ$79:$AU$90)),0)</f>
        <v>0</v>
      </c>
      <c r="DN70" s="13">
        <f t="array" aca="1" ref="DN70" ca="1">IF($Y26=$C26,SUM(IF(($AI$79:$AI$90=$C26)*($AJ$78:$AU$78=$Y$23),$AJ$79:$AU$90)),0)</f>
        <v>0</v>
      </c>
      <c r="DO70" s="13">
        <f t="array" aca="1" ref="DO70" ca="1">IF($Y26=$C26,SUM(IF(($AI$79:$AI$90=$C26)*($AJ$78:$AU$78=$Y$24),$AJ$79:$AU$90)),0)</f>
        <v>0</v>
      </c>
      <c r="DP70" s="13">
        <f t="array" aca="1" ref="DP70" ca="1">IF($Y26=$C26,SUM(IF(($AI$79:$AI$90=$C26)*($AJ$78:$AU$78=$Y$25),$AJ$79:$AU$90)),0)</f>
        <v>0</v>
      </c>
      <c r="DQ70" s="13">
        <f t="array" aca="1" ref="DQ70" ca="1">IF($Y26=$C26,SUM(IF(($AI$79:$AI$90=$C26)*($AJ$78:$AU$78=$Y$27),$AJ$79:$AU$90)),0)</f>
        <v>0</v>
      </c>
      <c r="DR70" s="13">
        <f t="array" aca="1" ref="DR70" ca="1">IF($Y26=$C26,SUM(IF(($AI$79:$AI$90=$C26)*($AJ$78:$AU$78=$Y$28),$AJ$79:$AU$90)),0)</f>
        <v>0</v>
      </c>
      <c r="DS70" s="13">
        <f t="array" aca="1" ref="DS70" ca="1">IF($Y26=$C26,SUM(IF(($AI$79:$AI$90=$C26)*($AJ$78:$AU$78=$Y$29),$AJ$79:$AU$90)),0)</f>
        <v>0</v>
      </c>
      <c r="DT70" s="13">
        <f t="array" aca="1" ref="DT70" ca="1">IF($Y26=$C26,SUM(IF(($AI$79:$AI$90=$C26)*($AJ$78:$AU$78=$Y$30),$AJ$79:$AU$90)),0)</f>
        <v>0</v>
      </c>
      <c r="DU70" s="343">
        <f t="array" aca="1" ref="DU70" ca="1">IF($Y26=$C26,SUM(IF(($AI$79:$AI$90=$C26)*($AJ$78:$AU$78=$Y$31),$AJ$79:$AU$90)),0)</f>
        <v>0</v>
      </c>
    </row>
    <row r="71" spans="5:125" s="2" customFormat="1" x14ac:dyDescent="0.2">
      <c r="E71" s="335">
        <f t="array" aca="1" ref="E71" ca="1">IF($O27=$C27,SUM(IF(($AI$79:$AI$90=$C27)*($AJ$78:$AU$78=$O$20),$AJ$79:$AU$90)),0)</f>
        <v>0</v>
      </c>
      <c r="F71" s="13">
        <f t="array" aca="1" ref="F71" ca="1">IF($O27=$C27,SUM(IF(($AI$79:$AI$90=$C27)*($AJ$78:$AU$78=$O$21),$AJ$79:$AU$90)),0)</f>
        <v>0</v>
      </c>
      <c r="G71" s="13">
        <f t="array" aca="1" ref="G71" ca="1">IF($O27=$C27,SUM(IF(($AI$79:$AI$90=$C27)*($AJ$78:$AU$78=$O$22),$AJ$79:$AU$90)),0)</f>
        <v>0</v>
      </c>
      <c r="H71" s="13">
        <f t="array" aca="1" ref="H71" ca="1">IF($O27=$C27,SUM(IF(($AI$79:$AI$90=$C27)*($AJ$78:$AU$78=$O$23),$AJ$79:$AU$90)),0)</f>
        <v>0</v>
      </c>
      <c r="I71" s="13">
        <f t="array" aca="1" ref="I71" ca="1">IF($O27=$C27,SUM(IF(($AI$79:$AI$90=$C27)*($AJ$78:$AU$78=$O$24),$AJ$79:$AU$90)),0)</f>
        <v>0</v>
      </c>
      <c r="J71" s="13">
        <f t="array" aca="1" ref="J71" ca="1">IF($O27=$C27,SUM(IF(($AI$79:$AI$90=$C27)*($AJ$78:$AU$78=$O$25),$AJ$79:$AU$90)),0)</f>
        <v>0</v>
      </c>
      <c r="K71" s="13">
        <f t="array" aca="1" ref="K71" ca="1">IF($O27=$C27,SUM(IF(($AI$79:$AI$90=$C27)*($AJ$78:$AU$78=$O$26),$AJ$79:$AU$90)),0)</f>
        <v>0</v>
      </c>
      <c r="L71" s="13">
        <f t="array" aca="1" ref="L71" ca="1">IF($O27=$C27,SUM(IF(($AI$79:$AI$90=$C27)*($AJ$78:$AU$78=$O$28),$AJ$79:$AU$90)),0)</f>
        <v>0</v>
      </c>
      <c r="M71" s="13">
        <f t="array" aca="1" ref="M71" ca="1">IF($O27=$C27,SUM(IF(($AI$79:$AI$90=$C27)*($AJ$78:$AU$78=$O$29),$AJ$79:$AU$90)),0)</f>
        <v>0</v>
      </c>
      <c r="N71" s="13">
        <f t="array" aca="1" ref="N71" ca="1">IF($O27=$C27,SUM(IF(($AI$79:$AI$90=$C27)*($AJ$78:$AU$78=$O$30),$AJ$79:$AU$90)),0)</f>
        <v>0</v>
      </c>
      <c r="O71" s="13">
        <f t="array" aca="1" ref="O71" ca="1">IF($O27=$C27,SUM(IF(($AI$79:$AI$90=$C27)*($AJ$78:$AU$78=$O$31),$AJ$79:$AU$90)),0)</f>
        <v>0</v>
      </c>
      <c r="P71" s="342">
        <f t="array" aca="1" ref="P71" ca="1">IF($P27=$C27,SUM(IF(($AI$79:$AI$90=$C27)*($AJ$78:$AU$78=$P$20),$AJ$79:$AU$90)),0)</f>
        <v>0</v>
      </c>
      <c r="Q71" s="13">
        <f t="array" aca="1" ref="Q71" ca="1">IF($P27=$C27,SUM(IF(($AI$79:$AI$90=$C27)*($AJ$78:$AU$78=$P$21),$AJ$79:$AU$90)),0)</f>
        <v>0</v>
      </c>
      <c r="R71" s="13">
        <f t="array" aca="1" ref="R71" ca="1">IF($P27=$C27,SUM(IF(($AI$79:$AI$90=$C27)*($AJ$78:$AU$78=$P$22),$AJ$79:$AU$90)),0)</f>
        <v>0</v>
      </c>
      <c r="S71" s="13">
        <f t="array" aca="1" ref="S71" ca="1">IF($P27=$C27,SUM(IF(($AI$79:$AI$90=$C27)*($AJ$78:$AU$78=$P$23),$AJ$79:$AU$90)),0)</f>
        <v>0</v>
      </c>
      <c r="T71" s="13">
        <f t="array" aca="1" ref="T71" ca="1">IF($P27=$C27,SUM(IF(($AI$79:$AI$90=$C27)*($AJ$78:$AU$78=$P$24),$AJ$79:$AU$90)),0)</f>
        <v>0</v>
      </c>
      <c r="U71" s="13">
        <f t="array" aca="1" ref="U71" ca="1">IF($P27=$C27,SUM(IF(($AI$79:$AI$90=$C27)*($AJ$78:$AU$78=$P$25),$AJ$79:$AU$90)),0)</f>
        <v>0</v>
      </c>
      <c r="V71" s="13">
        <f t="array" aca="1" ref="V71" ca="1">IF($P27=$C27,SUM(IF(($AI$79:$AI$90=$C27)*($AJ$78:$AU$78=$P$26),$AJ$79:$AU$90)),0)</f>
        <v>0</v>
      </c>
      <c r="W71" s="13">
        <f t="array" aca="1" ref="W71" ca="1">IF($P27=$C27,SUM(IF(($AI$79:$AI$90=$C27)*($AJ$78:$AU$78=$P$28),$AJ$79:$AU$90)),0)</f>
        <v>0</v>
      </c>
      <c r="X71" s="13">
        <f t="array" aca="1" ref="X71" ca="1">IF($P27=$C27,SUM(IF(($AI$79:$AI$90=$C27)*($AJ$78:$AU$78=$P$29),$AJ$79:$AU$90)),0)</f>
        <v>0</v>
      </c>
      <c r="Y71" s="13">
        <f t="array" aca="1" ref="Y71" ca="1">IF($P27=$C27,SUM(IF(($AI$79:$AI$90=$C27)*($AJ$78:$AU$78=$P$30),$AJ$79:$AU$90)),0)</f>
        <v>0</v>
      </c>
      <c r="Z71" s="13">
        <f t="array" aca="1" ref="Z71" ca="1">IF($P27=$C27,SUM(IF(($AI$79:$AI$90=$C27)*($AJ$78:$AU$78=$P$31),$AJ$79:$AU$90)),0)</f>
        <v>0</v>
      </c>
      <c r="AA71" s="342">
        <f t="array" aca="1" ref="AA71" ca="1">IF($Q27=$C27,SUM(IF(($AI$79:$AI$90=$C27)*($AJ$78:$AU$78=$Q$20),$AJ$79:$AU$90)),0)</f>
        <v>0</v>
      </c>
      <c r="AB71" s="13">
        <f t="array" aca="1" ref="AB71" ca="1">IF($Q27=$C27,SUM(IF(($AI$79:$AI$90=$C27)*($AJ$78:$AU$78=$Q$21),$AJ$79:$AU$90)),0)</f>
        <v>0</v>
      </c>
      <c r="AC71" s="13">
        <f t="array" aca="1" ref="AC71" ca="1">IF($Q27=$C27,SUM(IF(($AI$79:$AI$90=$C27)*($AJ$78:$AU$78=$Q$22),$AJ$79:$AU$90)),0)</f>
        <v>0</v>
      </c>
      <c r="AD71" s="13">
        <f t="array" aca="1" ref="AD71" ca="1">IF($Q27=$C27,SUM(IF(($AI$79:$AI$90=$C27)*($AJ$78:$AU$78=$Q$23),$AJ$79:$AU$90)),0)</f>
        <v>0</v>
      </c>
      <c r="AE71" s="13">
        <f t="array" aca="1" ref="AE71" ca="1">IF($Q27=$C27,SUM(IF(($AI$79:$AI$90=$C27)*($AJ$78:$AU$78=$Q$24),$AJ$79:$AU$90)),0)</f>
        <v>0</v>
      </c>
      <c r="AF71" s="13">
        <f t="array" aca="1" ref="AF71" ca="1">IF($Q27=$C27,SUM(IF(($AI$79:$AI$90=$C27)*($AJ$78:$AU$78=$Q$25),$AJ$79:$AU$90)),0)</f>
        <v>0</v>
      </c>
      <c r="AG71" s="13">
        <f t="array" aca="1" ref="AG71" ca="1">IF($Q27=$C27,SUM(IF(($AI$79:$AI$90=$C27)*($AJ$78:$AU$78=$Q$26),$AJ$79:$AU$90)),0)</f>
        <v>0</v>
      </c>
      <c r="AH71" s="13">
        <f t="array" aca="1" ref="AH71" ca="1">IF($Q27=$C27,SUM(IF(($AI$79:$AI$90=$C27)*($AJ$78:$AU$78=$Q$28),$AJ$79:$AU$90)),0)</f>
        <v>0</v>
      </c>
      <c r="AI71" s="13">
        <f t="array" aca="1" ref="AI71" ca="1">IF($Q27=$C27,SUM(IF(($AI$79:$AI$90=$C27)*($AJ$78:$AU$78=$Q$29),$AJ$79:$AU$90)),0)</f>
        <v>0</v>
      </c>
      <c r="AJ71" s="13">
        <f t="array" aca="1" ref="AJ71" ca="1">IF($Q27=$C27,SUM(IF(($AI$79:$AI$90=$C27)*($AJ$78:$AU$78=$Q$30),$AJ$79:$AU$90)),0)</f>
        <v>0</v>
      </c>
      <c r="AK71" s="13">
        <f t="array" aca="1" ref="AK71" ca="1">IF($Q27=$C27,SUM(IF(($AI$79:$AI$90=$C27)*($AJ$78:$AU$78=$Q$31),$AJ$79:$AU$90)),0)</f>
        <v>0</v>
      </c>
      <c r="AL71" s="342">
        <f t="array" aca="1" ref="AL71" ca="1">IF($R27=$C27,SUM(IF(($AI$79:$AI$90=$C27)*($AJ$78:$AU$78=$R$20),$AJ$79:$AU$90)),0)</f>
        <v>0</v>
      </c>
      <c r="AM71" s="13">
        <f t="array" aca="1" ref="AM71" ca="1">IF($R27=$C27,SUM(IF(($AI$79:$AI$90=$C27)*($AJ$78:$AU$78=$R$21),$AJ$79:$AU$90)),0)</f>
        <v>0</v>
      </c>
      <c r="AN71" s="13">
        <f t="array" aca="1" ref="AN71" ca="1">IF($R27=$C27,SUM(IF(($AI$79:$AI$90=$C27)*($AJ$78:$AU$78=$R$22),$AJ$79:$AU$90)),0)</f>
        <v>0</v>
      </c>
      <c r="AO71" s="13">
        <f t="array" aca="1" ref="AO71" ca="1">IF($R27=$C27,SUM(IF(($AI$79:$AI$90=$C27)*($AJ$78:$AU$78=$R$23),$AJ$79:$AU$90)),0)</f>
        <v>0</v>
      </c>
      <c r="AP71" s="13">
        <f t="array" aca="1" ref="AP71" ca="1">IF($R27=$C27,SUM(IF(($AI$79:$AI$90=$C27)*($AJ$78:$AU$78=$R$24),$AJ$79:$AU$90)),0)</f>
        <v>0</v>
      </c>
      <c r="AQ71" s="13">
        <f t="array" aca="1" ref="AQ71" ca="1">IF($R27=$C27,SUM(IF(($AI$79:$AI$90=$C27)*($AJ$78:$AU$78=$R$25),$AJ$79:$AU$90)),0)</f>
        <v>0</v>
      </c>
      <c r="AR71" s="13">
        <f t="array" aca="1" ref="AR71" ca="1">IF($R27=$C27,SUM(IF(($AI$79:$AI$90=$C27)*($AJ$78:$AU$78=$R$26),$AJ$79:$AU$90)),0)</f>
        <v>0</v>
      </c>
      <c r="AS71" s="13">
        <f t="array" aca="1" ref="AS71" ca="1">IF($R27=$C27,SUM(IF(($AI$79:$AI$90=$C27)*($AJ$78:$AU$78=$R$28),$AJ$79:$AU$90)),0)</f>
        <v>0</v>
      </c>
      <c r="AT71" s="13">
        <f t="array" aca="1" ref="AT71" ca="1">IF($R27=$C27,SUM(IF(($AI$79:$AI$90=$C27)*($AJ$78:$AU$78=$R$29),$AJ$79:$AU$90)),0)</f>
        <v>0</v>
      </c>
      <c r="AU71" s="13">
        <f t="array" aca="1" ref="AU71" ca="1">IF($R27=$C27,SUM(IF(($AI$79:$AI$90=$C27)*($AJ$78:$AU$78=$R$30),$AJ$79:$AU$90)),0)</f>
        <v>0</v>
      </c>
      <c r="AV71" s="13">
        <f t="array" aca="1" ref="AV71" ca="1">IF($R27=$C27,SUM(IF(($AI$79:$AI$90=$C27)*($AJ$78:$AU$78=$R$31),$AJ$79:$AU$90)),0)</f>
        <v>0</v>
      </c>
      <c r="AW71" s="342">
        <f t="array" aca="1" ref="AW71" ca="1">IF($S27=$C27,SUM(IF(($AI$79:$AI$90=$C27)*($AJ$78:$AU$78=$S$20),$AJ$79:$AU$90)),0)</f>
        <v>0</v>
      </c>
      <c r="AX71" s="13">
        <f t="array" aca="1" ref="AX71" ca="1">IF($S27=$C27,SUM(IF(($AI$79:$AI$90=$C27)*($AJ$78:$AU$78=$S$21),$AJ$79:$AU$90)),0)</f>
        <v>0</v>
      </c>
      <c r="AY71" s="13">
        <f t="array" aca="1" ref="AY71" ca="1">IF($S27=$C27,SUM(IF(($AI$79:$AI$90=$C27)*($AJ$78:$AU$78=$S$22),$AJ$79:$AU$90)),0)</f>
        <v>0</v>
      </c>
      <c r="AZ71" s="13">
        <f t="array" aca="1" ref="AZ71" ca="1">IF($S27=$C27,SUM(IF(($AI$79:$AI$90=$C27)*($AJ$78:$AU$78=$S$23),$AJ$79:$AU$90)),0)</f>
        <v>0</v>
      </c>
      <c r="BA71" s="13">
        <f t="array" aca="1" ref="BA71" ca="1">IF($S27=$C27,SUM(IF(($AI$79:$AI$90=$C27)*($AJ$78:$AU$78=$S$24),$AJ$79:$AU$90)),0)</f>
        <v>0</v>
      </c>
      <c r="BB71" s="13">
        <f t="array" aca="1" ref="BB71" ca="1">IF($S27=$C27,SUM(IF(($AI$79:$AI$90=$C27)*($AJ$78:$AU$78=$S$25),$AJ$79:$AU$90)),0)</f>
        <v>0</v>
      </c>
      <c r="BC71" s="13">
        <f t="array" aca="1" ref="BC71" ca="1">IF($S27=$C27,SUM(IF(($AI$79:$AI$90=$C27)*($AJ$78:$AU$78=$S$26),$AJ$79:$AU$90)),0)</f>
        <v>0</v>
      </c>
      <c r="BD71" s="13">
        <f t="array" aca="1" ref="BD71" ca="1">IF($S27=$C27,SUM(IF(($AI$79:$AI$90=$C27)*($AJ$78:$AU$78=$S$28),$AJ$79:$AU$90)),0)</f>
        <v>0</v>
      </c>
      <c r="BE71" s="13">
        <f t="array" aca="1" ref="BE71" ca="1">IF($S27=$C27,SUM(IF(($AI$79:$AI$90=$C27)*($AJ$78:$AU$78=$S$29),$AJ$79:$AU$90)),0)</f>
        <v>0</v>
      </c>
      <c r="BF71" s="13">
        <f t="array" aca="1" ref="BF71" ca="1">IF($S27=$C27,SUM(IF(($AI$79:$AI$90=$C27)*($AJ$78:$AU$78=$S$30),$AJ$79:$AU$90)),0)</f>
        <v>0</v>
      </c>
      <c r="BG71" s="13">
        <f t="array" aca="1" ref="BG71" ca="1">IF($S27=$C27,SUM(IF(($AI$79:$AI$90=$C27)*($AJ$78:$AU$78=$S$31),$AJ$79:$AU$90)),0)</f>
        <v>0</v>
      </c>
      <c r="BH71" s="342">
        <f t="array" aca="1" ref="BH71" ca="1">IF($T27=$C27,SUM(IF(($AI$79:$AI$90=$C27)*($AJ$78:$AU$78=$T$20),$AJ$79:$AU$90)),0)</f>
        <v>0</v>
      </c>
      <c r="BI71" s="13">
        <f t="array" aca="1" ref="BI71" ca="1">IF($T27=$C27,SUM(IF(($AI$79:$AI$90=$C27)*($AJ$78:$AU$78=$T$21),$AJ$79:$AU$90)),0)</f>
        <v>0</v>
      </c>
      <c r="BJ71" s="13">
        <f t="array" aca="1" ref="BJ71" ca="1">IF($T27=$C27,SUM(IF(($AI$79:$AI$90=$C27)*($AJ$78:$AU$78=$T$22),$AJ$79:$AU$90)),0)</f>
        <v>0</v>
      </c>
      <c r="BK71" s="13">
        <f t="array" aca="1" ref="BK71" ca="1">IF($T27=$C27,SUM(IF(($AI$79:$AI$90=$C27)*($AJ$78:$AU$78=$T$23),$AJ$79:$AU$90)),0)</f>
        <v>0</v>
      </c>
      <c r="BL71" s="13">
        <f t="array" aca="1" ref="BL71" ca="1">IF($T27=$C27,SUM(IF(($AI$79:$AI$90=$C27)*($AJ$78:$AU$78=$T$24),$AJ$79:$AU$90)),0)</f>
        <v>0</v>
      </c>
      <c r="BM71" s="13">
        <f t="array" aca="1" ref="BM71" ca="1">IF($T27=$C27,SUM(IF(($AI$79:$AI$90=$C27)*($AJ$78:$AU$78=$T$25),$AJ$79:$AU$90)),0)</f>
        <v>0</v>
      </c>
      <c r="BN71" s="13">
        <f t="array" aca="1" ref="BN71" ca="1">IF($T27=$C27,SUM(IF(($AI$79:$AI$90=$C27)*($AJ$78:$AU$78=$T$26),$AJ$79:$AU$90)),0)</f>
        <v>0</v>
      </c>
      <c r="BO71" s="13">
        <f t="array" aca="1" ref="BO71" ca="1">IF($T27=$C27,SUM(IF(($AI$79:$AI$90=$C27)*($AJ$78:$AU$78=$T$28),$AJ$79:$AU$90)),0)</f>
        <v>0</v>
      </c>
      <c r="BP71" s="13">
        <f t="array" aca="1" ref="BP71" ca="1">IF($T27=$C27,SUM(IF(($AI$79:$AI$90=$C27)*($AJ$78:$AU$78=$T$29),$AJ$79:$AU$90)),0)</f>
        <v>0</v>
      </c>
      <c r="BQ71" s="13">
        <f t="array" aca="1" ref="BQ71" ca="1">IF($T27=$C27,SUM(IF(($AI$79:$AI$90=$C27)*($AJ$78:$AU$78=$T$30),$AJ$79:$AU$90)),0)</f>
        <v>0</v>
      </c>
      <c r="BR71" s="13">
        <f t="array" aca="1" ref="BR71" ca="1">IF($T27=$C27,SUM(IF(($AI$79:$AI$90=$C27)*($AJ$78:$AU$78=$T$31),$AJ$79:$AU$90)),0)</f>
        <v>0</v>
      </c>
      <c r="BS71" s="342">
        <f t="array" aca="1" ref="BS71" ca="1">IF($U27=$C27,SUM(IF(($AI$79:$AI$90=$C27)*($AJ$78:$AU$78=$U$20),$AJ$79:$AU$90)),0)</f>
        <v>0</v>
      </c>
      <c r="BT71" s="13">
        <f t="array" aca="1" ref="BT71" ca="1">IF($U27=$C27,SUM(IF(($AI$79:$AI$90=$C27)*($AJ$78:$AU$78=$U$21),$AJ$79:$AU$90)),0)</f>
        <v>0</v>
      </c>
      <c r="BU71" s="13">
        <f t="array" aca="1" ref="BU71" ca="1">IF($U27=$C27,SUM(IF(($AI$79:$AI$90=$C27)*($AJ$78:$AU$78=$U$22),$AJ$79:$AU$90)),0)</f>
        <v>0</v>
      </c>
      <c r="BV71" s="13">
        <f t="array" aca="1" ref="BV71" ca="1">IF($U27=$C27,SUM(IF(($AI$79:$AI$90=$C27)*($AJ$78:$AU$78=$U$23),$AJ$79:$AU$90)),0)</f>
        <v>0</v>
      </c>
      <c r="BW71" s="13">
        <f t="array" aca="1" ref="BW71" ca="1">IF($U27=$C27,SUM(IF(($AI$79:$AI$90=$C27)*($AJ$78:$AU$78=$U$24),$AJ$79:$AU$90)),0)</f>
        <v>0</v>
      </c>
      <c r="BX71" s="13">
        <f t="array" aca="1" ref="BX71" ca="1">IF($U27=$C27,SUM(IF(($AI$79:$AI$90=$C27)*($AJ$78:$AU$78=$U$25),$AJ$79:$AU$90)),0)</f>
        <v>0</v>
      </c>
      <c r="BY71" s="13">
        <f t="array" aca="1" ref="BY71" ca="1">IF($U27=$C27,SUM(IF(($AI$79:$AI$90=$C27)*($AJ$78:$AU$78=$U$26),$AJ$79:$AU$90)),0)</f>
        <v>0</v>
      </c>
      <c r="BZ71" s="13">
        <f t="array" aca="1" ref="BZ71" ca="1">IF($U27=$C27,SUM(IF(($AI$79:$AI$90=$C27)*($AJ$78:$AU$78=$U$28),$AJ$79:$AU$90)),0)</f>
        <v>0</v>
      </c>
      <c r="CA71" s="13">
        <f t="array" aca="1" ref="CA71" ca="1">IF($U27=$C27,SUM(IF(($AI$79:$AI$90=$C27)*($AJ$78:$AU$78=$U$29),$AJ$79:$AU$90)),0)</f>
        <v>0</v>
      </c>
      <c r="CB71" s="13">
        <f t="array" aca="1" ref="CB71" ca="1">IF($U27=$C27,SUM(IF(($AI$79:$AI$90=$C27)*($AJ$78:$AU$78=$U$30),$AJ$79:$AU$90)),0)</f>
        <v>0</v>
      </c>
      <c r="CC71" s="13">
        <f t="array" aca="1" ref="CC71" ca="1">IF($U27=$C27,SUM(IF(($AI$79:$AI$90=$C27)*($AJ$78:$AU$78=$U$31),$AJ$79:$AU$90)),0)</f>
        <v>0</v>
      </c>
      <c r="CD71" s="342">
        <f t="array" aca="1" ref="CD71" ca="1">IF($V27=$C27,SUM(IF(($AI$79:$AI$90=$C27)*($AJ$78:$AU$78=$V$20),$AJ$79:$AU$90)),0)</f>
        <v>0</v>
      </c>
      <c r="CE71" s="13">
        <f t="array" aca="1" ref="CE71" ca="1">IF($V27=$C27,SUM(IF(($AI$79:$AI$90=$C27)*($AJ$78:$AU$78=$V$21),$AJ$79:$AU$90)),0)</f>
        <v>0</v>
      </c>
      <c r="CF71" s="13">
        <f t="array" aca="1" ref="CF71" ca="1">IF($V27=$C27,SUM(IF(($AI$79:$AI$90=$C27)*($AJ$78:$AU$78=$V$22),$AJ$79:$AU$90)),0)</f>
        <v>0</v>
      </c>
      <c r="CG71" s="13">
        <f t="array" aca="1" ref="CG71" ca="1">IF($V27=$C27,SUM(IF(($AI$79:$AI$90=$C27)*($AJ$78:$AU$78=$V$23),$AJ$79:$AU$90)),0)</f>
        <v>0</v>
      </c>
      <c r="CH71" s="13">
        <f t="array" aca="1" ref="CH71" ca="1">IF($V27=$C27,SUM(IF(($AI$79:$AI$90=$C27)*($AJ$78:$AU$78=$V$24),$AJ$79:$AU$90)),0)</f>
        <v>0</v>
      </c>
      <c r="CI71" s="13">
        <f t="array" aca="1" ref="CI71" ca="1">IF($V27=$C27,SUM(IF(($AI$79:$AI$90=$C27)*($AJ$78:$AU$78=$V$25),$AJ$79:$AU$90)),0)</f>
        <v>0</v>
      </c>
      <c r="CJ71" s="13">
        <f t="array" aca="1" ref="CJ71" ca="1">IF($V27=$C27,SUM(IF(($AI$79:$AI$90=$C27)*($AJ$78:$AU$78=$V$26),$AJ$79:$AU$90)),0)</f>
        <v>0</v>
      </c>
      <c r="CK71" s="13">
        <f t="array" aca="1" ref="CK71" ca="1">IF($V27=$C27,SUM(IF(($AI$79:$AI$90=$C27)*($AJ$78:$AU$78=$V$28),$AJ$79:$AU$90)),0)</f>
        <v>0</v>
      </c>
      <c r="CL71" s="13">
        <f t="array" aca="1" ref="CL71" ca="1">IF($V27=$C27,SUM(IF(($AI$79:$AI$90=$C27)*($AJ$78:$AU$78=$V$29),$AJ$79:$AU$90)),0)</f>
        <v>0</v>
      </c>
      <c r="CM71" s="13">
        <f t="array" aca="1" ref="CM71" ca="1">IF($V27=$C27,SUM(IF(($AI$79:$AI$90=$C27)*($AJ$78:$AU$78=$V$30),$AJ$79:$AU$90)),0)</f>
        <v>0</v>
      </c>
      <c r="CN71" s="336">
        <f t="array" aca="1" ref="CN71" ca="1">IF($V27=$C27,SUM(IF(($AI$79:$AI$90=$C27)*($AJ$78:$AU$78=$V$31),$AJ$79:$AU$90)),0)</f>
        <v>0</v>
      </c>
      <c r="CO71" s="342">
        <f t="array" aca="1" ref="CO71" ca="1">IF($W27=$C27,SUM(IF(($AI$79:$AI$90=$C27)*($AJ$78:$AU$78=$W$20),$AJ$79:$AU$90)),0)</f>
        <v>0</v>
      </c>
      <c r="CP71" s="13">
        <f t="array" aca="1" ref="CP71" ca="1">IF($W27=$C27,SUM(IF(($AI$79:$AI$90=$C27)*($AJ$78:$AU$78=$W$21),$AJ$79:$AU$90)),0)</f>
        <v>0</v>
      </c>
      <c r="CQ71" s="13">
        <f t="array" aca="1" ref="CQ71" ca="1">IF($W27=$C27,SUM(IF(($AI$79:$AI$90=$C27)*($AJ$78:$AU$78=$W$22),$AJ$79:$AU$90)),0)</f>
        <v>0</v>
      </c>
      <c r="CR71" s="13">
        <f t="array" aca="1" ref="CR71" ca="1">IF($W27=$C27,SUM(IF(($AI$79:$AI$90=$C27)*($AJ$78:$AU$78=$W$23),$AJ$79:$AU$90)),0)</f>
        <v>0</v>
      </c>
      <c r="CS71" s="13">
        <f t="array" aca="1" ref="CS71" ca="1">IF($W27=$C27,SUM(IF(($AI$79:$AI$90=$C27)*($AJ$78:$AU$78=$W$24),$AJ$79:$AU$90)),0)</f>
        <v>0</v>
      </c>
      <c r="CT71" s="13">
        <f t="array" aca="1" ref="CT71" ca="1">IF($W27=$C27,SUM(IF(($AI$79:$AI$90=$C27)*($AJ$78:$AU$78=$W$25),$AJ$79:$AU$90)),0)</f>
        <v>0</v>
      </c>
      <c r="CU71" s="13">
        <f t="array" aca="1" ref="CU71" ca="1">IF($W27=$C27,SUM(IF(($AI$79:$AI$90=$C27)*($AJ$78:$AU$78=$W$26),$AJ$79:$AU$90)),0)</f>
        <v>0</v>
      </c>
      <c r="CV71" s="13">
        <f t="array" aca="1" ref="CV71" ca="1">IF($W27=$C27,SUM(IF(($AI$79:$AI$90=$C27)*($AJ$78:$AU$78=$W$28),$AJ$79:$AU$90)),0)</f>
        <v>0</v>
      </c>
      <c r="CW71" s="13">
        <f t="array" aca="1" ref="CW71" ca="1">IF($W27=$C27,SUM(IF(($AI$79:$AI$90=$C27)*($AJ$78:$AU$78=$W$29),$AJ$79:$AU$90)),0)</f>
        <v>0</v>
      </c>
      <c r="CX71" s="13">
        <f t="array" aca="1" ref="CX71" ca="1">IF($W27=$C27,SUM(IF(($AI$79:$AI$90=$C27)*($AJ$78:$AU$78=$W$30),$AJ$79:$AU$90)),0)</f>
        <v>0</v>
      </c>
      <c r="CY71" s="336">
        <f t="array" aca="1" ref="CY71" ca="1">IF($W27=$C27,SUM(IF(($AI$79:$AI$90=$C27)*($AJ$78:$AU$78=$W$31),$AJ$79:$AU$90)),0)</f>
        <v>0</v>
      </c>
      <c r="CZ71" s="342">
        <f t="array" aca="1" ref="CZ71" ca="1">IF($X27=$C27,SUM(IF(($AI$79:$AI$90=$C27)*($AJ$78:$AU$78=$X$20),$AJ$79:$AU$90)),0)</f>
        <v>0</v>
      </c>
      <c r="DA71" s="13">
        <f t="array" aca="1" ref="DA71" ca="1">IF($X27=$C27,SUM(IF(($AI$79:$AI$90=$C27)*($AJ$78:$AU$78=$X$21),$AJ$79:$AU$90)),0)</f>
        <v>0</v>
      </c>
      <c r="DB71" s="13">
        <f t="array" aca="1" ref="DB71" ca="1">IF($X27=$C27,SUM(IF(($AI$79:$AI$90=$C27)*($AJ$78:$AU$78=$X$22),$AJ$79:$AU$90)),0)</f>
        <v>0</v>
      </c>
      <c r="DC71" s="13">
        <f t="array" aca="1" ref="DC71" ca="1">IF($X27=$C27,SUM(IF(($AI$79:$AI$90=$C27)*($AJ$78:$AU$78=$X$23),$AJ$79:$AU$90)),0)</f>
        <v>0</v>
      </c>
      <c r="DD71" s="13">
        <f t="array" aca="1" ref="DD71" ca="1">IF($X27=$C27,SUM(IF(($AI$79:$AI$90=$C27)*($AJ$78:$AU$78=$X$24),$AJ$79:$AU$90)),0)</f>
        <v>0</v>
      </c>
      <c r="DE71" s="13">
        <f t="array" aca="1" ref="DE71" ca="1">IF($X27=$C27,SUM(IF(($AI$79:$AI$90=$C27)*($AJ$78:$AU$78=$X$25),$AJ$79:$AU$90)),0)</f>
        <v>0</v>
      </c>
      <c r="DF71" s="13">
        <f t="array" aca="1" ref="DF71" ca="1">IF($X27=$C27,SUM(IF(($AI$79:$AI$90=$C27)*($AJ$78:$AU$78=$X$26),$AJ$79:$AU$90)),0)</f>
        <v>0</v>
      </c>
      <c r="DG71" s="13">
        <f t="array" aca="1" ref="DG71" ca="1">IF($X27=$C27,SUM(IF(($AI$79:$AI$90=$C27)*($AJ$78:$AU$78=$X$28),$AJ$79:$AU$90)),0)</f>
        <v>0</v>
      </c>
      <c r="DH71" s="13">
        <f t="array" aca="1" ref="DH71" ca="1">IF($X27=$C27,SUM(IF(($AI$79:$AI$90=$C27)*($AJ$78:$AU$78=$X$29),$AJ$79:$AU$90)),0)</f>
        <v>0</v>
      </c>
      <c r="DI71" s="13">
        <f t="array" aca="1" ref="DI71" ca="1">IF($X27=$C27,SUM(IF(($AI$79:$AI$90=$C27)*($AJ$78:$AU$78=$X$30),$AJ$79:$AU$90)),0)</f>
        <v>0</v>
      </c>
      <c r="DJ71" s="336">
        <f t="array" aca="1" ref="DJ71" ca="1">IF($X27=$C27,SUM(IF(($AI$79:$AI$90=$C27)*($AJ$78:$AU$78=$X$31),$AJ$79:$AU$90)),0)</f>
        <v>0</v>
      </c>
      <c r="DK71" s="13">
        <f t="array" aca="1" ref="DK71" ca="1">IF($Y27=$C27,SUM(IF(($AI$79:$AI$90=$C27)*($AJ$78:$AU$78=$Y$20),$AJ$79:$AU$90)),0)</f>
        <v>0</v>
      </c>
      <c r="DL71" s="13">
        <f t="array" aca="1" ref="DL71" ca="1">IF($Y27=$C27,SUM(IF(($AI$79:$AI$90=$C27)*($AJ$78:$AU$78=$Y$21),$AJ$79:$AU$90)),0)</f>
        <v>0</v>
      </c>
      <c r="DM71" s="13">
        <f t="array" aca="1" ref="DM71" ca="1">IF($Y27=$C27,SUM(IF(($AI$79:$AI$90=$C27)*($AJ$78:$AU$78=$Y$22),$AJ$79:$AU$90)),0)</f>
        <v>0</v>
      </c>
      <c r="DN71" s="13">
        <f t="array" aca="1" ref="DN71" ca="1">IF($Y27=$C27,SUM(IF(($AI$79:$AI$90=$C27)*($AJ$78:$AU$78=$Y$23),$AJ$79:$AU$90)),0)</f>
        <v>0</v>
      </c>
      <c r="DO71" s="13">
        <f t="array" aca="1" ref="DO71" ca="1">IF($Y27=$C27,SUM(IF(($AI$79:$AI$90=$C27)*($AJ$78:$AU$78=$Y$24),$AJ$79:$AU$90)),0)</f>
        <v>0</v>
      </c>
      <c r="DP71" s="13">
        <f t="array" aca="1" ref="DP71" ca="1">IF($Y27=$C27,SUM(IF(($AI$79:$AI$90=$C27)*($AJ$78:$AU$78=$Y$25),$AJ$79:$AU$90)),0)</f>
        <v>0</v>
      </c>
      <c r="DQ71" s="13">
        <f t="array" aca="1" ref="DQ71" ca="1">IF($Y27=$C27,SUM(IF(($AI$79:$AI$90=$C27)*($AJ$78:$AU$78=$Y$26),$AJ$79:$AU$90)),0)</f>
        <v>0</v>
      </c>
      <c r="DR71" s="13">
        <f t="array" aca="1" ref="DR71" ca="1">IF($Y27=$C27,SUM(IF(($AI$79:$AI$90=$C27)*($AJ$78:$AU$78=$Y$28),$AJ$79:$AU$90)),0)</f>
        <v>0</v>
      </c>
      <c r="DS71" s="13">
        <f t="array" aca="1" ref="DS71" ca="1">IF($Y27=$C27,SUM(IF(($AI$79:$AI$90=$C27)*($AJ$78:$AU$78=$Y$29),$AJ$79:$AU$90)),0)</f>
        <v>0</v>
      </c>
      <c r="DT71" s="13">
        <f t="array" aca="1" ref="DT71" ca="1">IF($Y27=$C27,SUM(IF(($AI$79:$AI$90=$C27)*($AJ$78:$AU$78=$Y$30),$AJ$79:$AU$90)),0)</f>
        <v>0</v>
      </c>
      <c r="DU71" s="343">
        <f t="array" aca="1" ref="DU71" ca="1">IF($Y27=$C27,SUM(IF(($AI$79:$AI$90=$C27)*($AJ$78:$AU$78=$Y$31),$AJ$79:$AU$90)),0)</f>
        <v>0</v>
      </c>
    </row>
    <row r="72" spans="5:125" s="2" customFormat="1" x14ac:dyDescent="0.2">
      <c r="E72" s="335">
        <f t="array" aca="1" ref="E72" ca="1">IF($O28=$C28,SUM(IF(($AI$79:$AI$90=$C28)*($AJ$78:$AU$78=$O$20),$AJ$79:$AU$90)),0)</f>
        <v>0</v>
      </c>
      <c r="F72" s="13">
        <f t="array" aca="1" ref="F72" ca="1">IF($O28=$C28,SUM(IF(($AI$79:$AI$90=$C28)*($AJ$78:$AU$78=$O$21),$AJ$79:$AU$90)),0)</f>
        <v>0</v>
      </c>
      <c r="G72" s="13">
        <f t="array" aca="1" ref="G72" ca="1">IF($O28=$C28,SUM(IF(($AI$79:$AI$90=$C28)*($AJ$78:$AU$78=$O$22),$AJ$79:$AU$90)),0)</f>
        <v>0</v>
      </c>
      <c r="H72" s="13">
        <f t="array" aca="1" ref="H72" ca="1">IF($O28=$C28,SUM(IF(($AI$79:$AI$90=$C28)*($AJ$78:$AU$78=$O$23),$AJ$79:$AU$90)),0)</f>
        <v>0</v>
      </c>
      <c r="I72" s="13">
        <f t="array" aca="1" ref="I72" ca="1">IF($O28=$C28,SUM(IF(($AI$79:$AI$90=$C28)*($AJ$78:$AU$78=$O$24),$AJ$79:$AU$90)),0)</f>
        <v>0</v>
      </c>
      <c r="J72" s="13">
        <f t="array" aca="1" ref="J72" ca="1">IF($O28=$C28,SUM(IF(($AI$79:$AI$90=$C28)*($AJ$78:$AU$78=$O$25),$AJ$79:$AU$90)),0)</f>
        <v>0</v>
      </c>
      <c r="K72" s="13">
        <f t="array" aca="1" ref="K72" ca="1">IF($O28=$C28,SUM(IF(($AI$79:$AI$90=$C28)*($AJ$78:$AU$78=$O$26),$AJ$79:$AU$90)),0)</f>
        <v>0</v>
      </c>
      <c r="L72" s="13">
        <f t="array" aca="1" ref="L72" ca="1">IF($O28=$C28,SUM(IF(($AI$79:$AI$90=$C28)*($AJ$78:$AU$78=$O$27),$AJ$79:$AU$90)),0)</f>
        <v>0</v>
      </c>
      <c r="M72" s="13">
        <f t="array" aca="1" ref="M72" ca="1">IF($O28=$C28,SUM(IF(($AI$79:$AI$90=$C28)*($AJ$78:$AU$78=$O$29),$AJ$79:$AU$90)),0)</f>
        <v>0</v>
      </c>
      <c r="N72" s="13">
        <f t="array" aca="1" ref="N72" ca="1">IF($O28=$C28,SUM(IF(($AI$79:$AI$90=$C28)*($AJ$78:$AU$78=$O$30),$AJ$79:$AU$90)),0)</f>
        <v>0</v>
      </c>
      <c r="O72" s="13">
        <f t="array" aca="1" ref="O72" ca="1">IF($O28=$C28,SUM(IF(($AI$79:$AI$90=$C28)*($AJ$78:$AU$78=$O$31),$AJ$79:$AU$90)),0)</f>
        <v>0</v>
      </c>
      <c r="P72" s="342">
        <f t="array" aca="1" ref="P72" ca="1">IF($P28=$C28,SUM(IF(($AI$79:$AI$90=$C28)*($AJ$78:$AU$78=$P$20),$AJ$79:$AU$90)),0)</f>
        <v>0</v>
      </c>
      <c r="Q72" s="13">
        <f t="array" aca="1" ref="Q72" ca="1">IF($P28=$C28,SUM(IF(($AI$79:$AI$90=$C28)*($AJ$78:$AU$78=$P$21),$AJ$79:$AU$90)),0)</f>
        <v>0</v>
      </c>
      <c r="R72" s="13">
        <f t="array" aca="1" ref="R72" ca="1">IF($P28=$C28,SUM(IF(($AI$79:$AI$90=$C28)*($AJ$78:$AU$78=$P$22),$AJ$79:$AU$90)),0)</f>
        <v>0</v>
      </c>
      <c r="S72" s="13">
        <f t="array" aca="1" ref="S72" ca="1">IF($P28=$C28,SUM(IF(($AI$79:$AI$90=$C28)*($AJ$78:$AU$78=$P$23),$AJ$79:$AU$90)),0)</f>
        <v>0</v>
      </c>
      <c r="T72" s="13">
        <f t="array" aca="1" ref="T72" ca="1">IF($P28=$C28,SUM(IF(($AI$79:$AI$90=$C28)*($AJ$78:$AU$78=$P$24),$AJ$79:$AU$90)),0)</f>
        <v>0</v>
      </c>
      <c r="U72" s="13">
        <f t="array" aca="1" ref="U72" ca="1">IF($P28=$C28,SUM(IF(($AI$79:$AI$90=$C28)*($AJ$78:$AU$78=$P$25),$AJ$79:$AU$90)),0)</f>
        <v>0</v>
      </c>
      <c r="V72" s="13">
        <f t="array" aca="1" ref="V72" ca="1">IF($P28=$C28,SUM(IF(($AI$79:$AI$90=$C28)*($AJ$78:$AU$78=$P$26),$AJ$79:$AU$90)),0)</f>
        <v>0</v>
      </c>
      <c r="W72" s="13">
        <f t="array" aca="1" ref="W72" ca="1">IF($P28=$C28,SUM(IF(($AI$79:$AI$90=$C28)*($AJ$78:$AU$78=$P$27),$AJ$79:$AU$90)),0)</f>
        <v>0</v>
      </c>
      <c r="X72" s="13">
        <f t="array" aca="1" ref="X72" ca="1">IF($P28=$C28,SUM(IF(($AI$79:$AI$90=$C28)*($AJ$78:$AU$78=$P$29),$AJ$79:$AU$90)),0)</f>
        <v>0</v>
      </c>
      <c r="Y72" s="13">
        <f t="array" aca="1" ref="Y72" ca="1">IF($P28=$C28,SUM(IF(($AI$79:$AI$90=$C28)*($AJ$78:$AU$78=$P$30),$AJ$79:$AU$90)),0)</f>
        <v>0</v>
      </c>
      <c r="Z72" s="13">
        <f t="array" aca="1" ref="Z72" ca="1">IF($P28=$C28,SUM(IF(($AI$79:$AI$90=$C28)*($AJ$78:$AU$78=$P$31),$AJ$79:$AU$90)),0)</f>
        <v>0</v>
      </c>
      <c r="AA72" s="342">
        <f t="array" aca="1" ref="AA72" ca="1">IF($Q28=$C28,SUM(IF(($AI$79:$AI$90=$C28)*($AJ$78:$AU$78=$Q$20),$AJ$79:$AU$90)),0)</f>
        <v>0</v>
      </c>
      <c r="AB72" s="13">
        <f t="array" aca="1" ref="AB72" ca="1">IF($Q28=$C28,SUM(IF(($AI$79:$AI$90=$C28)*($AJ$78:$AU$78=$Q$21),$AJ$79:$AU$90)),0)</f>
        <v>0</v>
      </c>
      <c r="AC72" s="13">
        <f t="array" aca="1" ref="AC72" ca="1">IF($Q28=$C28,SUM(IF(($AI$79:$AI$90=$C28)*($AJ$78:$AU$78=$Q$22),$AJ$79:$AU$90)),0)</f>
        <v>0</v>
      </c>
      <c r="AD72" s="13">
        <f t="array" aca="1" ref="AD72" ca="1">IF($Q28=$C28,SUM(IF(($AI$79:$AI$90=$C28)*($AJ$78:$AU$78=$Q$23),$AJ$79:$AU$90)),0)</f>
        <v>0</v>
      </c>
      <c r="AE72" s="13">
        <f t="array" aca="1" ref="AE72" ca="1">IF($Q28=$C28,SUM(IF(($AI$79:$AI$90=$C28)*($AJ$78:$AU$78=$Q$24),$AJ$79:$AU$90)),0)</f>
        <v>0</v>
      </c>
      <c r="AF72" s="13">
        <f t="array" aca="1" ref="AF72" ca="1">IF($Q28=$C28,SUM(IF(($AI$79:$AI$90=$C28)*($AJ$78:$AU$78=$Q$25),$AJ$79:$AU$90)),0)</f>
        <v>0</v>
      </c>
      <c r="AG72" s="13">
        <f t="array" aca="1" ref="AG72" ca="1">IF($Q28=$C28,SUM(IF(($AI$79:$AI$90=$C28)*($AJ$78:$AU$78=$Q$26),$AJ$79:$AU$90)),0)</f>
        <v>0</v>
      </c>
      <c r="AH72" s="13">
        <f t="array" aca="1" ref="AH72" ca="1">IF($Q28=$C28,SUM(IF(($AI$79:$AI$90=$C28)*($AJ$78:$AU$78=$Q$27),$AJ$79:$AU$90)),0)</f>
        <v>0</v>
      </c>
      <c r="AI72" s="13">
        <f t="array" aca="1" ref="AI72" ca="1">IF($Q28=$C28,SUM(IF(($AI$79:$AI$90=$C28)*($AJ$78:$AU$78=$Q$29),$AJ$79:$AU$90)),0)</f>
        <v>0</v>
      </c>
      <c r="AJ72" s="13">
        <f t="array" aca="1" ref="AJ72" ca="1">IF($Q28=$C28,SUM(IF(($AI$79:$AI$90=$C28)*($AJ$78:$AU$78=$Q$30),$AJ$79:$AU$90)),0)</f>
        <v>0</v>
      </c>
      <c r="AK72" s="13">
        <f t="array" aca="1" ref="AK72" ca="1">IF($Q28=$C28,SUM(IF(($AI$79:$AI$90=$C28)*($AJ$78:$AU$78=$Q$31),$AJ$79:$AU$90)),0)</f>
        <v>0</v>
      </c>
      <c r="AL72" s="342">
        <f t="array" aca="1" ref="AL72" ca="1">IF($R28=$C28,SUM(IF(($AI$79:$AI$90=$C28)*($AJ$78:$AU$78=$R$20),$AJ$79:$AU$90)),0)</f>
        <v>0</v>
      </c>
      <c r="AM72" s="13">
        <f t="array" aca="1" ref="AM72" ca="1">IF($R28=$C28,SUM(IF(($AI$79:$AI$90=$C28)*($AJ$78:$AU$78=$R$21),$AJ$79:$AU$90)),0)</f>
        <v>0</v>
      </c>
      <c r="AN72" s="13">
        <f t="array" aca="1" ref="AN72" ca="1">IF($R28=$C28,SUM(IF(($AI$79:$AI$90=$C28)*($AJ$78:$AU$78=$R$22),$AJ$79:$AU$90)),0)</f>
        <v>0</v>
      </c>
      <c r="AO72" s="13">
        <f t="array" aca="1" ref="AO72" ca="1">IF($R28=$C28,SUM(IF(($AI$79:$AI$90=$C28)*($AJ$78:$AU$78=$R$23),$AJ$79:$AU$90)),0)</f>
        <v>0</v>
      </c>
      <c r="AP72" s="13">
        <f t="array" aca="1" ref="AP72" ca="1">IF($R28=$C28,SUM(IF(($AI$79:$AI$90=$C28)*($AJ$78:$AU$78=$R$24),$AJ$79:$AU$90)),0)</f>
        <v>0</v>
      </c>
      <c r="AQ72" s="13">
        <f t="array" aca="1" ref="AQ72" ca="1">IF($R28=$C28,SUM(IF(($AI$79:$AI$90=$C28)*($AJ$78:$AU$78=$R$25),$AJ$79:$AU$90)),0)</f>
        <v>0</v>
      </c>
      <c r="AR72" s="13">
        <f t="array" aca="1" ref="AR72" ca="1">IF($R28=$C28,SUM(IF(($AI$79:$AI$90=$C28)*($AJ$78:$AU$78=$R$26),$AJ$79:$AU$90)),0)</f>
        <v>0</v>
      </c>
      <c r="AS72" s="13">
        <f t="array" aca="1" ref="AS72" ca="1">IF($R28=$C28,SUM(IF(($AI$79:$AI$90=$C28)*($AJ$78:$AU$78=$R$27),$AJ$79:$AU$90)),0)</f>
        <v>0</v>
      </c>
      <c r="AT72" s="13">
        <f t="array" aca="1" ref="AT72" ca="1">IF($R28=$C28,SUM(IF(($AI$79:$AI$90=$C28)*($AJ$78:$AU$78=$R$29),$AJ$79:$AU$90)),0)</f>
        <v>0</v>
      </c>
      <c r="AU72" s="13">
        <f t="array" aca="1" ref="AU72" ca="1">IF($R28=$C28,SUM(IF(($AI$79:$AI$90=$C28)*($AJ$78:$AU$78=$R$30),$AJ$79:$AU$90)),0)</f>
        <v>0</v>
      </c>
      <c r="AV72" s="13">
        <f t="array" aca="1" ref="AV72" ca="1">IF($R28=$C28,SUM(IF(($AI$79:$AI$90=$C28)*($AJ$78:$AU$78=$R$31),$AJ$79:$AU$90)),0)</f>
        <v>0</v>
      </c>
      <c r="AW72" s="342">
        <f t="array" aca="1" ref="AW72" ca="1">IF($S28=$C28,SUM(IF(($AI$79:$AI$90=$C28)*($AJ$78:$AU$78=$S$20),$AJ$79:$AU$90)),0)</f>
        <v>0</v>
      </c>
      <c r="AX72" s="13">
        <f t="array" aca="1" ref="AX72" ca="1">IF($S28=$C28,SUM(IF(($AI$79:$AI$90=$C28)*($AJ$78:$AU$78=$S$21),$AJ$79:$AU$90)),0)</f>
        <v>0</v>
      </c>
      <c r="AY72" s="13">
        <f t="array" aca="1" ref="AY72" ca="1">IF($S28=$C28,SUM(IF(($AI$79:$AI$90=$C28)*($AJ$78:$AU$78=$S$22),$AJ$79:$AU$90)),0)</f>
        <v>0</v>
      </c>
      <c r="AZ72" s="13">
        <f t="array" aca="1" ref="AZ72" ca="1">IF($S28=$C28,SUM(IF(($AI$79:$AI$90=$C28)*($AJ$78:$AU$78=$S$23),$AJ$79:$AU$90)),0)</f>
        <v>0</v>
      </c>
      <c r="BA72" s="13">
        <f t="array" aca="1" ref="BA72" ca="1">IF($S28=$C28,SUM(IF(($AI$79:$AI$90=$C28)*($AJ$78:$AU$78=$S$24),$AJ$79:$AU$90)),0)</f>
        <v>0</v>
      </c>
      <c r="BB72" s="13">
        <f t="array" aca="1" ref="BB72" ca="1">IF($S28=$C28,SUM(IF(($AI$79:$AI$90=$C28)*($AJ$78:$AU$78=$S$25),$AJ$79:$AU$90)),0)</f>
        <v>0</v>
      </c>
      <c r="BC72" s="13">
        <f t="array" aca="1" ref="BC72" ca="1">IF($S28=$C28,SUM(IF(($AI$79:$AI$90=$C28)*($AJ$78:$AU$78=$S$26),$AJ$79:$AU$90)),0)</f>
        <v>0</v>
      </c>
      <c r="BD72" s="13">
        <f t="array" aca="1" ref="BD72" ca="1">IF($S28=$C28,SUM(IF(($AI$79:$AI$90=$C28)*($AJ$78:$AU$78=$S$27),$AJ$79:$AU$90)),0)</f>
        <v>0</v>
      </c>
      <c r="BE72" s="13">
        <f t="array" aca="1" ref="BE72" ca="1">IF($S28=$C28,SUM(IF(($AI$79:$AI$90=$C28)*($AJ$78:$AU$78=$S$29),$AJ$79:$AU$90)),0)</f>
        <v>0</v>
      </c>
      <c r="BF72" s="13">
        <f t="array" aca="1" ref="BF72" ca="1">IF($S28=$C28,SUM(IF(($AI$79:$AI$90=$C28)*($AJ$78:$AU$78=$S$30),$AJ$79:$AU$90)),0)</f>
        <v>0</v>
      </c>
      <c r="BG72" s="13">
        <f t="array" aca="1" ref="BG72" ca="1">IF($S28=$C28,SUM(IF(($AI$79:$AI$90=$C28)*($AJ$78:$AU$78=$S$31),$AJ$79:$AU$90)),0)</f>
        <v>0</v>
      </c>
      <c r="BH72" s="342">
        <f t="array" aca="1" ref="BH72" ca="1">IF($T28=$C28,SUM(IF(($AI$79:$AI$90=$C28)*($AJ$78:$AU$78=$T$20),$AJ$79:$AU$90)),0)</f>
        <v>0</v>
      </c>
      <c r="BI72" s="13">
        <f t="array" aca="1" ref="BI72" ca="1">IF($T28=$C28,SUM(IF(($AI$79:$AI$90=$C28)*($AJ$78:$AU$78=$T$21),$AJ$79:$AU$90)),0)</f>
        <v>0</v>
      </c>
      <c r="BJ72" s="13">
        <f t="array" aca="1" ref="BJ72" ca="1">IF($T28=$C28,SUM(IF(($AI$79:$AI$90=$C28)*($AJ$78:$AU$78=$T$22),$AJ$79:$AU$90)),0)</f>
        <v>0</v>
      </c>
      <c r="BK72" s="13">
        <f t="array" aca="1" ref="BK72" ca="1">IF($T28=$C28,SUM(IF(($AI$79:$AI$90=$C28)*($AJ$78:$AU$78=$T$23),$AJ$79:$AU$90)),0)</f>
        <v>0</v>
      </c>
      <c r="BL72" s="13">
        <f t="array" aca="1" ref="BL72" ca="1">IF($T28=$C28,SUM(IF(($AI$79:$AI$90=$C28)*($AJ$78:$AU$78=$T$24),$AJ$79:$AU$90)),0)</f>
        <v>0</v>
      </c>
      <c r="BM72" s="13">
        <f t="array" aca="1" ref="BM72" ca="1">IF($T28=$C28,SUM(IF(($AI$79:$AI$90=$C28)*($AJ$78:$AU$78=$T$25),$AJ$79:$AU$90)),0)</f>
        <v>0</v>
      </c>
      <c r="BN72" s="13">
        <f t="array" aca="1" ref="BN72" ca="1">IF($T28=$C28,SUM(IF(($AI$79:$AI$90=$C28)*($AJ$78:$AU$78=$T$26),$AJ$79:$AU$90)),0)</f>
        <v>0</v>
      </c>
      <c r="BO72" s="13">
        <f t="array" aca="1" ref="BO72" ca="1">IF($T28=$C28,SUM(IF(($AI$79:$AI$90=$C28)*($AJ$78:$AU$78=$T$27),$AJ$79:$AU$90)),0)</f>
        <v>0</v>
      </c>
      <c r="BP72" s="13">
        <f t="array" aca="1" ref="BP72" ca="1">IF($T28=$C28,SUM(IF(($AI$79:$AI$90=$C28)*($AJ$78:$AU$78=$T$29),$AJ$79:$AU$90)),0)</f>
        <v>0</v>
      </c>
      <c r="BQ72" s="13">
        <f t="array" aca="1" ref="BQ72" ca="1">IF($T28=$C28,SUM(IF(($AI$79:$AI$90=$C28)*($AJ$78:$AU$78=$T$30),$AJ$79:$AU$90)),0)</f>
        <v>0</v>
      </c>
      <c r="BR72" s="13">
        <f t="array" aca="1" ref="BR72" ca="1">IF($T28=$C28,SUM(IF(($AI$79:$AI$90=$C28)*($AJ$78:$AU$78=$T$31),$AJ$79:$AU$90)),0)</f>
        <v>0</v>
      </c>
      <c r="BS72" s="342">
        <f t="array" aca="1" ref="BS72" ca="1">IF($U28=$C28,SUM(IF(($AI$79:$AI$90=$C28)*($AJ$78:$AU$78=$U$20),$AJ$79:$AU$90)),0)</f>
        <v>0</v>
      </c>
      <c r="BT72" s="13">
        <f t="array" aca="1" ref="BT72" ca="1">IF($U28=$C28,SUM(IF(($AI$79:$AI$90=$C28)*($AJ$78:$AU$78=$U$21),$AJ$79:$AU$90)),0)</f>
        <v>0</v>
      </c>
      <c r="BU72" s="13">
        <f t="array" aca="1" ref="BU72" ca="1">IF($U28=$C28,SUM(IF(($AI$79:$AI$90=$C28)*($AJ$78:$AU$78=$U$22),$AJ$79:$AU$90)),0)</f>
        <v>0</v>
      </c>
      <c r="BV72" s="13">
        <f t="array" aca="1" ref="BV72" ca="1">IF($U28=$C28,SUM(IF(($AI$79:$AI$90=$C28)*($AJ$78:$AU$78=$U$23),$AJ$79:$AU$90)),0)</f>
        <v>0</v>
      </c>
      <c r="BW72" s="13">
        <f t="array" aca="1" ref="BW72" ca="1">IF($U28=$C28,SUM(IF(($AI$79:$AI$90=$C28)*($AJ$78:$AU$78=$U$24),$AJ$79:$AU$90)),0)</f>
        <v>0</v>
      </c>
      <c r="BX72" s="13">
        <f t="array" aca="1" ref="BX72" ca="1">IF($U28=$C28,SUM(IF(($AI$79:$AI$90=$C28)*($AJ$78:$AU$78=$U$25),$AJ$79:$AU$90)),0)</f>
        <v>0</v>
      </c>
      <c r="BY72" s="13">
        <f t="array" aca="1" ref="BY72" ca="1">IF($U28=$C28,SUM(IF(($AI$79:$AI$90=$C28)*($AJ$78:$AU$78=$U$26),$AJ$79:$AU$90)),0)</f>
        <v>0</v>
      </c>
      <c r="BZ72" s="13">
        <f t="array" aca="1" ref="BZ72" ca="1">IF($U28=$C28,SUM(IF(($AI$79:$AI$90=$C28)*($AJ$78:$AU$78=$U$27),$AJ$79:$AU$90)),0)</f>
        <v>0</v>
      </c>
      <c r="CA72" s="13">
        <f t="array" aca="1" ref="CA72" ca="1">IF($U28=$C28,SUM(IF(($AI$79:$AI$90=$C28)*($AJ$78:$AU$78=$U$29),$AJ$79:$AU$90)),0)</f>
        <v>0</v>
      </c>
      <c r="CB72" s="13">
        <f t="array" aca="1" ref="CB72" ca="1">IF($U28=$C28,SUM(IF(($AI$79:$AI$90=$C28)*($AJ$78:$AU$78=$U$30),$AJ$79:$AU$90)),0)</f>
        <v>0</v>
      </c>
      <c r="CC72" s="13">
        <f t="array" aca="1" ref="CC72" ca="1">IF($U28=$C28,SUM(IF(($AI$79:$AI$90=$C28)*($AJ$78:$AU$78=$U$31),$AJ$79:$AU$90)),0)</f>
        <v>0</v>
      </c>
      <c r="CD72" s="342">
        <f t="array" aca="1" ref="CD72" ca="1">IF($V28=$C28,SUM(IF(($AI$79:$AI$90=$C28)*($AJ$78:$AU$78=$V$20),$AJ$79:$AU$90)),0)</f>
        <v>0</v>
      </c>
      <c r="CE72" s="13">
        <f t="array" aca="1" ref="CE72" ca="1">IF($V28=$C28,SUM(IF(($AI$79:$AI$90=$C28)*($AJ$78:$AU$78=$V$21),$AJ$79:$AU$90)),0)</f>
        <v>0</v>
      </c>
      <c r="CF72" s="13">
        <f t="array" aca="1" ref="CF72" ca="1">IF($V28=$C28,SUM(IF(($AI$79:$AI$90=$C28)*($AJ$78:$AU$78=$V$22),$AJ$79:$AU$90)),0)</f>
        <v>0</v>
      </c>
      <c r="CG72" s="13">
        <f t="array" aca="1" ref="CG72" ca="1">IF($V28=$C28,SUM(IF(($AI$79:$AI$90=$C28)*($AJ$78:$AU$78=$V$23),$AJ$79:$AU$90)),0)</f>
        <v>0</v>
      </c>
      <c r="CH72" s="13">
        <f t="array" aca="1" ref="CH72" ca="1">IF($V28=$C28,SUM(IF(($AI$79:$AI$90=$C28)*($AJ$78:$AU$78=$V$24),$AJ$79:$AU$90)),0)</f>
        <v>0</v>
      </c>
      <c r="CI72" s="13">
        <f t="array" aca="1" ref="CI72" ca="1">IF($V28=$C28,SUM(IF(($AI$79:$AI$90=$C28)*($AJ$78:$AU$78=$V$25),$AJ$79:$AU$90)),0)</f>
        <v>0</v>
      </c>
      <c r="CJ72" s="13">
        <f t="array" aca="1" ref="CJ72" ca="1">IF($V28=$C28,SUM(IF(($AI$79:$AI$90=$C28)*($AJ$78:$AU$78=$V$26),$AJ$79:$AU$90)),0)</f>
        <v>0</v>
      </c>
      <c r="CK72" s="13">
        <f t="array" aca="1" ref="CK72" ca="1">IF($V28=$C28,SUM(IF(($AI$79:$AI$90=$C28)*($AJ$78:$AU$78=$V$27),$AJ$79:$AU$90)),0)</f>
        <v>0</v>
      </c>
      <c r="CL72" s="13">
        <f t="array" aca="1" ref="CL72" ca="1">IF($V28=$C28,SUM(IF(($AI$79:$AI$90=$C28)*($AJ$78:$AU$78=$V$29),$AJ$79:$AU$90)),0)</f>
        <v>0</v>
      </c>
      <c r="CM72" s="13">
        <f t="array" aca="1" ref="CM72" ca="1">IF($V28=$C28,SUM(IF(($AI$79:$AI$90=$C28)*($AJ$78:$AU$78=$V$30),$AJ$79:$AU$90)),0)</f>
        <v>0</v>
      </c>
      <c r="CN72" s="336">
        <f t="array" aca="1" ref="CN72" ca="1">IF($V28=$C28,SUM(IF(($AI$79:$AI$90=$C28)*($AJ$78:$AU$78=$V$31),$AJ$79:$AU$90)),0)</f>
        <v>0</v>
      </c>
      <c r="CO72" s="342">
        <f t="array" aca="1" ref="CO72" ca="1">IF($W28=$C28,SUM(IF(($AI$79:$AI$90=$C28)*($AJ$78:$AU$78=$W$20),$AJ$79:$AU$90)),0)</f>
        <v>0</v>
      </c>
      <c r="CP72" s="13">
        <f t="array" aca="1" ref="CP72" ca="1">IF($W28=$C28,SUM(IF(($AI$79:$AI$90=$C28)*($AJ$78:$AU$78=$W$21),$AJ$79:$AU$90)),0)</f>
        <v>0</v>
      </c>
      <c r="CQ72" s="13">
        <f t="array" aca="1" ref="CQ72" ca="1">IF($W28=$C28,SUM(IF(($AI$79:$AI$90=$C28)*($AJ$78:$AU$78=$W$22),$AJ$79:$AU$90)),0)</f>
        <v>0</v>
      </c>
      <c r="CR72" s="13">
        <f t="array" aca="1" ref="CR72" ca="1">IF($W28=$C28,SUM(IF(($AI$79:$AI$90=$C28)*($AJ$78:$AU$78=$W$23),$AJ$79:$AU$90)),0)</f>
        <v>0</v>
      </c>
      <c r="CS72" s="13">
        <f t="array" aca="1" ref="CS72" ca="1">IF($W28=$C28,SUM(IF(($AI$79:$AI$90=$C28)*($AJ$78:$AU$78=$W$24),$AJ$79:$AU$90)),0)</f>
        <v>0</v>
      </c>
      <c r="CT72" s="13">
        <f t="array" aca="1" ref="CT72" ca="1">IF($W28=$C28,SUM(IF(($AI$79:$AI$90=$C28)*($AJ$78:$AU$78=$W$25),$AJ$79:$AU$90)),0)</f>
        <v>0</v>
      </c>
      <c r="CU72" s="13">
        <f t="array" aca="1" ref="CU72" ca="1">IF($W28=$C28,SUM(IF(($AI$79:$AI$90=$C28)*($AJ$78:$AU$78=$W$26),$AJ$79:$AU$90)),0)</f>
        <v>0</v>
      </c>
      <c r="CV72" s="13">
        <f t="array" aca="1" ref="CV72" ca="1">IF($W28=$C28,SUM(IF(($AI$79:$AI$90=$C28)*($AJ$78:$AU$78=$W$27),$AJ$79:$AU$90)),0)</f>
        <v>0</v>
      </c>
      <c r="CW72" s="13">
        <f t="array" aca="1" ref="CW72" ca="1">IF($W28=$C28,SUM(IF(($AI$79:$AI$90=$C28)*($AJ$78:$AU$78=$W$29),$AJ$79:$AU$90)),0)</f>
        <v>0</v>
      </c>
      <c r="CX72" s="13">
        <f t="array" aca="1" ref="CX72" ca="1">IF($W28=$C28,SUM(IF(($AI$79:$AI$90=$C28)*($AJ$78:$AU$78=$W$30),$AJ$79:$AU$90)),0)</f>
        <v>0</v>
      </c>
      <c r="CY72" s="336">
        <f t="array" aca="1" ref="CY72" ca="1">IF($W28=$C28,SUM(IF(($AI$79:$AI$90=$C28)*($AJ$78:$AU$78=$W$31),$AJ$79:$AU$90)),0)</f>
        <v>0</v>
      </c>
      <c r="CZ72" s="342">
        <f t="array" aca="1" ref="CZ72" ca="1">IF($X28=$C28,SUM(IF(($AI$79:$AI$90=$C28)*($AJ$78:$AU$78=$X$20),$AJ$79:$AU$90)),0)</f>
        <v>0</v>
      </c>
      <c r="DA72" s="13">
        <f t="array" aca="1" ref="DA72" ca="1">IF($X28=$C28,SUM(IF(($AI$79:$AI$90=$C28)*($AJ$78:$AU$78=$X$21),$AJ$79:$AU$90)),0)</f>
        <v>0</v>
      </c>
      <c r="DB72" s="13">
        <f t="array" aca="1" ref="DB72" ca="1">IF($X28=$C28,SUM(IF(($AI$79:$AI$90=$C28)*($AJ$78:$AU$78=$X$22),$AJ$79:$AU$90)),0)</f>
        <v>0</v>
      </c>
      <c r="DC72" s="13">
        <f t="array" aca="1" ref="DC72" ca="1">IF($X28=$C28,SUM(IF(($AI$79:$AI$90=$C28)*($AJ$78:$AU$78=$X$23),$AJ$79:$AU$90)),0)</f>
        <v>0</v>
      </c>
      <c r="DD72" s="13">
        <f t="array" aca="1" ref="DD72" ca="1">IF($X28=$C28,SUM(IF(($AI$79:$AI$90=$C28)*($AJ$78:$AU$78=$X$24),$AJ$79:$AU$90)),0)</f>
        <v>0</v>
      </c>
      <c r="DE72" s="13">
        <f t="array" aca="1" ref="DE72" ca="1">IF($X28=$C28,SUM(IF(($AI$79:$AI$90=$C28)*($AJ$78:$AU$78=$X$25),$AJ$79:$AU$90)),0)</f>
        <v>0</v>
      </c>
      <c r="DF72" s="13">
        <f t="array" aca="1" ref="DF72" ca="1">IF($X28=$C28,SUM(IF(($AI$79:$AI$90=$C28)*($AJ$78:$AU$78=$X$26),$AJ$79:$AU$90)),0)</f>
        <v>0</v>
      </c>
      <c r="DG72" s="13">
        <f t="array" aca="1" ref="DG72" ca="1">IF($X28=$C28,SUM(IF(($AI$79:$AI$90=$C28)*($AJ$78:$AU$78=$X$27),$AJ$79:$AU$90)),0)</f>
        <v>0</v>
      </c>
      <c r="DH72" s="13">
        <f t="array" aca="1" ref="DH72" ca="1">IF($X28=$C28,SUM(IF(($AI$79:$AI$90=$C28)*($AJ$78:$AU$78=$X$29),$AJ$79:$AU$90)),0)</f>
        <v>0</v>
      </c>
      <c r="DI72" s="13">
        <f t="array" aca="1" ref="DI72" ca="1">IF($X28=$C28,SUM(IF(($AI$79:$AI$90=$C28)*($AJ$78:$AU$78=$X$30),$AJ$79:$AU$90)),0)</f>
        <v>0</v>
      </c>
      <c r="DJ72" s="336">
        <f t="array" aca="1" ref="DJ72" ca="1">IF($X28=$C28,SUM(IF(($AI$79:$AI$90=$C28)*($AJ$78:$AU$78=$X$31),$AJ$79:$AU$90)),0)</f>
        <v>0</v>
      </c>
      <c r="DK72" s="13">
        <f t="array" aca="1" ref="DK72" ca="1">IF($Y28=$C28,SUM(IF(($AI$79:$AI$90=$C28)*($AJ$78:$AU$78=$Y$20),$AJ$79:$AU$90)),0)</f>
        <v>0</v>
      </c>
      <c r="DL72" s="13">
        <f t="array" aca="1" ref="DL72" ca="1">IF($Y28=$C28,SUM(IF(($AI$79:$AI$90=$C28)*($AJ$78:$AU$78=$Y$21),$AJ$79:$AU$90)),0)</f>
        <v>0</v>
      </c>
      <c r="DM72" s="13">
        <f t="array" aca="1" ref="DM72" ca="1">IF($Y28=$C28,SUM(IF(($AI$79:$AI$90=$C28)*($AJ$78:$AU$78=$Y$22),$AJ$79:$AU$90)),0)</f>
        <v>0</v>
      </c>
      <c r="DN72" s="13">
        <f t="array" aca="1" ref="DN72" ca="1">IF($Y28=$C28,SUM(IF(($AI$79:$AI$90=$C28)*($AJ$78:$AU$78=$Y$23),$AJ$79:$AU$90)),0)</f>
        <v>0</v>
      </c>
      <c r="DO72" s="13">
        <f t="array" aca="1" ref="DO72" ca="1">IF($Y28=$C28,SUM(IF(($AI$79:$AI$90=$C28)*($AJ$78:$AU$78=$Y$24),$AJ$79:$AU$90)),0)</f>
        <v>0</v>
      </c>
      <c r="DP72" s="13">
        <f t="array" aca="1" ref="DP72" ca="1">IF($Y28=$C28,SUM(IF(($AI$79:$AI$90=$C28)*($AJ$78:$AU$78=$Y$25),$AJ$79:$AU$90)),0)</f>
        <v>0</v>
      </c>
      <c r="DQ72" s="13">
        <f t="array" aca="1" ref="DQ72" ca="1">IF($Y28=$C28,SUM(IF(($AI$79:$AI$90=$C28)*($AJ$78:$AU$78=$Y$26),$AJ$79:$AU$90)),0)</f>
        <v>0</v>
      </c>
      <c r="DR72" s="13">
        <f t="array" aca="1" ref="DR72" ca="1">IF($Y28=$C28,SUM(IF(($AI$79:$AI$90=$C28)*($AJ$78:$AU$78=$Y$27),$AJ$79:$AU$90)),0)</f>
        <v>0</v>
      </c>
      <c r="DS72" s="13">
        <f t="array" aca="1" ref="DS72" ca="1">IF($Y28=$C28,SUM(IF(($AI$79:$AI$90=$C28)*($AJ$78:$AU$78=$Y$29),$AJ$79:$AU$90)),0)</f>
        <v>0</v>
      </c>
      <c r="DT72" s="13">
        <f t="array" aca="1" ref="DT72" ca="1">IF($Y28=$C28,SUM(IF(($AI$79:$AI$90=$C28)*($AJ$78:$AU$78=$Y$30),$AJ$79:$AU$90)),0)</f>
        <v>0</v>
      </c>
      <c r="DU72" s="343">
        <f t="array" aca="1" ref="DU72" ca="1">IF($Y28=$C28,SUM(IF(($AI$79:$AI$90=$C28)*($AJ$78:$AU$78=$Y$31),$AJ$79:$AU$90)),0)</f>
        <v>0</v>
      </c>
    </row>
    <row r="73" spans="5:125" s="2" customFormat="1" x14ac:dyDescent="0.2">
      <c r="E73" s="335">
        <f t="array" aca="1" ref="E73" ca="1">IF($O29=$C29,SUM(IF(($AI$79:$AI$90=$C29)*($AJ$78:$AU$78=$O$20),$AJ$79:$AU$90)),0)</f>
        <v>0</v>
      </c>
      <c r="F73" s="13">
        <f t="array" aca="1" ref="F73" ca="1">IF($O29=$C29,SUM(IF(($AI$79:$AI$90=$C29)*($AJ$78:$AU$78=$O$21),$AJ$79:$AU$90)),0)</f>
        <v>0</v>
      </c>
      <c r="G73" s="13">
        <f t="array" aca="1" ref="G73" ca="1">IF($O29=$C29,SUM(IF(($AI$79:$AI$90=$C29)*($AJ$78:$AU$78=$O$22),$AJ$79:$AU$90)),0)</f>
        <v>0</v>
      </c>
      <c r="H73" s="13">
        <f t="array" aca="1" ref="H73" ca="1">IF($O29=$C29,SUM(IF(($AI$79:$AI$90=$C29)*($AJ$78:$AU$78=$O$23),$AJ$79:$AU$90)),0)</f>
        <v>0</v>
      </c>
      <c r="I73" s="13">
        <f t="array" aca="1" ref="I73" ca="1">IF($O29=$C29,SUM(IF(($AI$79:$AI$90=$C29)*($AJ$78:$AU$78=$O$24),$AJ$79:$AU$90)),0)</f>
        <v>0</v>
      </c>
      <c r="J73" s="13">
        <f t="array" aca="1" ref="J73" ca="1">IF($O29=$C29,SUM(IF(($AI$79:$AI$90=$C29)*($AJ$78:$AU$78=$O$25),$AJ$79:$AU$90)),0)</f>
        <v>0</v>
      </c>
      <c r="K73" s="13">
        <f t="array" aca="1" ref="K73" ca="1">IF($O29=$C29,SUM(IF(($AI$79:$AI$90=$C29)*($AJ$78:$AU$78=$O$26),$AJ$79:$AU$90)),0)</f>
        <v>0</v>
      </c>
      <c r="L73" s="13">
        <f t="array" aca="1" ref="L73" ca="1">IF($O29=$C29,SUM(IF(($AI$79:$AI$90=$C29)*($AJ$78:$AU$78=$O$27),$AJ$79:$AU$90)),0)</f>
        <v>0</v>
      </c>
      <c r="M73" s="13">
        <f t="array" aca="1" ref="M73" ca="1">IF($O29=$C29,SUM(IF(($AI$79:$AI$90=$C29)*($AJ$78:$AU$78=$O$28),$AJ$79:$AU$90)),0)</f>
        <v>0</v>
      </c>
      <c r="N73" s="13">
        <f t="array" aca="1" ref="N73" ca="1">IF($O29=$C29,SUM(IF(($AI$79:$AI$90=$C29)*($AJ$78:$AU$78=$O$30),$AJ$79:$AU$90)),0)</f>
        <v>0</v>
      </c>
      <c r="O73" s="13">
        <f t="array" aca="1" ref="O73" ca="1">IF($O29=$C29,SUM(IF(($AI$79:$AI$90=$C29)*($AJ$78:$AU$78=$O$31),$AJ$79:$AU$90)),0)</f>
        <v>0</v>
      </c>
      <c r="P73" s="342">
        <f t="array" aca="1" ref="P73" ca="1">IF($P29=$C29,SUM(IF(($AI$79:$AI$90=$C29)*($AJ$78:$AU$78=$P$20),$AJ$79:$AU$90)),0)</f>
        <v>0</v>
      </c>
      <c r="Q73" s="13">
        <f t="array" aca="1" ref="Q73" ca="1">IF($P29=$C29,SUM(IF(($AI$79:$AI$90=$C29)*($AJ$78:$AU$78=$P$21),$AJ$79:$AU$90)),0)</f>
        <v>0</v>
      </c>
      <c r="R73" s="13">
        <f t="array" aca="1" ref="R73" ca="1">IF($P29=$C29,SUM(IF(($AI$79:$AI$90=$C29)*($AJ$78:$AU$78=$P$22),$AJ$79:$AU$90)),0)</f>
        <v>0</v>
      </c>
      <c r="S73" s="13">
        <f t="array" aca="1" ref="S73" ca="1">IF($P29=$C29,SUM(IF(($AI$79:$AI$90=$C29)*($AJ$78:$AU$78=$P$23),$AJ$79:$AU$90)),0)</f>
        <v>0</v>
      </c>
      <c r="T73" s="13">
        <f t="array" aca="1" ref="T73" ca="1">IF($P29=$C29,SUM(IF(($AI$79:$AI$90=$C29)*($AJ$78:$AU$78=$P$24),$AJ$79:$AU$90)),0)</f>
        <v>0</v>
      </c>
      <c r="U73" s="13">
        <f t="array" aca="1" ref="U73" ca="1">IF($P29=$C29,SUM(IF(($AI$79:$AI$90=$C29)*($AJ$78:$AU$78=$P$25),$AJ$79:$AU$90)),0)</f>
        <v>0</v>
      </c>
      <c r="V73" s="13">
        <f t="array" aca="1" ref="V73" ca="1">IF($P29=$C29,SUM(IF(($AI$79:$AI$90=$C29)*($AJ$78:$AU$78=$P$26),$AJ$79:$AU$90)),0)</f>
        <v>0</v>
      </c>
      <c r="W73" s="13">
        <f t="array" aca="1" ref="W73" ca="1">IF($P29=$C29,SUM(IF(($AI$79:$AI$90=$C29)*($AJ$78:$AU$78=$P$27),$AJ$79:$AU$90)),0)</f>
        <v>0</v>
      </c>
      <c r="X73" s="13">
        <f t="array" aca="1" ref="X73" ca="1">IF($P29=$C29,SUM(IF(($AI$79:$AI$90=$C29)*($AJ$78:$AU$78=$P$28),$AJ$79:$AU$90)),0)</f>
        <v>0</v>
      </c>
      <c r="Y73" s="13">
        <f t="array" aca="1" ref="Y73" ca="1">IF($P29=$C29,SUM(IF(($AI$79:$AI$90=$C29)*($AJ$78:$AU$78=$P$30),$AJ$79:$AU$90)),0)</f>
        <v>0</v>
      </c>
      <c r="Z73" s="13">
        <f t="array" aca="1" ref="Z73" ca="1">IF($P29=$C29,SUM(IF(($AI$79:$AI$90=$C29)*($AJ$78:$AU$78=$P$31),$AJ$79:$AU$90)),0)</f>
        <v>0</v>
      </c>
      <c r="AA73" s="342">
        <f t="array" aca="1" ref="AA73" ca="1">IF($Q29=$C29,SUM(IF(($AI$79:$AI$90=$C29)*($AJ$78:$AU$78=$Q$20),$AJ$79:$AU$90)),0)</f>
        <v>0</v>
      </c>
      <c r="AB73" s="13">
        <f t="array" aca="1" ref="AB73" ca="1">IF($Q29=$C29,SUM(IF(($AI$79:$AI$90=$C29)*($AJ$78:$AU$78=$Q$21),$AJ$79:$AU$90)),0)</f>
        <v>0</v>
      </c>
      <c r="AC73" s="13">
        <f t="array" aca="1" ref="AC73" ca="1">IF($Q29=$C29,SUM(IF(($AI$79:$AI$90=$C29)*($AJ$78:$AU$78=$Q$22),$AJ$79:$AU$90)),0)</f>
        <v>0</v>
      </c>
      <c r="AD73" s="13">
        <f t="array" aca="1" ref="AD73" ca="1">IF($Q29=$C29,SUM(IF(($AI$79:$AI$90=$C29)*($AJ$78:$AU$78=$Q$23),$AJ$79:$AU$90)),0)</f>
        <v>0</v>
      </c>
      <c r="AE73" s="13">
        <f t="array" aca="1" ref="AE73" ca="1">IF($Q29=$C29,SUM(IF(($AI$79:$AI$90=$C29)*($AJ$78:$AU$78=$Q$24),$AJ$79:$AU$90)),0)</f>
        <v>0</v>
      </c>
      <c r="AF73" s="13">
        <f t="array" aca="1" ref="AF73" ca="1">IF($Q29=$C29,SUM(IF(($AI$79:$AI$90=$C29)*($AJ$78:$AU$78=$Q$25),$AJ$79:$AU$90)),0)</f>
        <v>0</v>
      </c>
      <c r="AG73" s="13">
        <f t="array" aca="1" ref="AG73" ca="1">IF($Q29=$C29,SUM(IF(($AI$79:$AI$90=$C29)*($AJ$78:$AU$78=$Q$26),$AJ$79:$AU$90)),0)</f>
        <v>0</v>
      </c>
      <c r="AH73" s="13">
        <f t="array" aca="1" ref="AH73" ca="1">IF($Q29=$C29,SUM(IF(($AI$79:$AI$90=$C29)*($AJ$78:$AU$78=$Q$27),$AJ$79:$AU$90)),0)</f>
        <v>0</v>
      </c>
      <c r="AI73" s="13">
        <f t="array" aca="1" ref="AI73" ca="1">IF($Q29=$C29,SUM(IF(($AI$79:$AI$90=$C29)*($AJ$78:$AU$78=$Q$28),$AJ$79:$AU$90)),0)</f>
        <v>0</v>
      </c>
      <c r="AJ73" s="13">
        <f t="array" aca="1" ref="AJ73" ca="1">IF($Q29=$C29,SUM(IF(($AI$79:$AI$90=$C29)*($AJ$78:$AU$78=$Q$30),$AJ$79:$AU$90)),0)</f>
        <v>0</v>
      </c>
      <c r="AK73" s="13">
        <f t="array" aca="1" ref="AK73" ca="1">IF($Q29=$C29,SUM(IF(($AI$79:$AI$90=$C29)*($AJ$78:$AU$78=$Q$31),$AJ$79:$AU$90)),0)</f>
        <v>0</v>
      </c>
      <c r="AL73" s="342">
        <f t="array" aca="1" ref="AL73" ca="1">IF($R29=$C29,SUM(IF(($AI$79:$AI$90=$C29)*($AJ$78:$AU$78=$R$20),$AJ$79:$AU$90)),0)</f>
        <v>0</v>
      </c>
      <c r="AM73" s="13">
        <f t="array" aca="1" ref="AM73" ca="1">IF($R29=$C29,SUM(IF(($AI$79:$AI$90=$C29)*($AJ$78:$AU$78=$R$21),$AJ$79:$AU$90)),0)</f>
        <v>0</v>
      </c>
      <c r="AN73" s="13">
        <f t="array" aca="1" ref="AN73" ca="1">IF($R29=$C29,SUM(IF(($AI$79:$AI$90=$C29)*($AJ$78:$AU$78=$R$22),$AJ$79:$AU$90)),0)</f>
        <v>0</v>
      </c>
      <c r="AO73" s="13">
        <f t="array" aca="1" ref="AO73" ca="1">IF($R29=$C29,SUM(IF(($AI$79:$AI$90=$C29)*($AJ$78:$AU$78=$R$23),$AJ$79:$AU$90)),0)</f>
        <v>0</v>
      </c>
      <c r="AP73" s="13">
        <f t="array" aca="1" ref="AP73" ca="1">IF($R29=$C29,SUM(IF(($AI$79:$AI$90=$C29)*($AJ$78:$AU$78=$R$24),$AJ$79:$AU$90)),0)</f>
        <v>0</v>
      </c>
      <c r="AQ73" s="13">
        <f t="array" aca="1" ref="AQ73" ca="1">IF($R29=$C29,SUM(IF(($AI$79:$AI$90=$C29)*($AJ$78:$AU$78=$R$25),$AJ$79:$AU$90)),0)</f>
        <v>0</v>
      </c>
      <c r="AR73" s="13">
        <f t="array" aca="1" ref="AR73" ca="1">IF($R29=$C29,SUM(IF(($AI$79:$AI$90=$C29)*($AJ$78:$AU$78=$R$26),$AJ$79:$AU$90)),0)</f>
        <v>0</v>
      </c>
      <c r="AS73" s="13">
        <f t="array" aca="1" ref="AS73" ca="1">IF($R29=$C29,SUM(IF(($AI$79:$AI$90=$C29)*($AJ$78:$AU$78=$R$27),$AJ$79:$AU$90)),0)</f>
        <v>0</v>
      </c>
      <c r="AT73" s="13">
        <f t="array" aca="1" ref="AT73" ca="1">IF($R29=$C29,SUM(IF(($AI$79:$AI$90=$C29)*($AJ$78:$AU$78=$R$28),$AJ$79:$AU$90)),0)</f>
        <v>0</v>
      </c>
      <c r="AU73" s="13">
        <f t="array" aca="1" ref="AU73" ca="1">IF($R29=$C29,SUM(IF(($AI$79:$AI$90=$C29)*($AJ$78:$AU$78=$R$30),$AJ$79:$AU$90)),0)</f>
        <v>0</v>
      </c>
      <c r="AV73" s="13">
        <f t="array" aca="1" ref="AV73" ca="1">IF($R29=$C29,SUM(IF(($AI$79:$AI$90=$C29)*($AJ$78:$AU$78=$R$31),$AJ$79:$AU$90)),0)</f>
        <v>0</v>
      </c>
      <c r="AW73" s="342">
        <f t="array" aca="1" ref="AW73" ca="1">IF($S29=$C29,SUM(IF(($AI$79:$AI$90=$C29)*($AJ$78:$AU$78=$S$20),$AJ$79:$AU$90)),0)</f>
        <v>0</v>
      </c>
      <c r="AX73" s="13">
        <f t="array" aca="1" ref="AX73" ca="1">IF($S29=$C29,SUM(IF(($AI$79:$AI$90=$C29)*($AJ$78:$AU$78=$S$21),$AJ$79:$AU$90)),0)</f>
        <v>0</v>
      </c>
      <c r="AY73" s="13">
        <f t="array" aca="1" ref="AY73" ca="1">IF($S29=$C29,SUM(IF(($AI$79:$AI$90=$C29)*($AJ$78:$AU$78=$S$22),$AJ$79:$AU$90)),0)</f>
        <v>0</v>
      </c>
      <c r="AZ73" s="13">
        <f t="array" aca="1" ref="AZ73" ca="1">IF($S29=$C29,SUM(IF(($AI$79:$AI$90=$C29)*($AJ$78:$AU$78=$S$23),$AJ$79:$AU$90)),0)</f>
        <v>0</v>
      </c>
      <c r="BA73" s="13">
        <f t="array" aca="1" ref="BA73" ca="1">IF($S29=$C29,SUM(IF(($AI$79:$AI$90=$C29)*($AJ$78:$AU$78=$S$24),$AJ$79:$AU$90)),0)</f>
        <v>0</v>
      </c>
      <c r="BB73" s="13">
        <f t="array" aca="1" ref="BB73" ca="1">IF($S29=$C29,SUM(IF(($AI$79:$AI$90=$C29)*($AJ$78:$AU$78=$S$25),$AJ$79:$AU$90)),0)</f>
        <v>0</v>
      </c>
      <c r="BC73" s="13">
        <f t="array" aca="1" ref="BC73" ca="1">IF($S29=$C29,SUM(IF(($AI$79:$AI$90=$C29)*($AJ$78:$AU$78=$S$26),$AJ$79:$AU$90)),0)</f>
        <v>0</v>
      </c>
      <c r="BD73" s="13">
        <f t="array" aca="1" ref="BD73" ca="1">IF($S29=$C29,SUM(IF(($AI$79:$AI$90=$C29)*($AJ$78:$AU$78=$S$27),$AJ$79:$AU$90)),0)</f>
        <v>0</v>
      </c>
      <c r="BE73" s="13">
        <f t="array" aca="1" ref="BE73" ca="1">IF($S29=$C29,SUM(IF(($AI$79:$AI$90=$C29)*($AJ$78:$AU$78=$S$28),$AJ$79:$AU$90)),0)</f>
        <v>0</v>
      </c>
      <c r="BF73" s="13">
        <f t="array" aca="1" ref="BF73" ca="1">IF($S29=$C29,SUM(IF(($AI$79:$AI$90=$C29)*($AJ$78:$AU$78=$S$30),$AJ$79:$AU$90)),0)</f>
        <v>0</v>
      </c>
      <c r="BG73" s="13">
        <f t="array" aca="1" ref="BG73" ca="1">IF($S29=$C29,SUM(IF(($AI$79:$AI$90=$C29)*($AJ$78:$AU$78=$S$31),$AJ$79:$AU$90)),0)</f>
        <v>0</v>
      </c>
      <c r="BH73" s="342">
        <f t="array" aca="1" ref="BH73" ca="1">IF($T29=$C29,SUM(IF(($AI$79:$AI$90=$C29)*($AJ$78:$AU$78=$T$20),$AJ$79:$AU$90)),0)</f>
        <v>0</v>
      </c>
      <c r="BI73" s="13">
        <f t="array" aca="1" ref="BI73" ca="1">IF($T29=$C29,SUM(IF(($AI$79:$AI$90=$C29)*($AJ$78:$AU$78=$T$21),$AJ$79:$AU$90)),0)</f>
        <v>0</v>
      </c>
      <c r="BJ73" s="13">
        <f t="array" aca="1" ref="BJ73" ca="1">IF($T29=$C29,SUM(IF(($AI$79:$AI$90=$C29)*($AJ$78:$AU$78=$T$22),$AJ$79:$AU$90)),0)</f>
        <v>0</v>
      </c>
      <c r="BK73" s="13">
        <f t="array" aca="1" ref="BK73" ca="1">IF($T29=$C29,SUM(IF(($AI$79:$AI$90=$C29)*($AJ$78:$AU$78=$T$23),$AJ$79:$AU$90)),0)</f>
        <v>0</v>
      </c>
      <c r="BL73" s="13">
        <f t="array" aca="1" ref="BL73" ca="1">IF($T29=$C29,SUM(IF(($AI$79:$AI$90=$C29)*($AJ$78:$AU$78=$T$24),$AJ$79:$AU$90)),0)</f>
        <v>0</v>
      </c>
      <c r="BM73" s="13">
        <f t="array" aca="1" ref="BM73" ca="1">IF($T29=$C29,SUM(IF(($AI$79:$AI$90=$C29)*($AJ$78:$AU$78=$T$25),$AJ$79:$AU$90)),0)</f>
        <v>0</v>
      </c>
      <c r="BN73" s="13">
        <f t="array" aca="1" ref="BN73" ca="1">IF($T29=$C29,SUM(IF(($AI$79:$AI$90=$C29)*($AJ$78:$AU$78=$T$26),$AJ$79:$AU$90)),0)</f>
        <v>0</v>
      </c>
      <c r="BO73" s="13">
        <f t="array" aca="1" ref="BO73" ca="1">IF($T29=$C29,SUM(IF(($AI$79:$AI$90=$C29)*($AJ$78:$AU$78=$T$27),$AJ$79:$AU$90)),0)</f>
        <v>0</v>
      </c>
      <c r="BP73" s="13">
        <f t="array" aca="1" ref="BP73" ca="1">IF($T29=$C29,SUM(IF(($AI$79:$AI$90=$C29)*($AJ$78:$AU$78=$T$28),$AJ$79:$AU$90)),0)</f>
        <v>0</v>
      </c>
      <c r="BQ73" s="13">
        <f t="array" aca="1" ref="BQ73" ca="1">IF($T29=$C29,SUM(IF(($AI$79:$AI$90=$C29)*($AJ$78:$AU$78=$T$30),$AJ$79:$AU$90)),0)</f>
        <v>0</v>
      </c>
      <c r="BR73" s="13">
        <f t="array" aca="1" ref="BR73" ca="1">IF($T29=$C29,SUM(IF(($AI$79:$AI$90=$C29)*($AJ$78:$AU$78=$T$31),$AJ$79:$AU$90)),0)</f>
        <v>0</v>
      </c>
      <c r="BS73" s="342">
        <f t="array" aca="1" ref="BS73" ca="1">IF($U29=$C29,SUM(IF(($AI$79:$AI$90=$C29)*($AJ$78:$AU$78=$U$20),$AJ$79:$AU$90)),0)</f>
        <v>0</v>
      </c>
      <c r="BT73" s="13">
        <f t="array" aca="1" ref="BT73" ca="1">IF($U29=$C29,SUM(IF(($AI$79:$AI$90=$C29)*($AJ$78:$AU$78=$U$21),$AJ$79:$AU$90)),0)</f>
        <v>0</v>
      </c>
      <c r="BU73" s="13">
        <f t="array" aca="1" ref="BU73" ca="1">IF($U29=$C29,SUM(IF(($AI$79:$AI$90=$C29)*($AJ$78:$AU$78=$U$22),$AJ$79:$AU$90)),0)</f>
        <v>0</v>
      </c>
      <c r="BV73" s="13">
        <f t="array" aca="1" ref="BV73" ca="1">IF($U29=$C29,SUM(IF(($AI$79:$AI$90=$C29)*($AJ$78:$AU$78=$U$23),$AJ$79:$AU$90)),0)</f>
        <v>0</v>
      </c>
      <c r="BW73" s="13">
        <f t="array" aca="1" ref="BW73" ca="1">IF($U29=$C29,SUM(IF(($AI$79:$AI$90=$C29)*($AJ$78:$AU$78=$U$24),$AJ$79:$AU$90)),0)</f>
        <v>0</v>
      </c>
      <c r="BX73" s="13">
        <f t="array" aca="1" ref="BX73" ca="1">IF($U29=$C29,SUM(IF(($AI$79:$AI$90=$C29)*($AJ$78:$AU$78=$U$25),$AJ$79:$AU$90)),0)</f>
        <v>0</v>
      </c>
      <c r="BY73" s="13">
        <f t="array" aca="1" ref="BY73" ca="1">IF($U29=$C29,SUM(IF(($AI$79:$AI$90=$C29)*($AJ$78:$AU$78=$U$26),$AJ$79:$AU$90)),0)</f>
        <v>0</v>
      </c>
      <c r="BZ73" s="13">
        <f t="array" aca="1" ref="BZ73" ca="1">IF($U29=$C29,SUM(IF(($AI$79:$AI$90=$C29)*($AJ$78:$AU$78=$U$27),$AJ$79:$AU$90)),0)</f>
        <v>0</v>
      </c>
      <c r="CA73" s="13">
        <f t="array" aca="1" ref="CA73" ca="1">IF($U29=$C29,SUM(IF(($AI$79:$AI$90=$C29)*($AJ$78:$AU$78=$U$28),$AJ$79:$AU$90)),0)</f>
        <v>0</v>
      </c>
      <c r="CB73" s="13">
        <f t="array" aca="1" ref="CB73" ca="1">IF($U29=$C29,SUM(IF(($AI$79:$AI$90=$C29)*($AJ$78:$AU$78=$U$30),$AJ$79:$AU$90)),0)</f>
        <v>0</v>
      </c>
      <c r="CC73" s="13">
        <f t="array" aca="1" ref="CC73" ca="1">IF($U29=$C29,SUM(IF(($AI$79:$AI$90=$C29)*($AJ$78:$AU$78=$U$31),$AJ$79:$AU$90)),0)</f>
        <v>0</v>
      </c>
      <c r="CD73" s="342">
        <f t="array" aca="1" ref="CD73" ca="1">IF($V29=$C29,SUM(IF(($AI$79:$AI$90=$C29)*($AJ$78:$AU$78=$V$20),$AJ$79:$AU$90)),0)</f>
        <v>0</v>
      </c>
      <c r="CE73" s="13">
        <f t="array" aca="1" ref="CE73" ca="1">IF($V29=$C29,SUM(IF(($AI$79:$AI$90=$C29)*($AJ$78:$AU$78=$V$21),$AJ$79:$AU$90)),0)</f>
        <v>0</v>
      </c>
      <c r="CF73" s="13">
        <f t="array" aca="1" ref="CF73" ca="1">IF($V29=$C29,SUM(IF(($AI$79:$AI$90=$C29)*($AJ$78:$AU$78=$V$22),$AJ$79:$AU$90)),0)</f>
        <v>0</v>
      </c>
      <c r="CG73" s="13">
        <f t="array" aca="1" ref="CG73" ca="1">IF($V29=$C29,SUM(IF(($AI$79:$AI$90=$C29)*($AJ$78:$AU$78=$V$23),$AJ$79:$AU$90)),0)</f>
        <v>0</v>
      </c>
      <c r="CH73" s="13">
        <f t="array" aca="1" ref="CH73" ca="1">IF($V29=$C29,SUM(IF(($AI$79:$AI$90=$C29)*($AJ$78:$AU$78=$V$24),$AJ$79:$AU$90)),0)</f>
        <v>0</v>
      </c>
      <c r="CI73" s="13">
        <f t="array" aca="1" ref="CI73" ca="1">IF($V29=$C29,SUM(IF(($AI$79:$AI$90=$C29)*($AJ$78:$AU$78=$V$25),$AJ$79:$AU$90)),0)</f>
        <v>0</v>
      </c>
      <c r="CJ73" s="13">
        <f t="array" aca="1" ref="CJ73" ca="1">IF($V29=$C29,SUM(IF(($AI$79:$AI$90=$C29)*($AJ$78:$AU$78=$V$26),$AJ$79:$AU$90)),0)</f>
        <v>0</v>
      </c>
      <c r="CK73" s="13">
        <f t="array" aca="1" ref="CK73" ca="1">IF($V29=$C29,SUM(IF(($AI$79:$AI$90=$C29)*($AJ$78:$AU$78=$V$27),$AJ$79:$AU$90)),0)</f>
        <v>0</v>
      </c>
      <c r="CL73" s="13">
        <f t="array" aca="1" ref="CL73" ca="1">IF($V29=$C29,SUM(IF(($AI$79:$AI$90=$C29)*($AJ$78:$AU$78=$V$28),$AJ$79:$AU$90)),0)</f>
        <v>0</v>
      </c>
      <c r="CM73" s="13">
        <f t="array" aca="1" ref="CM73" ca="1">IF($V29=$C29,SUM(IF(($AI$79:$AI$90=$C29)*($AJ$78:$AU$78=$V$30),$AJ$79:$AU$90)),0)</f>
        <v>0</v>
      </c>
      <c r="CN73" s="336">
        <f t="array" aca="1" ref="CN73" ca="1">IF($V29=$C29,SUM(IF(($AI$79:$AI$90=$C29)*($AJ$78:$AU$78=$V$31),$AJ$79:$AU$90)),0)</f>
        <v>0</v>
      </c>
      <c r="CO73" s="342">
        <f t="array" aca="1" ref="CO73" ca="1">IF($W29=$C29,SUM(IF(($AI$79:$AI$90=$C29)*($AJ$78:$AU$78=$W$20),$AJ$79:$AU$90)),0)</f>
        <v>0</v>
      </c>
      <c r="CP73" s="13">
        <f t="array" aca="1" ref="CP73" ca="1">IF($W29=$C29,SUM(IF(($AI$79:$AI$90=$C29)*($AJ$78:$AU$78=$W$21),$AJ$79:$AU$90)),0)</f>
        <v>0</v>
      </c>
      <c r="CQ73" s="13">
        <f t="array" aca="1" ref="CQ73" ca="1">IF($W29=$C29,SUM(IF(($AI$79:$AI$90=$C29)*($AJ$78:$AU$78=$W$22),$AJ$79:$AU$90)),0)</f>
        <v>0</v>
      </c>
      <c r="CR73" s="13">
        <f t="array" aca="1" ref="CR73" ca="1">IF($W29=$C29,SUM(IF(($AI$79:$AI$90=$C29)*($AJ$78:$AU$78=$W$23),$AJ$79:$AU$90)),0)</f>
        <v>0</v>
      </c>
      <c r="CS73" s="13">
        <f t="array" aca="1" ref="CS73" ca="1">IF($W29=$C29,SUM(IF(($AI$79:$AI$90=$C29)*($AJ$78:$AU$78=$W$24),$AJ$79:$AU$90)),0)</f>
        <v>0</v>
      </c>
      <c r="CT73" s="13">
        <f t="array" aca="1" ref="CT73" ca="1">IF($W29=$C29,SUM(IF(($AI$79:$AI$90=$C29)*($AJ$78:$AU$78=$W$25),$AJ$79:$AU$90)),0)</f>
        <v>0</v>
      </c>
      <c r="CU73" s="13">
        <f t="array" aca="1" ref="CU73" ca="1">IF($W29=$C29,SUM(IF(($AI$79:$AI$90=$C29)*($AJ$78:$AU$78=$W$26),$AJ$79:$AU$90)),0)</f>
        <v>0</v>
      </c>
      <c r="CV73" s="13">
        <f t="array" aca="1" ref="CV73" ca="1">IF($W29=$C29,SUM(IF(($AI$79:$AI$90=$C29)*($AJ$78:$AU$78=$W$27),$AJ$79:$AU$90)),0)</f>
        <v>0</v>
      </c>
      <c r="CW73" s="13">
        <f t="array" aca="1" ref="CW73" ca="1">IF($W29=$C29,SUM(IF(($AI$79:$AI$90=$C29)*($AJ$78:$AU$78=$W$28),$AJ$79:$AU$90)),0)</f>
        <v>0</v>
      </c>
      <c r="CX73" s="13">
        <f t="array" aca="1" ref="CX73" ca="1">IF($W29=$C29,SUM(IF(($AI$79:$AI$90=$C29)*($AJ$78:$AU$78=$W$30),$AJ$79:$AU$90)),0)</f>
        <v>0</v>
      </c>
      <c r="CY73" s="336">
        <f t="array" aca="1" ref="CY73" ca="1">IF($W29=$C29,SUM(IF(($AI$79:$AI$90=$C29)*($AJ$78:$AU$78=$W$31),$AJ$79:$AU$90)),0)</f>
        <v>0</v>
      </c>
      <c r="CZ73" s="342">
        <f t="array" aca="1" ref="CZ73" ca="1">IF($X29=$C29,SUM(IF(($AI$79:$AI$90=$C29)*($AJ$78:$AU$78=$X$20),$AJ$79:$AU$90)),0)</f>
        <v>0</v>
      </c>
      <c r="DA73" s="13">
        <f t="array" aca="1" ref="DA73" ca="1">IF($X29=$C29,SUM(IF(($AI$79:$AI$90=$C29)*($AJ$78:$AU$78=$X$21),$AJ$79:$AU$90)),0)</f>
        <v>0</v>
      </c>
      <c r="DB73" s="13">
        <f t="array" aca="1" ref="DB73" ca="1">IF($X29=$C29,SUM(IF(($AI$79:$AI$90=$C29)*($AJ$78:$AU$78=$X$22),$AJ$79:$AU$90)),0)</f>
        <v>0</v>
      </c>
      <c r="DC73" s="13">
        <f t="array" aca="1" ref="DC73" ca="1">IF($X29=$C29,SUM(IF(($AI$79:$AI$90=$C29)*($AJ$78:$AU$78=$X$23),$AJ$79:$AU$90)),0)</f>
        <v>0</v>
      </c>
      <c r="DD73" s="13">
        <f t="array" aca="1" ref="DD73" ca="1">IF($X29=$C29,SUM(IF(($AI$79:$AI$90=$C29)*($AJ$78:$AU$78=$X$24),$AJ$79:$AU$90)),0)</f>
        <v>0</v>
      </c>
      <c r="DE73" s="13">
        <f t="array" aca="1" ref="DE73" ca="1">IF($X29=$C29,SUM(IF(($AI$79:$AI$90=$C29)*($AJ$78:$AU$78=$X$25),$AJ$79:$AU$90)),0)</f>
        <v>0</v>
      </c>
      <c r="DF73" s="13">
        <f t="array" aca="1" ref="DF73" ca="1">IF($X29=$C29,SUM(IF(($AI$79:$AI$90=$C29)*($AJ$78:$AU$78=$X$26),$AJ$79:$AU$90)),0)</f>
        <v>0</v>
      </c>
      <c r="DG73" s="13">
        <f t="array" aca="1" ref="DG73" ca="1">IF($X29=$C29,SUM(IF(($AI$79:$AI$90=$C29)*($AJ$78:$AU$78=$X$27),$AJ$79:$AU$90)),0)</f>
        <v>0</v>
      </c>
      <c r="DH73" s="13">
        <f t="array" aca="1" ref="DH73" ca="1">IF($X29=$C29,SUM(IF(($AI$79:$AI$90=$C29)*($AJ$78:$AU$78=$X$28),$AJ$79:$AU$90)),0)</f>
        <v>0</v>
      </c>
      <c r="DI73" s="13">
        <f t="array" aca="1" ref="DI73" ca="1">IF($X29=$C29,SUM(IF(($AI$79:$AI$90=$C29)*($AJ$78:$AU$78=$X$30),$AJ$79:$AU$90)),0)</f>
        <v>0</v>
      </c>
      <c r="DJ73" s="336">
        <f t="array" aca="1" ref="DJ73" ca="1">IF($X29=$C29,SUM(IF(($AI$79:$AI$90=$C29)*($AJ$78:$AU$78=$X$31),$AJ$79:$AU$90)),0)</f>
        <v>0</v>
      </c>
      <c r="DK73" s="13">
        <f t="array" aca="1" ref="DK73" ca="1">IF($Y29=$C29,SUM(IF(($AI$79:$AI$90=$C29)*($AJ$78:$AU$78=$Y$20),$AJ$79:$AU$90)),0)</f>
        <v>0</v>
      </c>
      <c r="DL73" s="13">
        <f t="array" aca="1" ref="DL73" ca="1">IF($Y29=$C29,SUM(IF(($AI$79:$AI$90=$C29)*($AJ$78:$AU$78=$Y$21),$AJ$79:$AU$90)),0)</f>
        <v>0</v>
      </c>
      <c r="DM73" s="13">
        <f t="array" aca="1" ref="DM73" ca="1">IF($Y29=$C29,SUM(IF(($AI$79:$AI$90=$C29)*($AJ$78:$AU$78=$Y$22),$AJ$79:$AU$90)),0)</f>
        <v>0</v>
      </c>
      <c r="DN73" s="13">
        <f t="array" aca="1" ref="DN73" ca="1">IF($Y29=$C29,SUM(IF(($AI$79:$AI$90=$C29)*($AJ$78:$AU$78=$Y$23),$AJ$79:$AU$90)),0)</f>
        <v>0</v>
      </c>
      <c r="DO73" s="13">
        <f t="array" aca="1" ref="DO73" ca="1">IF($Y29=$C29,SUM(IF(($AI$79:$AI$90=$C29)*($AJ$78:$AU$78=$Y$24),$AJ$79:$AU$90)),0)</f>
        <v>0</v>
      </c>
      <c r="DP73" s="13">
        <f t="array" aca="1" ref="DP73" ca="1">IF($Y29=$C29,SUM(IF(($AI$79:$AI$90=$C29)*($AJ$78:$AU$78=$Y$25),$AJ$79:$AU$90)),0)</f>
        <v>0</v>
      </c>
      <c r="DQ73" s="13">
        <f t="array" aca="1" ref="DQ73" ca="1">IF($Y29=$C29,SUM(IF(($AI$79:$AI$90=$C29)*($AJ$78:$AU$78=$Y$26),$AJ$79:$AU$90)),0)</f>
        <v>0</v>
      </c>
      <c r="DR73" s="13">
        <f t="array" aca="1" ref="DR73" ca="1">IF($Y29=$C29,SUM(IF(($AI$79:$AI$90=$C29)*($AJ$78:$AU$78=$Y$27),$AJ$79:$AU$90)),0)</f>
        <v>0</v>
      </c>
      <c r="DS73" s="13">
        <f t="array" aca="1" ref="DS73" ca="1">IF($Y29=$C29,SUM(IF(($AI$79:$AI$90=$C29)*($AJ$78:$AU$78=$Y$28),$AJ$79:$AU$90)),0)</f>
        <v>0</v>
      </c>
      <c r="DT73" s="13">
        <f t="array" aca="1" ref="DT73" ca="1">IF($Y29=$C29,SUM(IF(($AI$79:$AI$90=$C29)*($AJ$78:$AU$78=$Y$30),$AJ$79:$AU$90)),0)</f>
        <v>0</v>
      </c>
      <c r="DU73" s="343">
        <f t="array" aca="1" ref="DU73" ca="1">IF($Y29=$C29,SUM(IF(($AI$79:$AI$90=$C29)*($AJ$78:$AU$78=$Y$31),$AJ$79:$AU$90)),0)</f>
        <v>0</v>
      </c>
    </row>
    <row r="74" spans="5:125" s="2" customFormat="1" x14ac:dyDescent="0.2">
      <c r="E74" s="335">
        <f t="array" aca="1" ref="E74" ca="1">IF($O30=$C30,SUM(IF(($AI$79:$AI$90=$C30)*($AJ$78:$AU$78=$O$20),$AJ$79:$AU$90)),0)</f>
        <v>0</v>
      </c>
      <c r="F74" s="13">
        <f t="array" aca="1" ref="F74" ca="1">IF($O30=$C30,SUM(IF(($AI$79:$AI$90=$C30)*($AJ$78:$AU$78=$O$21),$AJ$79:$AU$90)),0)</f>
        <v>0</v>
      </c>
      <c r="G74" s="13">
        <f t="array" aca="1" ref="G74" ca="1">IF($O30=$C30,SUM(IF(($AI$79:$AI$90=$C30)*($AJ$78:$AU$78=$O$22),$AJ$79:$AU$90)),0)</f>
        <v>0</v>
      </c>
      <c r="H74" s="13">
        <f t="array" aca="1" ref="H74" ca="1">IF($O30=$C30,SUM(IF(($AI$79:$AI$90=$C30)*($AJ$78:$AU$78=$O$23),$AJ$79:$AU$90)),0)</f>
        <v>0</v>
      </c>
      <c r="I74" s="13">
        <f t="array" aca="1" ref="I74" ca="1">IF($O30=$C30,SUM(IF(($AI$79:$AI$90=$C30)*($AJ$78:$AU$78=$O$24),$AJ$79:$AU$90)),0)</f>
        <v>0</v>
      </c>
      <c r="J74" s="13">
        <f t="array" aca="1" ref="J74" ca="1">IF($O30=$C30,SUM(IF(($AI$79:$AI$90=$C30)*($AJ$78:$AU$78=$O$25),$AJ$79:$AU$90)),0)</f>
        <v>0</v>
      </c>
      <c r="K74" s="13">
        <f t="array" aca="1" ref="K74" ca="1">IF($O30=$C30,SUM(IF(($AI$79:$AI$90=$C30)*($AJ$78:$AU$78=$O$26),$AJ$79:$AU$90)),0)</f>
        <v>0</v>
      </c>
      <c r="L74" s="13">
        <f t="array" aca="1" ref="L74" ca="1">IF($O30=$C30,SUM(IF(($AI$79:$AI$90=$C30)*($AJ$78:$AU$78=$O$27),$AJ$79:$AU$90)),0)</f>
        <v>0</v>
      </c>
      <c r="M74" s="13">
        <f t="array" aca="1" ref="M74" ca="1">IF($O30=$C30,SUM(IF(($AI$79:$AI$90=$C30)*($AJ$78:$AU$78=$O$28),$AJ$79:$AU$90)),0)</f>
        <v>0</v>
      </c>
      <c r="N74" s="13">
        <f t="array" aca="1" ref="N74" ca="1">IF($O30=$C30,SUM(IF(($AI$79:$AI$90=$C30)*($AJ$78:$AU$78=$O$29),$AJ$79:$AU$90)),0)</f>
        <v>0</v>
      </c>
      <c r="O74" s="13">
        <f t="array" aca="1" ref="O74" ca="1">IF($O30=$C30,SUM(IF(($AI$79:$AI$90=$C30)*($AJ$78:$AU$78=$O$31),$AJ$79:$AU$90)),0)</f>
        <v>0</v>
      </c>
      <c r="P74" s="342">
        <f t="array" aca="1" ref="P74" ca="1">IF($P30=$C30,SUM(IF(($AI$79:$AI$90=$C30)*($AJ$78:$AU$78=$P$20),$AJ$79:$AU$90)),0)</f>
        <v>0</v>
      </c>
      <c r="Q74" s="13">
        <f t="array" aca="1" ref="Q74" ca="1">IF($P30=$C30,SUM(IF(($AI$79:$AI$90=$C30)*($AJ$78:$AU$78=$P$21),$AJ$79:$AU$90)),0)</f>
        <v>0</v>
      </c>
      <c r="R74" s="13">
        <f t="array" aca="1" ref="R74" ca="1">IF($P30=$C30,SUM(IF(($AI$79:$AI$90=$C30)*($AJ$78:$AU$78=$P$22),$AJ$79:$AU$90)),0)</f>
        <v>0</v>
      </c>
      <c r="S74" s="13">
        <f t="array" aca="1" ref="S74" ca="1">IF($P30=$C30,SUM(IF(($AI$79:$AI$90=$C30)*($AJ$78:$AU$78=$P$23),$AJ$79:$AU$90)),0)</f>
        <v>0</v>
      </c>
      <c r="T74" s="13">
        <f t="array" aca="1" ref="T74" ca="1">IF($P30=$C30,SUM(IF(($AI$79:$AI$90=$C30)*($AJ$78:$AU$78=$P$24),$AJ$79:$AU$90)),0)</f>
        <v>0</v>
      </c>
      <c r="U74" s="13">
        <f t="array" aca="1" ref="U74" ca="1">IF($P30=$C30,SUM(IF(($AI$79:$AI$90=$C30)*($AJ$78:$AU$78=$P$25),$AJ$79:$AU$90)),0)</f>
        <v>0</v>
      </c>
      <c r="V74" s="13">
        <f t="array" aca="1" ref="V74" ca="1">IF($P30=$C30,SUM(IF(($AI$79:$AI$90=$C30)*($AJ$78:$AU$78=$P$26),$AJ$79:$AU$90)),0)</f>
        <v>0</v>
      </c>
      <c r="W74" s="13">
        <f t="array" aca="1" ref="W74" ca="1">IF($P30=$C30,SUM(IF(($AI$79:$AI$90=$C30)*($AJ$78:$AU$78=$P$27),$AJ$79:$AU$90)),0)</f>
        <v>0</v>
      </c>
      <c r="X74" s="13">
        <f t="array" aca="1" ref="X74" ca="1">IF($P30=$C30,SUM(IF(($AI$79:$AI$90=$C30)*($AJ$78:$AU$78=$P$28),$AJ$79:$AU$90)),0)</f>
        <v>0</v>
      </c>
      <c r="Y74" s="13">
        <f t="array" aca="1" ref="Y74" ca="1">IF($P30=$C30,SUM(IF(($AI$79:$AI$90=$C30)*($AJ$78:$AU$78=$P$29),$AJ$79:$AU$90)),0)</f>
        <v>0</v>
      </c>
      <c r="Z74" s="13">
        <f t="array" aca="1" ref="Z74" ca="1">IF($P30=$C30,SUM(IF(($AI$79:$AI$90=$C30)*($AJ$78:$AU$78=$P$31),$AJ$79:$AU$90)),0)</f>
        <v>0</v>
      </c>
      <c r="AA74" s="342">
        <f t="array" aca="1" ref="AA74" ca="1">IF($Q30=$C30,SUM(IF(($AI$79:$AI$90=$C30)*($AJ$78:$AU$78=$Q$20),$AJ$79:$AU$90)),0)</f>
        <v>0</v>
      </c>
      <c r="AB74" s="13">
        <f t="array" aca="1" ref="AB74" ca="1">IF($Q30=$C30,SUM(IF(($AI$79:$AI$90=$C30)*($AJ$78:$AU$78=$Q$21),$AJ$79:$AU$90)),0)</f>
        <v>0</v>
      </c>
      <c r="AC74" s="13">
        <f t="array" aca="1" ref="AC74" ca="1">IF($Q30=$C30,SUM(IF(($AI$79:$AI$90=$C30)*($AJ$78:$AU$78=$Q$22),$AJ$79:$AU$90)),0)</f>
        <v>0</v>
      </c>
      <c r="AD74" s="13">
        <f t="array" aca="1" ref="AD74" ca="1">IF($Q30=$C30,SUM(IF(($AI$79:$AI$90=$C30)*($AJ$78:$AU$78=$Q$23),$AJ$79:$AU$90)),0)</f>
        <v>0</v>
      </c>
      <c r="AE74" s="13">
        <f t="array" aca="1" ref="AE74" ca="1">IF($Q30=$C30,SUM(IF(($AI$79:$AI$90=$C30)*($AJ$78:$AU$78=$Q$24),$AJ$79:$AU$90)),0)</f>
        <v>0</v>
      </c>
      <c r="AF74" s="13">
        <f t="array" aca="1" ref="AF74" ca="1">IF($Q30=$C30,SUM(IF(($AI$79:$AI$90=$C30)*($AJ$78:$AU$78=$Q$25),$AJ$79:$AU$90)),0)</f>
        <v>0</v>
      </c>
      <c r="AG74" s="13">
        <f t="array" aca="1" ref="AG74" ca="1">IF($Q30=$C30,SUM(IF(($AI$79:$AI$90=$C30)*($AJ$78:$AU$78=$Q$26),$AJ$79:$AU$90)),0)</f>
        <v>0</v>
      </c>
      <c r="AH74" s="13">
        <f t="array" aca="1" ref="AH74" ca="1">IF($Q30=$C30,SUM(IF(($AI$79:$AI$90=$C30)*($AJ$78:$AU$78=$Q$27),$AJ$79:$AU$90)),0)</f>
        <v>0</v>
      </c>
      <c r="AI74" s="13">
        <f t="array" aca="1" ref="AI74" ca="1">IF($Q30=$C30,SUM(IF(($AI$79:$AI$90=$C30)*($AJ$78:$AU$78=$Q$28),$AJ$79:$AU$90)),0)</f>
        <v>0</v>
      </c>
      <c r="AJ74" s="13">
        <f t="array" aca="1" ref="AJ74" ca="1">IF($Q30=$C30,SUM(IF(($AI$79:$AI$90=$C30)*($AJ$78:$AU$78=$Q$29),$AJ$79:$AU$90)),0)</f>
        <v>0</v>
      </c>
      <c r="AK74" s="13">
        <f t="array" aca="1" ref="AK74" ca="1">IF($Q30=$C30,SUM(IF(($AI$79:$AI$90=$C30)*($AJ$78:$AU$78=$Q$31),$AJ$79:$AU$90)),0)</f>
        <v>0</v>
      </c>
      <c r="AL74" s="342">
        <f t="array" aca="1" ref="AL74" ca="1">IF($R30=$C30,SUM(IF(($AI$79:$AI$90=$C30)*($AJ$78:$AU$78=$R$20),$AJ$79:$AU$90)),0)</f>
        <v>0</v>
      </c>
      <c r="AM74" s="13">
        <f t="array" aca="1" ref="AM74" ca="1">IF($R30=$C30,SUM(IF(($AI$79:$AI$90=$C30)*($AJ$78:$AU$78=$R$21),$AJ$79:$AU$90)),0)</f>
        <v>0</v>
      </c>
      <c r="AN74" s="13">
        <f t="array" aca="1" ref="AN74" ca="1">IF($R30=$C30,SUM(IF(($AI$79:$AI$90=$C30)*($AJ$78:$AU$78=$R$22),$AJ$79:$AU$90)),0)</f>
        <v>0</v>
      </c>
      <c r="AO74" s="13">
        <f t="array" aca="1" ref="AO74" ca="1">IF($R30=$C30,SUM(IF(($AI$79:$AI$90=$C30)*($AJ$78:$AU$78=$R$23),$AJ$79:$AU$90)),0)</f>
        <v>0</v>
      </c>
      <c r="AP74" s="13">
        <f t="array" aca="1" ref="AP74" ca="1">IF($R30=$C30,SUM(IF(($AI$79:$AI$90=$C30)*($AJ$78:$AU$78=$R$24),$AJ$79:$AU$90)),0)</f>
        <v>0</v>
      </c>
      <c r="AQ74" s="13">
        <f t="array" aca="1" ref="AQ74" ca="1">IF($R30=$C30,SUM(IF(($AI$79:$AI$90=$C30)*($AJ$78:$AU$78=$R$25),$AJ$79:$AU$90)),0)</f>
        <v>0</v>
      </c>
      <c r="AR74" s="13">
        <f t="array" aca="1" ref="AR74" ca="1">IF($R30=$C30,SUM(IF(($AI$79:$AI$90=$C30)*($AJ$78:$AU$78=$R$26),$AJ$79:$AU$90)),0)</f>
        <v>0</v>
      </c>
      <c r="AS74" s="13">
        <f t="array" aca="1" ref="AS74" ca="1">IF($R30=$C30,SUM(IF(($AI$79:$AI$90=$C30)*($AJ$78:$AU$78=$R$27),$AJ$79:$AU$90)),0)</f>
        <v>0</v>
      </c>
      <c r="AT74" s="13">
        <f t="array" aca="1" ref="AT74" ca="1">IF($R30=$C30,SUM(IF(($AI$79:$AI$90=$C30)*($AJ$78:$AU$78=$R$28),$AJ$79:$AU$90)),0)</f>
        <v>0</v>
      </c>
      <c r="AU74" s="13">
        <f t="array" aca="1" ref="AU74" ca="1">IF($R30=$C30,SUM(IF(($AI$79:$AI$90=$C30)*($AJ$78:$AU$78=$R$29),$AJ$79:$AU$90)),0)</f>
        <v>0</v>
      </c>
      <c r="AV74" s="13">
        <f t="array" aca="1" ref="AV74" ca="1">IF($R30=$C30,SUM(IF(($AI$79:$AI$90=$C30)*($AJ$78:$AU$78=$R$31),$AJ$79:$AU$90)),0)</f>
        <v>0</v>
      </c>
      <c r="AW74" s="342">
        <f t="array" aca="1" ref="AW74" ca="1">IF($S30=$C30,SUM(IF(($AI$79:$AI$90=$C30)*($AJ$78:$AU$78=$S$20),$AJ$79:$AU$90)),0)</f>
        <v>0</v>
      </c>
      <c r="AX74" s="13">
        <f t="array" aca="1" ref="AX74" ca="1">IF($S30=$C30,SUM(IF(($AI$79:$AI$90=$C30)*($AJ$78:$AU$78=$S$21),$AJ$79:$AU$90)),0)</f>
        <v>0</v>
      </c>
      <c r="AY74" s="13">
        <f t="array" aca="1" ref="AY74" ca="1">IF($S30=$C30,SUM(IF(($AI$79:$AI$90=$C30)*($AJ$78:$AU$78=$S$22),$AJ$79:$AU$90)),0)</f>
        <v>0</v>
      </c>
      <c r="AZ74" s="13">
        <f t="array" aca="1" ref="AZ74" ca="1">IF($S30=$C30,SUM(IF(($AI$79:$AI$90=$C30)*($AJ$78:$AU$78=$S$23),$AJ$79:$AU$90)),0)</f>
        <v>0</v>
      </c>
      <c r="BA74" s="13">
        <f t="array" aca="1" ref="BA74" ca="1">IF($S30=$C30,SUM(IF(($AI$79:$AI$90=$C30)*($AJ$78:$AU$78=$S$24),$AJ$79:$AU$90)),0)</f>
        <v>0</v>
      </c>
      <c r="BB74" s="13">
        <f t="array" aca="1" ref="BB74" ca="1">IF($S30=$C30,SUM(IF(($AI$79:$AI$90=$C30)*($AJ$78:$AU$78=$S$25),$AJ$79:$AU$90)),0)</f>
        <v>0</v>
      </c>
      <c r="BC74" s="13">
        <f t="array" aca="1" ref="BC74" ca="1">IF($S30=$C30,SUM(IF(($AI$79:$AI$90=$C30)*($AJ$78:$AU$78=$S$26),$AJ$79:$AU$90)),0)</f>
        <v>0</v>
      </c>
      <c r="BD74" s="13">
        <f t="array" aca="1" ref="BD74" ca="1">IF($S30=$C30,SUM(IF(($AI$79:$AI$90=$C30)*($AJ$78:$AU$78=$S$27),$AJ$79:$AU$90)),0)</f>
        <v>0</v>
      </c>
      <c r="BE74" s="13">
        <f t="array" aca="1" ref="BE74" ca="1">IF($S30=$C30,SUM(IF(($AI$79:$AI$90=$C30)*($AJ$78:$AU$78=$S$28),$AJ$79:$AU$90)),0)</f>
        <v>0</v>
      </c>
      <c r="BF74" s="13">
        <f t="array" aca="1" ref="BF74" ca="1">IF($S30=$C30,SUM(IF(($AI$79:$AI$90=$C30)*($AJ$78:$AU$78=$S$29),$AJ$79:$AU$90)),0)</f>
        <v>0</v>
      </c>
      <c r="BG74" s="13">
        <f t="array" aca="1" ref="BG74" ca="1">IF($S30=$C30,SUM(IF(($AI$79:$AI$90=$C30)*($AJ$78:$AU$78=$S$31),$AJ$79:$AU$90)),0)</f>
        <v>0</v>
      </c>
      <c r="BH74" s="342">
        <f t="array" aca="1" ref="BH74" ca="1">IF($T30=$C30,SUM(IF(($AI$79:$AI$90=$C30)*($AJ$78:$AU$78=$T$20),$AJ$79:$AU$90)),0)</f>
        <v>0</v>
      </c>
      <c r="BI74" s="13">
        <f t="array" aca="1" ref="BI74" ca="1">IF($T30=$C30,SUM(IF(($AI$79:$AI$90=$C30)*($AJ$78:$AU$78=$T$21),$AJ$79:$AU$90)),0)</f>
        <v>0</v>
      </c>
      <c r="BJ74" s="13">
        <f t="array" aca="1" ref="BJ74" ca="1">IF($T30=$C30,SUM(IF(($AI$79:$AI$90=$C30)*($AJ$78:$AU$78=$T$22),$AJ$79:$AU$90)),0)</f>
        <v>0</v>
      </c>
      <c r="BK74" s="13">
        <f t="array" aca="1" ref="BK74" ca="1">IF($T30=$C30,SUM(IF(($AI$79:$AI$90=$C30)*($AJ$78:$AU$78=$T$23),$AJ$79:$AU$90)),0)</f>
        <v>0</v>
      </c>
      <c r="BL74" s="13">
        <f t="array" aca="1" ref="BL74" ca="1">IF($T30=$C30,SUM(IF(($AI$79:$AI$90=$C30)*($AJ$78:$AU$78=$T$24),$AJ$79:$AU$90)),0)</f>
        <v>0</v>
      </c>
      <c r="BM74" s="13">
        <f t="array" aca="1" ref="BM74" ca="1">IF($T30=$C30,SUM(IF(($AI$79:$AI$90=$C30)*($AJ$78:$AU$78=$T$25),$AJ$79:$AU$90)),0)</f>
        <v>0</v>
      </c>
      <c r="BN74" s="13">
        <f t="array" aca="1" ref="BN74" ca="1">IF($T30=$C30,SUM(IF(($AI$79:$AI$90=$C30)*($AJ$78:$AU$78=$T$26),$AJ$79:$AU$90)),0)</f>
        <v>0</v>
      </c>
      <c r="BO74" s="13">
        <f t="array" aca="1" ref="BO74" ca="1">IF($T30=$C30,SUM(IF(($AI$79:$AI$90=$C30)*($AJ$78:$AU$78=$T$27),$AJ$79:$AU$90)),0)</f>
        <v>0</v>
      </c>
      <c r="BP74" s="13">
        <f t="array" aca="1" ref="BP74" ca="1">IF($T30=$C30,SUM(IF(($AI$79:$AI$90=$C30)*($AJ$78:$AU$78=$T$28),$AJ$79:$AU$90)),0)</f>
        <v>0</v>
      </c>
      <c r="BQ74" s="13">
        <f t="array" aca="1" ref="BQ74" ca="1">IF($T30=$C30,SUM(IF(($AI$79:$AI$90=$C30)*($AJ$78:$AU$78=$T$29),$AJ$79:$AU$90)),0)</f>
        <v>0</v>
      </c>
      <c r="BR74" s="13">
        <f t="array" aca="1" ref="BR74" ca="1">IF($T30=$C30,SUM(IF(($AI$79:$AI$90=$C30)*($AJ$78:$AU$78=$T$31),$AJ$79:$AU$90)),0)</f>
        <v>0</v>
      </c>
      <c r="BS74" s="342">
        <f t="array" aca="1" ref="BS74" ca="1">IF($U30=$C30,SUM(IF(($AI$79:$AI$90=$C30)*($AJ$78:$AU$78=$U$20),$AJ$79:$AU$90)),0)</f>
        <v>0</v>
      </c>
      <c r="BT74" s="13">
        <f t="array" aca="1" ref="BT74" ca="1">IF($U30=$C30,SUM(IF(($AI$79:$AI$90=$C30)*($AJ$78:$AU$78=$U$21),$AJ$79:$AU$90)),0)</f>
        <v>0</v>
      </c>
      <c r="BU74" s="13">
        <f t="array" aca="1" ref="BU74" ca="1">IF($U30=$C30,SUM(IF(($AI$79:$AI$90=$C30)*($AJ$78:$AU$78=$U$22),$AJ$79:$AU$90)),0)</f>
        <v>0</v>
      </c>
      <c r="BV74" s="13">
        <f t="array" aca="1" ref="BV74" ca="1">IF($U30=$C30,SUM(IF(($AI$79:$AI$90=$C30)*($AJ$78:$AU$78=$U$23),$AJ$79:$AU$90)),0)</f>
        <v>0</v>
      </c>
      <c r="BW74" s="13">
        <f t="array" aca="1" ref="BW74" ca="1">IF($U30=$C30,SUM(IF(($AI$79:$AI$90=$C30)*($AJ$78:$AU$78=$U$24),$AJ$79:$AU$90)),0)</f>
        <v>0</v>
      </c>
      <c r="BX74" s="13">
        <f t="array" aca="1" ref="BX74" ca="1">IF($U30=$C30,SUM(IF(($AI$79:$AI$90=$C30)*($AJ$78:$AU$78=$U$25),$AJ$79:$AU$90)),0)</f>
        <v>0</v>
      </c>
      <c r="BY74" s="13">
        <f t="array" aca="1" ref="BY74" ca="1">IF($U30=$C30,SUM(IF(($AI$79:$AI$90=$C30)*($AJ$78:$AU$78=$U$26),$AJ$79:$AU$90)),0)</f>
        <v>0</v>
      </c>
      <c r="BZ74" s="13">
        <f t="array" aca="1" ref="BZ74" ca="1">IF($U30=$C30,SUM(IF(($AI$79:$AI$90=$C30)*($AJ$78:$AU$78=$U$27),$AJ$79:$AU$90)),0)</f>
        <v>0</v>
      </c>
      <c r="CA74" s="13">
        <f t="array" aca="1" ref="CA74" ca="1">IF($U30=$C30,SUM(IF(($AI$79:$AI$90=$C30)*($AJ$78:$AU$78=$U$28),$AJ$79:$AU$90)),0)</f>
        <v>0</v>
      </c>
      <c r="CB74" s="13">
        <f t="array" aca="1" ref="CB74" ca="1">IF($U30=$C30,SUM(IF(($AI$79:$AI$90=$C30)*($AJ$78:$AU$78=$U$29),$AJ$79:$AU$90)),0)</f>
        <v>0</v>
      </c>
      <c r="CC74" s="13">
        <f t="array" aca="1" ref="CC74" ca="1">IF($U30=$C30,SUM(IF(($AI$79:$AI$90=$C30)*($AJ$78:$AU$78=$U$31),$AJ$79:$AU$90)),0)</f>
        <v>0</v>
      </c>
      <c r="CD74" s="342">
        <f t="array" aca="1" ref="CD74" ca="1">IF($V30=$C30,SUM(IF(($AI$79:$AI$90=$C30)*($AJ$78:$AU$78=$V$20),$AJ$79:$AU$90)),0)</f>
        <v>0</v>
      </c>
      <c r="CE74" s="13">
        <f t="array" aca="1" ref="CE74" ca="1">IF($V30=$C30,SUM(IF(($AI$79:$AI$90=$C30)*($AJ$78:$AU$78=$V$21),$AJ$79:$AU$90)),0)</f>
        <v>0</v>
      </c>
      <c r="CF74" s="13">
        <f t="array" aca="1" ref="CF74" ca="1">IF($V30=$C30,SUM(IF(($AI$79:$AI$90=$C30)*($AJ$78:$AU$78=$V$22),$AJ$79:$AU$90)),0)</f>
        <v>0</v>
      </c>
      <c r="CG74" s="13">
        <f t="array" aca="1" ref="CG74" ca="1">IF($V30=$C30,SUM(IF(($AI$79:$AI$90=$C30)*($AJ$78:$AU$78=$V$23),$AJ$79:$AU$90)),0)</f>
        <v>0</v>
      </c>
      <c r="CH74" s="13">
        <f t="array" aca="1" ref="CH74" ca="1">IF($V30=$C30,SUM(IF(($AI$79:$AI$90=$C30)*($AJ$78:$AU$78=$V$24),$AJ$79:$AU$90)),0)</f>
        <v>0</v>
      </c>
      <c r="CI74" s="13">
        <f t="array" aca="1" ref="CI74" ca="1">IF($V30=$C30,SUM(IF(($AI$79:$AI$90=$C30)*($AJ$78:$AU$78=$V$25),$AJ$79:$AU$90)),0)</f>
        <v>0</v>
      </c>
      <c r="CJ74" s="13">
        <f t="array" aca="1" ref="CJ74" ca="1">IF($V30=$C30,SUM(IF(($AI$79:$AI$90=$C30)*($AJ$78:$AU$78=$V$26),$AJ$79:$AU$90)),0)</f>
        <v>0</v>
      </c>
      <c r="CK74" s="13">
        <f t="array" aca="1" ref="CK74" ca="1">IF($V30=$C30,SUM(IF(($AI$79:$AI$90=$C30)*($AJ$78:$AU$78=$V$27),$AJ$79:$AU$90)),0)</f>
        <v>0</v>
      </c>
      <c r="CL74" s="13">
        <f t="array" aca="1" ref="CL74" ca="1">IF($V30=$C30,SUM(IF(($AI$79:$AI$90=$C30)*($AJ$78:$AU$78=$V$28),$AJ$79:$AU$90)),0)</f>
        <v>0</v>
      </c>
      <c r="CM74" s="13">
        <f t="array" aca="1" ref="CM74" ca="1">IF($V30=$C30,SUM(IF(($AI$79:$AI$90=$C30)*($AJ$78:$AU$78=$V$29),$AJ$79:$AU$90)),0)</f>
        <v>0</v>
      </c>
      <c r="CN74" s="336">
        <f t="array" aca="1" ref="CN74" ca="1">IF($V30=$C30,SUM(IF(($AI$79:$AI$90=$C30)*($AJ$78:$AU$78=$V$31),$AJ$79:$AU$90)),0)</f>
        <v>0</v>
      </c>
      <c r="CO74" s="342">
        <f t="array" aca="1" ref="CO74" ca="1">IF($W30=$C30,SUM(IF(($AI$79:$AI$90=$C30)*($AJ$78:$AU$78=$W$20),$AJ$79:$AU$90)),0)</f>
        <v>0</v>
      </c>
      <c r="CP74" s="13">
        <f t="array" aca="1" ref="CP74" ca="1">IF($W30=$C30,SUM(IF(($AI$79:$AI$90=$C30)*($AJ$78:$AU$78=$W$21),$AJ$79:$AU$90)),0)</f>
        <v>0</v>
      </c>
      <c r="CQ74" s="13">
        <f t="array" aca="1" ref="CQ74" ca="1">IF($W30=$C30,SUM(IF(($AI$79:$AI$90=$C30)*($AJ$78:$AU$78=$W$22),$AJ$79:$AU$90)),0)</f>
        <v>0</v>
      </c>
      <c r="CR74" s="13">
        <f t="array" aca="1" ref="CR74" ca="1">IF($W30=$C30,SUM(IF(($AI$79:$AI$90=$C30)*($AJ$78:$AU$78=$W$23),$AJ$79:$AU$90)),0)</f>
        <v>0</v>
      </c>
      <c r="CS74" s="13">
        <f t="array" aca="1" ref="CS74" ca="1">IF($W30=$C30,SUM(IF(($AI$79:$AI$90=$C30)*($AJ$78:$AU$78=$W$24),$AJ$79:$AU$90)),0)</f>
        <v>0</v>
      </c>
      <c r="CT74" s="13">
        <f t="array" aca="1" ref="CT74" ca="1">IF($W30=$C30,SUM(IF(($AI$79:$AI$90=$C30)*($AJ$78:$AU$78=$W$25),$AJ$79:$AU$90)),0)</f>
        <v>0</v>
      </c>
      <c r="CU74" s="13">
        <f t="array" aca="1" ref="CU74" ca="1">IF($W30=$C30,SUM(IF(($AI$79:$AI$90=$C30)*($AJ$78:$AU$78=$W$26),$AJ$79:$AU$90)),0)</f>
        <v>0</v>
      </c>
      <c r="CV74" s="13">
        <f t="array" aca="1" ref="CV74" ca="1">IF($W30=$C30,SUM(IF(($AI$79:$AI$90=$C30)*($AJ$78:$AU$78=$W$27),$AJ$79:$AU$90)),0)</f>
        <v>0</v>
      </c>
      <c r="CW74" s="13">
        <f t="array" aca="1" ref="CW74" ca="1">IF($W30=$C30,SUM(IF(($AI$79:$AI$90=$C30)*($AJ$78:$AU$78=$W$28),$AJ$79:$AU$90)),0)</f>
        <v>0</v>
      </c>
      <c r="CX74" s="13">
        <f t="array" aca="1" ref="CX74" ca="1">IF($W30=$C30,SUM(IF(($AI$79:$AI$90=$C30)*($AJ$78:$AU$78=$W$29),$AJ$79:$AU$90)),0)</f>
        <v>0</v>
      </c>
      <c r="CY74" s="336">
        <f t="array" aca="1" ref="CY74" ca="1">IF($W30=$C30,SUM(IF(($AI$79:$AI$90=$C30)*($AJ$78:$AU$78=$W$31),$AJ$79:$AU$90)),0)</f>
        <v>0</v>
      </c>
      <c r="CZ74" s="342">
        <f t="array" aca="1" ref="CZ74" ca="1">IF($X30=$C30,SUM(IF(($AI$79:$AI$90=$C30)*($AJ$78:$AU$78=$X$20),$AJ$79:$AU$90)),0)</f>
        <v>0</v>
      </c>
      <c r="DA74" s="13">
        <f t="array" aca="1" ref="DA74" ca="1">IF($X30=$C30,SUM(IF(($AI$79:$AI$90=$C30)*($AJ$78:$AU$78=$X$21),$AJ$79:$AU$90)),0)</f>
        <v>0</v>
      </c>
      <c r="DB74" s="13">
        <f t="array" aca="1" ref="DB74" ca="1">IF($X30=$C30,SUM(IF(($AI$79:$AI$90=$C30)*($AJ$78:$AU$78=$X$22),$AJ$79:$AU$90)),0)</f>
        <v>0</v>
      </c>
      <c r="DC74" s="13">
        <f t="array" aca="1" ref="DC74" ca="1">IF($X30=$C30,SUM(IF(($AI$79:$AI$90=$C30)*($AJ$78:$AU$78=$X$23),$AJ$79:$AU$90)),0)</f>
        <v>0</v>
      </c>
      <c r="DD74" s="13">
        <f t="array" aca="1" ref="DD74" ca="1">IF($X30=$C30,SUM(IF(($AI$79:$AI$90=$C30)*($AJ$78:$AU$78=$X$24),$AJ$79:$AU$90)),0)</f>
        <v>0</v>
      </c>
      <c r="DE74" s="13">
        <f t="array" aca="1" ref="DE74" ca="1">IF($X30=$C30,SUM(IF(($AI$79:$AI$90=$C30)*($AJ$78:$AU$78=$X$25),$AJ$79:$AU$90)),0)</f>
        <v>0</v>
      </c>
      <c r="DF74" s="13">
        <f t="array" aca="1" ref="DF74" ca="1">IF($X30=$C30,SUM(IF(($AI$79:$AI$90=$C30)*($AJ$78:$AU$78=$X$26),$AJ$79:$AU$90)),0)</f>
        <v>0</v>
      </c>
      <c r="DG74" s="13">
        <f t="array" aca="1" ref="DG74" ca="1">IF($X30=$C30,SUM(IF(($AI$79:$AI$90=$C30)*($AJ$78:$AU$78=$X$27),$AJ$79:$AU$90)),0)</f>
        <v>0</v>
      </c>
      <c r="DH74" s="13">
        <f t="array" aca="1" ref="DH74" ca="1">IF($X30=$C30,SUM(IF(($AI$79:$AI$90=$C30)*($AJ$78:$AU$78=$X$28),$AJ$79:$AU$90)),0)</f>
        <v>0</v>
      </c>
      <c r="DI74" s="13">
        <f t="array" aca="1" ref="DI74" ca="1">IF($X30=$C30,SUM(IF(($AI$79:$AI$90=$C30)*($AJ$78:$AU$78=$X$29),$AJ$79:$AU$90)),0)</f>
        <v>0</v>
      </c>
      <c r="DJ74" s="336">
        <f t="array" aca="1" ref="DJ74" ca="1">IF($X30=$C30,SUM(IF(($AI$79:$AI$90=$C30)*($AJ$78:$AU$78=$X$31),$AJ$79:$AU$90)),0)</f>
        <v>0</v>
      </c>
      <c r="DK74" s="13">
        <f t="array" aca="1" ref="DK74" ca="1">IF($Y30=$C30,SUM(IF(($AI$79:$AI$90=$C30)*($AJ$78:$AU$78=$Y$20),$AJ$79:$AU$90)),0)</f>
        <v>0</v>
      </c>
      <c r="DL74" s="13">
        <f t="array" aca="1" ref="DL74" ca="1">IF($Y30=$C30,SUM(IF(($AI$79:$AI$90=$C30)*($AJ$78:$AU$78=$Y$21),$AJ$79:$AU$90)),0)</f>
        <v>0</v>
      </c>
      <c r="DM74" s="13">
        <f t="array" aca="1" ref="DM74" ca="1">IF($Y30=$C30,SUM(IF(($AI$79:$AI$90=$C30)*($AJ$78:$AU$78=$Y$22),$AJ$79:$AU$90)),0)</f>
        <v>0</v>
      </c>
      <c r="DN74" s="13">
        <f t="array" aca="1" ref="DN74" ca="1">IF($Y30=$C30,SUM(IF(($AI$79:$AI$90=$C30)*($AJ$78:$AU$78=$Y$23),$AJ$79:$AU$90)),0)</f>
        <v>0</v>
      </c>
      <c r="DO74" s="13">
        <f t="array" aca="1" ref="DO74" ca="1">IF($Y30=$C30,SUM(IF(($AI$79:$AI$90=$C30)*($AJ$78:$AU$78=$Y$24),$AJ$79:$AU$90)),0)</f>
        <v>0</v>
      </c>
      <c r="DP74" s="13">
        <f t="array" aca="1" ref="DP74" ca="1">IF($Y30=$C30,SUM(IF(($AI$79:$AI$90=$C30)*($AJ$78:$AU$78=$Y$25),$AJ$79:$AU$90)),0)</f>
        <v>0</v>
      </c>
      <c r="DQ74" s="13">
        <f t="array" aca="1" ref="DQ74" ca="1">IF($Y30=$C30,SUM(IF(($AI$79:$AI$90=$C30)*($AJ$78:$AU$78=$Y$26),$AJ$79:$AU$90)),0)</f>
        <v>0</v>
      </c>
      <c r="DR74" s="13">
        <f t="array" aca="1" ref="DR74" ca="1">IF($Y30=$C30,SUM(IF(($AI$79:$AI$90=$C30)*($AJ$78:$AU$78=$Y$27),$AJ$79:$AU$90)),0)</f>
        <v>0</v>
      </c>
      <c r="DS74" s="13">
        <f t="array" aca="1" ref="DS74" ca="1">IF($Y30=$C30,SUM(IF(($AI$79:$AI$90=$C30)*($AJ$78:$AU$78=$Y$28),$AJ$79:$AU$90)),0)</f>
        <v>0</v>
      </c>
      <c r="DT74" s="13">
        <f t="array" aca="1" ref="DT74" ca="1">IF($Y30=$C30,SUM(IF(($AI$79:$AI$90=$C30)*($AJ$78:$AU$78=$Y$29),$AJ$79:$AU$90)),0)</f>
        <v>0</v>
      </c>
      <c r="DU74" s="343">
        <f t="array" aca="1" ref="DU74" ca="1">IF($Y30=$C30,SUM(IF(($AI$79:$AI$90=$C30)*($AJ$78:$AU$78=$Y$31),$AJ$79:$AU$90)),0)</f>
        <v>0</v>
      </c>
    </row>
    <row r="75" spans="5:125" s="2" customFormat="1" ht="12.75" thickBot="1" x14ac:dyDescent="0.25">
      <c r="E75" s="338">
        <f t="array" aca="1" ref="E75" ca="1">IF($O31=$C31,SUM(IF(($AI$79:$AI$90=$C31)*($AJ$78:$AU$78=$O$20),$AJ$79:$AU$90)),0)</f>
        <v>0</v>
      </c>
      <c r="F75" s="339">
        <f t="array" aca="1" ref="F75" ca="1">IF($O31=$C31,SUM(IF(($AI$79:$AI$90=$C31)*($AJ$78:$AU$78=$O$21),$AJ$79:$AU$90)),0)</f>
        <v>0</v>
      </c>
      <c r="G75" s="339">
        <f t="array" aca="1" ref="G75" ca="1">IF($O31=$C31,SUM(IF(($AI$79:$AI$90=$C31)*($AJ$78:$AU$78=$O$22),$AJ$79:$AU$90)),0)</f>
        <v>0</v>
      </c>
      <c r="H75" s="339">
        <f t="array" aca="1" ref="H75" ca="1">IF($O31=$C31,SUM(IF(($AI$79:$AI$90=$C31)*($AJ$78:$AU$78=$O$23),$AJ$79:$AU$90)),0)</f>
        <v>0</v>
      </c>
      <c r="I75" s="339">
        <f t="array" aca="1" ref="I75" ca="1">IF($O31=$C31,SUM(IF(($AI$79:$AI$90=$C31)*($AJ$78:$AU$78=$O$24),$AJ$79:$AU$90)),0)</f>
        <v>0</v>
      </c>
      <c r="J75" s="339">
        <f t="array" aca="1" ref="J75" ca="1">IF($O31=$C31,SUM(IF(($AI$79:$AI$90=$C31)*($AJ$78:$AU$78=$O$25),$AJ$79:$AU$90)),0)</f>
        <v>0</v>
      </c>
      <c r="K75" s="339">
        <f t="array" aca="1" ref="K75" ca="1">IF($O31=$C31,SUM(IF(($AI$79:$AI$90=$C31)*($AJ$78:$AU$78=$O$26),$AJ$79:$AU$90)),0)</f>
        <v>0</v>
      </c>
      <c r="L75" s="339">
        <f t="array" aca="1" ref="L75" ca="1">IF($O31=$C31,SUM(IF(($AI$79:$AI$90=$C31)*($AJ$78:$AU$78=$O$27),$AJ$79:$AU$90)),0)</f>
        <v>0</v>
      </c>
      <c r="M75" s="339">
        <f t="array" aca="1" ref="M75" ca="1">IF($O31=$C31,SUM(IF(($AI$79:$AI$90=$C31)*($AJ$78:$AU$78=$O$28),$AJ$79:$AU$90)),0)</f>
        <v>0</v>
      </c>
      <c r="N75" s="339">
        <f t="array" aca="1" ref="N75" ca="1">IF($O31=$C31,SUM(IF(($AI$79:$AI$90=$C31)*($AJ$78:$AU$78=$O$29),$AJ$79:$AU$90)),0)</f>
        <v>0</v>
      </c>
      <c r="O75" s="339">
        <f t="array" aca="1" ref="O75" ca="1">IF($O31=$C31,SUM(IF(($AI$79:$AI$90=$C31)*($AJ$78:$AU$78=$O$30),$AJ$79:$AU$90)),0)</f>
        <v>0</v>
      </c>
      <c r="P75" s="344">
        <f t="array" aca="1" ref="P75" ca="1">IF($P31=$C31,SUM(IF(($AI$79:$AI$90=$C31)*($AJ$78:$AU$78=$P$20),$AJ$79:$AU$90)),0)</f>
        <v>0</v>
      </c>
      <c r="Q75" s="339">
        <f t="array" aca="1" ref="Q75" ca="1">IF($P31=$C31,SUM(IF(($AI$79:$AI$90=$C31)*($AJ$78:$AU$78=$P$21),$AJ$79:$AU$90)),0)</f>
        <v>0</v>
      </c>
      <c r="R75" s="339">
        <f t="array" aca="1" ref="R75" ca="1">IF($P31=$C31,SUM(IF(($AI$79:$AI$90=$C31)*($AJ$78:$AU$78=$P$22),$AJ$79:$AU$90)),0)</f>
        <v>0</v>
      </c>
      <c r="S75" s="339">
        <f t="array" aca="1" ref="S75" ca="1">IF($P31=$C31,SUM(IF(($AI$79:$AI$90=$C31)*($AJ$78:$AU$78=$P$23),$AJ$79:$AU$90)),0)</f>
        <v>0</v>
      </c>
      <c r="T75" s="339">
        <f t="array" aca="1" ref="T75" ca="1">IF($P31=$C31,SUM(IF(($AI$79:$AI$90=$C31)*($AJ$78:$AU$78=$P$24),$AJ$79:$AU$90)),0)</f>
        <v>0</v>
      </c>
      <c r="U75" s="339">
        <f t="array" aca="1" ref="U75" ca="1">IF($P31=$C31,SUM(IF(($AI$79:$AI$90=$C31)*($AJ$78:$AU$78=$P$25),$AJ$79:$AU$90)),0)</f>
        <v>0</v>
      </c>
      <c r="V75" s="339">
        <f t="array" aca="1" ref="V75" ca="1">IF($P31=$C31,SUM(IF(($AI$79:$AI$90=$C31)*($AJ$78:$AU$78=$P$26),$AJ$79:$AU$90)),0)</f>
        <v>0</v>
      </c>
      <c r="W75" s="339">
        <f t="array" aca="1" ref="W75" ca="1">IF($P31=$C31,SUM(IF(($AI$79:$AI$90=$C31)*($AJ$78:$AU$78=$P$27),$AJ$79:$AU$90)),0)</f>
        <v>0</v>
      </c>
      <c r="X75" s="339">
        <f t="array" aca="1" ref="X75" ca="1">IF($P31=$C31,SUM(IF(($AI$79:$AI$90=$C31)*($AJ$78:$AU$78=$P$28),$AJ$79:$AU$90)),0)</f>
        <v>0</v>
      </c>
      <c r="Y75" s="339">
        <f t="array" aca="1" ref="Y75" ca="1">IF($P31=$C31,SUM(IF(($AI$79:$AI$90=$C31)*($AJ$78:$AU$78=$P$29),$AJ$79:$AU$90)),0)</f>
        <v>0</v>
      </c>
      <c r="Z75" s="339">
        <f t="array" aca="1" ref="Z75" ca="1">IF($P31=$C31,SUM(IF(($AI$79:$AI$90=$C31)*($AJ$78:$AU$78=$P$30),$AJ$79:$AU$90)),0)</f>
        <v>0</v>
      </c>
      <c r="AA75" s="344">
        <f t="array" aca="1" ref="AA75" ca="1">IF($Q31=$C31,SUM(IF(($AI$79:$AI$90=$C31)*($AJ$78:$AU$78=$Q$20),$AJ$79:$AU$90)),0)</f>
        <v>0</v>
      </c>
      <c r="AB75" s="339">
        <f t="array" aca="1" ref="AB75" ca="1">IF($Q31=$C31,SUM(IF(($AI$79:$AI$90=$C31)*($AJ$78:$AU$78=$Q$21),$AJ$79:$AU$90)),0)</f>
        <v>0</v>
      </c>
      <c r="AC75" s="339">
        <f t="array" aca="1" ref="AC75" ca="1">IF($Q31=$C31,SUM(IF(($AI$79:$AI$90=$C31)*($AJ$78:$AU$78=$Q$22),$AJ$79:$AU$90)),0)</f>
        <v>0</v>
      </c>
      <c r="AD75" s="339">
        <f t="array" aca="1" ref="AD75" ca="1">IF($Q31=$C31,SUM(IF(($AI$79:$AI$90=$C31)*($AJ$78:$AU$78=$Q$23),$AJ$79:$AU$90)),0)</f>
        <v>0</v>
      </c>
      <c r="AE75" s="339">
        <f t="array" aca="1" ref="AE75" ca="1">IF($Q31=$C31,SUM(IF(($AI$79:$AI$90=$C31)*($AJ$78:$AU$78=$Q$24),$AJ$79:$AU$90)),0)</f>
        <v>0</v>
      </c>
      <c r="AF75" s="339">
        <f t="array" aca="1" ref="AF75" ca="1">IF($Q31=$C31,SUM(IF(($AI$79:$AI$90=$C31)*($AJ$78:$AU$78=$Q$25),$AJ$79:$AU$90)),0)</f>
        <v>0</v>
      </c>
      <c r="AG75" s="339">
        <f t="array" aca="1" ref="AG75" ca="1">IF($Q31=$C31,SUM(IF(($AI$79:$AI$90=$C31)*($AJ$78:$AU$78=$Q$26),$AJ$79:$AU$90)),0)</f>
        <v>0</v>
      </c>
      <c r="AH75" s="339">
        <f t="array" aca="1" ref="AH75" ca="1">IF($Q31=$C31,SUM(IF(($AI$79:$AI$90=$C31)*($AJ$78:$AU$78=$Q$27),$AJ$79:$AU$90)),0)</f>
        <v>0</v>
      </c>
      <c r="AI75" s="339">
        <f t="array" aca="1" ref="AI75" ca="1">IF($Q31=$C31,SUM(IF(($AI$79:$AI$90=$C31)*($AJ$78:$AU$78=$Q$28),$AJ$79:$AU$90)),0)</f>
        <v>0</v>
      </c>
      <c r="AJ75" s="339">
        <f t="array" aca="1" ref="AJ75" ca="1">IF($Q31=$C31,SUM(IF(($AI$79:$AI$90=$C31)*($AJ$78:$AU$78=$Q$29),$AJ$79:$AU$90)),0)</f>
        <v>0</v>
      </c>
      <c r="AK75" s="339">
        <f t="array" aca="1" ref="AK75" ca="1">IF($Q31=$C31,SUM(IF(($AI$79:$AI$90=$C31)*($AJ$78:$AU$78=$Q$30),$AJ$79:$AU$90)),0)</f>
        <v>0</v>
      </c>
      <c r="AL75" s="344">
        <f t="array" aca="1" ref="AL75" ca="1">IF($R31=$C31,SUM(IF(($AI$79:$AI$90=$C31)*($AJ$78:$AU$78=$R$20),$AJ$79:$AU$90)),0)</f>
        <v>0</v>
      </c>
      <c r="AM75" s="339">
        <f t="array" aca="1" ref="AM75" ca="1">IF($R31=$C31,SUM(IF(($AI$79:$AI$90=$C31)*($AJ$78:$AU$78=$R$21),$AJ$79:$AU$90)),0)</f>
        <v>0</v>
      </c>
      <c r="AN75" s="339">
        <f t="array" aca="1" ref="AN75" ca="1">IF($R31=$C31,SUM(IF(($AI$79:$AI$90=$C31)*($AJ$78:$AU$78=$R$22),$AJ$79:$AU$90)),0)</f>
        <v>0</v>
      </c>
      <c r="AO75" s="339">
        <f t="array" aca="1" ref="AO75" ca="1">IF($R31=$C31,SUM(IF(($AI$79:$AI$90=$C31)*($AJ$78:$AU$78=$R$23),$AJ$79:$AU$90)),0)</f>
        <v>0</v>
      </c>
      <c r="AP75" s="339">
        <f t="array" aca="1" ref="AP75" ca="1">IF($R31=$C31,SUM(IF(($AI$79:$AI$90=$C31)*($AJ$78:$AU$78=$R$24),$AJ$79:$AU$90)),0)</f>
        <v>0</v>
      </c>
      <c r="AQ75" s="339">
        <f t="array" aca="1" ref="AQ75" ca="1">IF($R31=$C31,SUM(IF(($AI$79:$AI$90=$C31)*($AJ$78:$AU$78=$R$25),$AJ$79:$AU$90)),0)</f>
        <v>0</v>
      </c>
      <c r="AR75" s="339">
        <f t="array" aca="1" ref="AR75" ca="1">IF($R31=$C31,SUM(IF(($AI$79:$AI$90=$C31)*($AJ$78:$AU$78=$R$26),$AJ$79:$AU$90)),0)</f>
        <v>0</v>
      </c>
      <c r="AS75" s="339">
        <f t="array" aca="1" ref="AS75" ca="1">IF($R31=$C31,SUM(IF(($AI$79:$AI$90=$C31)*($AJ$78:$AU$78=$R$27),$AJ$79:$AU$90)),0)</f>
        <v>0</v>
      </c>
      <c r="AT75" s="339">
        <f t="array" aca="1" ref="AT75" ca="1">IF($R31=$C31,SUM(IF(($AI$79:$AI$90=$C31)*($AJ$78:$AU$78=$R$28),$AJ$79:$AU$90)),0)</f>
        <v>0</v>
      </c>
      <c r="AU75" s="339">
        <f t="array" aca="1" ref="AU75" ca="1">IF($R31=$C31,SUM(IF(($AI$79:$AI$90=$C31)*($AJ$78:$AU$78=$R$29),$AJ$79:$AU$90)),0)</f>
        <v>0</v>
      </c>
      <c r="AV75" s="339">
        <f t="array" aca="1" ref="AV75" ca="1">IF($R31=$C31,SUM(IF(($AI$79:$AI$90=$C31)*($AJ$78:$AU$78=$R$30),$AJ$79:$AU$90)),0)</f>
        <v>0</v>
      </c>
      <c r="AW75" s="344">
        <f t="array" aca="1" ref="AW75" ca="1">IF($S31=$C31,SUM(IF(($AI$79:$AI$90=$C31)*($AJ$78:$AU$78=$S$20),$AJ$79:$AU$90)),0)</f>
        <v>0</v>
      </c>
      <c r="AX75" s="339">
        <f t="array" aca="1" ref="AX75" ca="1">IF($S31=$C31,SUM(IF(($AI$79:$AI$90=$C31)*($AJ$78:$AU$78=$S$21),$AJ$79:$AU$90)),0)</f>
        <v>0</v>
      </c>
      <c r="AY75" s="339">
        <f t="array" aca="1" ref="AY75" ca="1">IF($S31=$C31,SUM(IF(($AI$79:$AI$90=$C31)*($AJ$78:$AU$78=$S$22),$AJ$79:$AU$90)),0)</f>
        <v>0</v>
      </c>
      <c r="AZ75" s="339">
        <f t="array" aca="1" ref="AZ75" ca="1">IF($S31=$C31,SUM(IF(($AI$79:$AI$90=$C31)*($AJ$78:$AU$78=$S$23),$AJ$79:$AU$90)),0)</f>
        <v>0</v>
      </c>
      <c r="BA75" s="339">
        <f t="array" aca="1" ref="BA75" ca="1">IF($S31=$C31,SUM(IF(($AI$79:$AI$90=$C31)*($AJ$78:$AU$78=$S$24),$AJ$79:$AU$90)),0)</f>
        <v>0</v>
      </c>
      <c r="BB75" s="339">
        <f t="array" aca="1" ref="BB75" ca="1">IF($S31=$C31,SUM(IF(($AI$79:$AI$90=$C31)*($AJ$78:$AU$78=$S$25),$AJ$79:$AU$90)),0)</f>
        <v>0</v>
      </c>
      <c r="BC75" s="339">
        <f t="array" aca="1" ref="BC75" ca="1">IF($S31=$C31,SUM(IF(($AI$79:$AI$90=$C31)*($AJ$78:$AU$78=$S$26),$AJ$79:$AU$90)),0)</f>
        <v>0</v>
      </c>
      <c r="BD75" s="339">
        <f t="array" aca="1" ref="BD75" ca="1">IF($S31=$C31,SUM(IF(($AI$79:$AI$90=$C31)*($AJ$78:$AU$78=$S$27),$AJ$79:$AU$90)),0)</f>
        <v>0</v>
      </c>
      <c r="BE75" s="339">
        <f t="array" aca="1" ref="BE75" ca="1">IF($S31=$C31,SUM(IF(($AI$79:$AI$90=$C31)*($AJ$78:$AU$78=$S$28),$AJ$79:$AU$90)),0)</f>
        <v>0</v>
      </c>
      <c r="BF75" s="339">
        <f t="array" aca="1" ref="BF75" ca="1">IF($S31=$C31,SUM(IF(($AI$79:$AI$90=$C31)*($AJ$78:$AU$78=$S$29),$AJ$79:$AU$90)),0)</f>
        <v>0</v>
      </c>
      <c r="BG75" s="339">
        <f t="array" aca="1" ref="BG75" ca="1">IF($S31=$C31,SUM(IF(($AI$79:$AI$90=$C31)*($AJ$78:$AU$78=$S$30),$AJ$79:$AU$90)),0)</f>
        <v>0</v>
      </c>
      <c r="BH75" s="344">
        <f t="array" aca="1" ref="BH75" ca="1">IF($T31=$C31,SUM(IF(($AI$79:$AI$90=$C31)*($AJ$78:$AU$78=$T$20),$AJ$79:$AU$90)),0)</f>
        <v>0</v>
      </c>
      <c r="BI75" s="339">
        <f t="array" aca="1" ref="BI75" ca="1">IF($T31=$C31,SUM(IF(($AI$79:$AI$90=$C31)*($AJ$78:$AU$78=$T$21),$AJ$79:$AU$90)),0)</f>
        <v>0</v>
      </c>
      <c r="BJ75" s="339">
        <f t="array" aca="1" ref="BJ75" ca="1">IF($T31=$C31,SUM(IF(($AI$79:$AI$90=$C31)*($AJ$78:$AU$78=$T$22),$AJ$79:$AU$90)),0)</f>
        <v>0</v>
      </c>
      <c r="BK75" s="339">
        <f t="array" aca="1" ref="BK75" ca="1">IF($T31=$C31,SUM(IF(($AI$79:$AI$90=$C31)*($AJ$78:$AU$78=$T$23),$AJ$79:$AU$90)),0)</f>
        <v>0</v>
      </c>
      <c r="BL75" s="339">
        <f t="array" aca="1" ref="BL75" ca="1">IF($T31=$C31,SUM(IF(($AI$79:$AI$90=$C31)*($AJ$78:$AU$78=$T$24),$AJ$79:$AU$90)),0)</f>
        <v>0</v>
      </c>
      <c r="BM75" s="339">
        <f t="array" aca="1" ref="BM75" ca="1">IF($T31=$C31,SUM(IF(($AI$79:$AI$90=$C31)*($AJ$78:$AU$78=$T$25),$AJ$79:$AU$90)),0)</f>
        <v>0</v>
      </c>
      <c r="BN75" s="339">
        <f t="array" aca="1" ref="BN75" ca="1">IF($T31=$C31,SUM(IF(($AI$79:$AI$90=$C31)*($AJ$78:$AU$78=$T$26),$AJ$79:$AU$90)),0)</f>
        <v>0</v>
      </c>
      <c r="BO75" s="339">
        <f t="array" aca="1" ref="BO75" ca="1">IF($T31=$C31,SUM(IF(($AI$79:$AI$90=$C31)*($AJ$78:$AU$78=$T$27),$AJ$79:$AU$90)),0)</f>
        <v>0</v>
      </c>
      <c r="BP75" s="339">
        <f t="array" aca="1" ref="BP75" ca="1">IF($T31=$C31,SUM(IF(($AI$79:$AI$90=$C31)*($AJ$78:$AU$78=$T$28),$AJ$79:$AU$90)),0)</f>
        <v>0</v>
      </c>
      <c r="BQ75" s="339">
        <f t="array" aca="1" ref="BQ75" ca="1">IF($T31=$C31,SUM(IF(($AI$79:$AI$90=$C31)*($AJ$78:$AU$78=$T$29),$AJ$79:$AU$90)),0)</f>
        <v>0</v>
      </c>
      <c r="BR75" s="339">
        <f t="array" aca="1" ref="BR75" ca="1">IF($T31=$C31,SUM(IF(($AI$79:$AI$90=$C31)*($AJ$78:$AU$78=$T$30),$AJ$79:$AU$90)),0)</f>
        <v>0</v>
      </c>
      <c r="BS75" s="344">
        <f t="array" aca="1" ref="BS75" ca="1">IF($U31=$C31,SUM(IF(($AI$79:$AI$90=$C31)*($AJ$78:$AU$78=$U$20),$AJ$79:$AU$90)),0)</f>
        <v>0</v>
      </c>
      <c r="BT75" s="339">
        <f t="array" aca="1" ref="BT75" ca="1">IF($U31=$C31,SUM(IF(($AI$79:$AI$90=$C31)*($AJ$78:$AU$78=$U$21),$AJ$79:$AU$90)),0)</f>
        <v>0</v>
      </c>
      <c r="BU75" s="339">
        <f t="array" aca="1" ref="BU75" ca="1">IF($U31=$C31,SUM(IF(($AI$79:$AI$90=$C31)*($AJ$78:$AU$78=$U$22),$AJ$79:$AU$90)),0)</f>
        <v>0</v>
      </c>
      <c r="BV75" s="339">
        <f t="array" aca="1" ref="BV75" ca="1">IF($U31=$C31,SUM(IF(($AI$79:$AI$90=$C31)*($AJ$78:$AU$78=$U$23),$AJ$79:$AU$90)),0)</f>
        <v>0</v>
      </c>
      <c r="BW75" s="339">
        <f t="array" aca="1" ref="BW75" ca="1">IF($U31=$C31,SUM(IF(($AI$79:$AI$90=$C31)*($AJ$78:$AU$78=$U$24),$AJ$79:$AU$90)),0)</f>
        <v>0</v>
      </c>
      <c r="BX75" s="339">
        <f t="array" aca="1" ref="BX75" ca="1">IF($U31=$C31,SUM(IF(($AI$79:$AI$90=$C31)*($AJ$78:$AU$78=$U$25),$AJ$79:$AU$90)),0)</f>
        <v>0</v>
      </c>
      <c r="BY75" s="339">
        <f t="array" aca="1" ref="BY75" ca="1">IF($U31=$C31,SUM(IF(($AI$79:$AI$90=$C31)*($AJ$78:$AU$78=$U$26),$AJ$79:$AU$90)),0)</f>
        <v>0</v>
      </c>
      <c r="BZ75" s="339">
        <f t="array" aca="1" ref="BZ75" ca="1">IF($U31=$C31,SUM(IF(($AI$79:$AI$90=$C31)*($AJ$78:$AU$78=$U$27),$AJ$79:$AU$90)),0)</f>
        <v>0</v>
      </c>
      <c r="CA75" s="339">
        <f t="array" aca="1" ref="CA75" ca="1">IF($U31=$C31,SUM(IF(($AI$79:$AI$90=$C31)*($AJ$78:$AU$78=$U$28),$AJ$79:$AU$90)),0)</f>
        <v>0</v>
      </c>
      <c r="CB75" s="339">
        <f t="array" aca="1" ref="CB75" ca="1">IF($U31=$C31,SUM(IF(($AI$79:$AI$90=$C31)*($AJ$78:$AU$78=$U$29),$AJ$79:$AU$90)),0)</f>
        <v>0</v>
      </c>
      <c r="CC75" s="339">
        <f t="array" aca="1" ref="CC75" ca="1">IF($U31=$C31,SUM(IF(($AI$79:$AI$90=$C31)*($AJ$78:$AU$78=$U$30),$AJ$79:$AU$90)),0)</f>
        <v>0</v>
      </c>
      <c r="CD75" s="344">
        <f t="array" aca="1" ref="CD75" ca="1">IF($V31=$C31,SUM(IF(($AI$79:$AI$90=$C31)*($AJ$78:$AU$78=$V$20),$AJ$79:$AU$90)),0)</f>
        <v>0</v>
      </c>
      <c r="CE75" s="339">
        <f t="array" aca="1" ref="CE75" ca="1">IF($V31=$C31,SUM(IF(($AI$79:$AI$90=$C31)*($AJ$78:$AU$78=$V$21),$AJ$79:$AU$90)),0)</f>
        <v>0</v>
      </c>
      <c r="CF75" s="339">
        <f t="array" aca="1" ref="CF75" ca="1">IF($V31=$C31,SUM(IF(($AI$79:$AI$90=$C31)*($AJ$78:$AU$78=$V$22),$AJ$79:$AU$90)),0)</f>
        <v>0</v>
      </c>
      <c r="CG75" s="339">
        <f t="array" aca="1" ref="CG75" ca="1">IF($V31=$C31,SUM(IF(($AI$79:$AI$90=$C31)*($AJ$78:$AU$78=$V$23),$AJ$79:$AU$90)),0)</f>
        <v>0</v>
      </c>
      <c r="CH75" s="339">
        <f t="array" aca="1" ref="CH75" ca="1">IF($V31=$C31,SUM(IF(($AI$79:$AI$90=$C31)*($AJ$78:$AU$78=$V$24),$AJ$79:$AU$90)),0)</f>
        <v>0</v>
      </c>
      <c r="CI75" s="339">
        <f t="array" aca="1" ref="CI75" ca="1">IF($V31=$C31,SUM(IF(($AI$79:$AI$90=$C31)*($AJ$78:$AU$78=$V$25),$AJ$79:$AU$90)),0)</f>
        <v>0</v>
      </c>
      <c r="CJ75" s="339">
        <f t="array" aca="1" ref="CJ75" ca="1">IF($V31=$C31,SUM(IF(($AI$79:$AI$90=$C31)*($AJ$78:$AU$78=$V$26),$AJ$79:$AU$90)),0)</f>
        <v>0</v>
      </c>
      <c r="CK75" s="339">
        <f t="array" aca="1" ref="CK75" ca="1">IF($V31=$C31,SUM(IF(($AI$79:$AI$90=$C31)*($AJ$78:$AU$78=$V$27),$AJ$79:$AU$90)),0)</f>
        <v>0</v>
      </c>
      <c r="CL75" s="339">
        <f t="array" aca="1" ref="CL75" ca="1">IF($V31=$C31,SUM(IF(($AI$79:$AI$90=$C31)*($AJ$78:$AU$78=$V$28),$AJ$79:$AU$90)),0)</f>
        <v>0</v>
      </c>
      <c r="CM75" s="339">
        <f t="array" aca="1" ref="CM75" ca="1">IF($V31=$C31,SUM(IF(($AI$79:$AI$90=$C31)*($AJ$78:$AU$78=$V$29),$AJ$79:$AU$90)),0)</f>
        <v>0</v>
      </c>
      <c r="CN75" s="340">
        <f t="array" aca="1" ref="CN75" ca="1">IF($V31=$C31,SUM(IF(($AI$79:$AI$90=$C31)*($AJ$78:$AU$78=$V$30),$AJ$79:$AU$90)),0)</f>
        <v>0</v>
      </c>
      <c r="CO75" s="344">
        <f t="array" aca="1" ref="CO75" ca="1">IF($W31=$C31,SUM(IF(($AI$79:$AI$90=$C31)*($AJ$78:$AU$78=$W$20),$AJ$79:$AU$90)),0)</f>
        <v>0</v>
      </c>
      <c r="CP75" s="339">
        <f t="array" aca="1" ref="CP75" ca="1">IF($W31=$C31,SUM(IF(($AI$79:$AI$90=$C31)*($AJ$78:$AU$78=$W$21),$AJ$79:$AU$90)),0)</f>
        <v>0</v>
      </c>
      <c r="CQ75" s="339">
        <f t="array" aca="1" ref="CQ75" ca="1">IF($W31=$C31,SUM(IF(($AI$79:$AI$90=$C31)*($AJ$78:$AU$78=$W$22),$AJ$79:$AU$90)),0)</f>
        <v>0</v>
      </c>
      <c r="CR75" s="339">
        <f t="array" aca="1" ref="CR75" ca="1">IF($W31=$C31,SUM(IF(($AI$79:$AI$90=$C31)*($AJ$78:$AU$78=$W$23),$AJ$79:$AU$90)),0)</f>
        <v>0</v>
      </c>
      <c r="CS75" s="339">
        <f t="array" aca="1" ref="CS75" ca="1">IF($W31=$C31,SUM(IF(($AI$79:$AI$90=$C31)*($AJ$78:$AU$78=$W$24),$AJ$79:$AU$90)),0)</f>
        <v>0</v>
      </c>
      <c r="CT75" s="339">
        <f t="array" aca="1" ref="CT75" ca="1">IF($W31=$C31,SUM(IF(($AI$79:$AI$90=$C31)*($AJ$78:$AU$78=$W$25),$AJ$79:$AU$90)),0)</f>
        <v>0</v>
      </c>
      <c r="CU75" s="339">
        <f t="array" aca="1" ref="CU75" ca="1">IF($W31=$C31,SUM(IF(($AI$79:$AI$90=$C31)*($AJ$78:$AU$78=$W$26),$AJ$79:$AU$90)),0)</f>
        <v>0</v>
      </c>
      <c r="CV75" s="339">
        <f t="array" aca="1" ref="CV75" ca="1">IF($W31=$C31,SUM(IF(($AI$79:$AI$90=$C31)*($AJ$78:$AU$78=$W$27),$AJ$79:$AU$90)),0)</f>
        <v>0</v>
      </c>
      <c r="CW75" s="339">
        <f t="array" aca="1" ref="CW75" ca="1">IF($W31=$C31,SUM(IF(($AI$79:$AI$90=$C31)*($AJ$78:$AU$78=$W$28),$AJ$79:$AU$90)),0)</f>
        <v>0</v>
      </c>
      <c r="CX75" s="339">
        <f t="array" aca="1" ref="CX75" ca="1">IF($W31=$C31,SUM(IF(($AI$79:$AI$90=$C31)*($AJ$78:$AU$78=$W$29),$AJ$79:$AU$90)),0)</f>
        <v>0</v>
      </c>
      <c r="CY75" s="340">
        <f t="array" aca="1" ref="CY75" ca="1">IF($W31=$C31,SUM(IF(($AI$79:$AI$90=$C31)*($AJ$78:$AU$78=$W$30),$AJ$79:$AU$90)),0)</f>
        <v>0</v>
      </c>
      <c r="CZ75" s="344">
        <f t="array" aca="1" ref="CZ75" ca="1">IF($X31=$C31,SUM(IF(($AI$79:$AI$90=$C31)*($AJ$78:$AU$78=$X$20),$AJ$79:$AU$90)),0)</f>
        <v>0</v>
      </c>
      <c r="DA75" s="339">
        <f t="array" aca="1" ref="DA75" ca="1">IF($X31=$C31,SUM(IF(($AI$79:$AI$90=$C31)*($AJ$78:$AU$78=$X$21),$AJ$79:$AU$90)),0)</f>
        <v>0</v>
      </c>
      <c r="DB75" s="339">
        <f t="array" aca="1" ref="DB75" ca="1">IF($X31=$C31,SUM(IF(($AI$79:$AI$90=$C31)*($AJ$78:$AU$78=$X$22),$AJ$79:$AU$90)),0)</f>
        <v>0</v>
      </c>
      <c r="DC75" s="339">
        <f t="array" aca="1" ref="DC75" ca="1">IF($X31=$C31,SUM(IF(($AI$79:$AI$90=$C31)*($AJ$78:$AU$78=$X$23),$AJ$79:$AU$90)),0)</f>
        <v>0</v>
      </c>
      <c r="DD75" s="339">
        <f t="array" aca="1" ref="DD75" ca="1">IF($X31=$C31,SUM(IF(($AI$79:$AI$90=$C31)*($AJ$78:$AU$78=$X$24),$AJ$79:$AU$90)),0)</f>
        <v>0</v>
      </c>
      <c r="DE75" s="339">
        <f t="array" aca="1" ref="DE75" ca="1">IF($X31=$C31,SUM(IF(($AI$79:$AI$90=$C31)*($AJ$78:$AU$78=$X$25),$AJ$79:$AU$90)),0)</f>
        <v>0</v>
      </c>
      <c r="DF75" s="339">
        <f t="array" aca="1" ref="DF75" ca="1">IF($X31=$C31,SUM(IF(($AI$79:$AI$90=$C31)*($AJ$78:$AU$78=$X$26),$AJ$79:$AU$90)),0)</f>
        <v>0</v>
      </c>
      <c r="DG75" s="339">
        <f t="array" aca="1" ref="DG75" ca="1">IF($X31=$C31,SUM(IF(($AI$79:$AI$90=$C31)*($AJ$78:$AU$78=$X$27),$AJ$79:$AU$90)),0)</f>
        <v>0</v>
      </c>
      <c r="DH75" s="339">
        <f t="array" aca="1" ref="DH75" ca="1">IF($X31=$C31,SUM(IF(($AI$79:$AI$90=$C31)*($AJ$78:$AU$78=$X$28),$AJ$79:$AU$90)),0)</f>
        <v>0</v>
      </c>
      <c r="DI75" s="339">
        <f t="array" aca="1" ref="DI75" ca="1">IF($X31=$C31,SUM(IF(($AI$79:$AI$90=$C31)*($AJ$78:$AU$78=$X$29),$AJ$79:$AU$90)),0)</f>
        <v>0</v>
      </c>
      <c r="DJ75" s="340">
        <f t="array" aca="1" ref="DJ75" ca="1">IF($X31=$C31,SUM(IF(($AI$79:$AI$90=$C31)*($AJ$78:$AU$78=$X$30),$AJ$79:$AU$90)),0)</f>
        <v>0</v>
      </c>
      <c r="DK75" s="339">
        <f t="array" aca="1" ref="DK75" ca="1">IF($Y31=$C31,SUM(IF(($AI$79:$AI$90=$C31)*($AJ$78:$AU$78=$Y$20),$AJ$79:$AU$90)),0)</f>
        <v>0</v>
      </c>
      <c r="DL75" s="339">
        <f t="array" aca="1" ref="DL75" ca="1">IF($Y31=$C31,SUM(IF(($AI$79:$AI$90=$C31)*($AJ$78:$AU$78=$Y$21),$AJ$79:$AU$90)),0)</f>
        <v>0</v>
      </c>
      <c r="DM75" s="339">
        <f t="array" aca="1" ref="DM75" ca="1">IF($Y31=$C31,SUM(IF(($AI$79:$AI$90=$C31)*($AJ$78:$AU$78=$Y$22),$AJ$79:$AU$90)),0)</f>
        <v>0</v>
      </c>
      <c r="DN75" s="339">
        <f t="array" aca="1" ref="DN75" ca="1">IF($Y31=$C31,SUM(IF(($AI$79:$AI$90=$C31)*($AJ$78:$AU$78=$Y$23),$AJ$79:$AU$90)),0)</f>
        <v>0</v>
      </c>
      <c r="DO75" s="339">
        <f t="array" aca="1" ref="DO75" ca="1">IF($Y31=$C31,SUM(IF(($AI$79:$AI$90=$C31)*($AJ$78:$AU$78=$Y$24),$AJ$79:$AU$90)),0)</f>
        <v>0</v>
      </c>
      <c r="DP75" s="339">
        <f t="array" aca="1" ref="DP75" ca="1">IF($Y31=$C31,SUM(IF(($AI$79:$AI$90=$C31)*($AJ$78:$AU$78=$Y$25),$AJ$79:$AU$90)),0)</f>
        <v>0</v>
      </c>
      <c r="DQ75" s="339">
        <f t="array" aca="1" ref="DQ75" ca="1">IF($Y31=$C31,SUM(IF(($AI$79:$AI$90=$C31)*($AJ$78:$AU$78=$Y$26),$AJ$79:$AU$90)),0)</f>
        <v>0</v>
      </c>
      <c r="DR75" s="339">
        <f t="array" aca="1" ref="DR75" ca="1">IF($Y31=$C31,SUM(IF(($AI$79:$AI$90=$C31)*($AJ$78:$AU$78=$Y$27),$AJ$79:$AU$90)),0)</f>
        <v>0</v>
      </c>
      <c r="DS75" s="339">
        <f t="array" aca="1" ref="DS75" ca="1">IF($Y31=$C31,SUM(IF(($AI$79:$AI$90=$C31)*($AJ$78:$AU$78=$Y$28),$AJ$79:$AU$90)),0)</f>
        <v>0</v>
      </c>
      <c r="DT75" s="339">
        <f t="array" aca="1" ref="DT75" ca="1">IF($Y31=$C31,SUM(IF(($AI$79:$AI$90=$C31)*($AJ$78:$AU$78=$Y$29),$AJ$79:$AU$90)),0)</f>
        <v>0</v>
      </c>
      <c r="DU75" s="348">
        <f t="array" aca="1" ref="DU75" ca="1">IF($Y31=$C31,SUM(IF(($AI$79:$AI$90=$C31)*($AJ$78:$AU$78=$Y$30),$AJ$79:$AU$90)),0)</f>
        <v>0</v>
      </c>
    </row>
    <row r="76" spans="5:125" s="2" customFormat="1" ht="12.75" thickTop="1" x14ac:dyDescent="0.2"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</row>
    <row r="77" spans="5:125" s="2" customFormat="1" x14ac:dyDescent="0.2"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</row>
    <row r="78" spans="5:125" s="2" customFormat="1" x14ac:dyDescent="0.2">
      <c r="E78" s="5" t="s">
        <v>336</v>
      </c>
      <c r="F78" s="2" t="str">
        <f>$F$4</f>
        <v>1. FC Riedwald</v>
      </c>
      <c r="G78" s="2" t="str">
        <f>$F$5</f>
        <v>FC Barcelona</v>
      </c>
      <c r="H78" s="2" t="str">
        <f>$F$6</f>
        <v>Eintracht Frankfurt</v>
      </c>
      <c r="I78" s="2" t="str">
        <f>$F$7</f>
        <v>Maibach 1822 eV</v>
      </c>
      <c r="J78" s="2" t="str">
        <f>$F$8</f>
        <v>VFB Essenheim</v>
      </c>
      <c r="K78" s="2" t="str">
        <f>$F$9</f>
        <v>Inter Mailand</v>
      </c>
      <c r="L78" s="2" t="str">
        <f>$F$10</f>
        <v>SSV Wildbach</v>
      </c>
      <c r="M78" s="2" t="str">
        <f>$F$11</f>
        <v>Fun Kickers Oes</v>
      </c>
      <c r="N78" s="2" t="str">
        <f>$F$12</f>
        <v>Raslo Winners</v>
      </c>
      <c r="O78" s="2" t="str">
        <f>$F$13</f>
        <v>AC Roma</v>
      </c>
      <c r="P78" s="2" t="str">
        <f>$F$14</f>
        <v/>
      </c>
      <c r="Q78" s="2" t="str">
        <f>$F$15</f>
        <v/>
      </c>
      <c r="T78" s="5" t="s">
        <v>102</v>
      </c>
      <c r="U78" s="2" t="str">
        <f>$F$4</f>
        <v>1. FC Riedwald</v>
      </c>
      <c r="V78" s="2" t="str">
        <f>$F$5</f>
        <v>FC Barcelona</v>
      </c>
      <c r="W78" s="2" t="str">
        <f>$F$6</f>
        <v>Eintracht Frankfurt</v>
      </c>
      <c r="X78" s="2" t="str">
        <f>$F$7</f>
        <v>Maibach 1822 eV</v>
      </c>
      <c r="Y78" s="2" t="str">
        <f>$F$8</f>
        <v>VFB Essenheim</v>
      </c>
      <c r="Z78" s="2" t="str">
        <f>$F$9</f>
        <v>Inter Mailand</v>
      </c>
      <c r="AA78" s="2" t="str">
        <f>$F$10</f>
        <v>SSV Wildbach</v>
      </c>
      <c r="AB78" s="2" t="str">
        <f>$F$11</f>
        <v>Fun Kickers Oes</v>
      </c>
      <c r="AC78" s="2" t="str">
        <f>$F$12</f>
        <v>Raslo Winners</v>
      </c>
      <c r="AD78" s="2" t="str">
        <f>$F$13</f>
        <v>AC Roma</v>
      </c>
      <c r="AE78" s="2" t="str">
        <f>$F$14</f>
        <v/>
      </c>
      <c r="AF78" s="2" t="str">
        <f>$F$15</f>
        <v/>
      </c>
      <c r="AG78" s="4"/>
      <c r="AH78" s="4"/>
      <c r="AI78" s="5" t="s">
        <v>96</v>
      </c>
      <c r="AJ78" s="2" t="str">
        <f>$F$4</f>
        <v>1. FC Riedwald</v>
      </c>
      <c r="AK78" s="2" t="str">
        <f>$F$5</f>
        <v>FC Barcelona</v>
      </c>
      <c r="AL78" s="2" t="str">
        <f>$F$6</f>
        <v>Eintracht Frankfurt</v>
      </c>
      <c r="AM78" s="2" t="str">
        <f>$F$7</f>
        <v>Maibach 1822 eV</v>
      </c>
      <c r="AN78" s="2" t="str">
        <f>$F$8</f>
        <v>VFB Essenheim</v>
      </c>
      <c r="AO78" s="2" t="str">
        <f>$F$9</f>
        <v>Inter Mailand</v>
      </c>
      <c r="AP78" s="2" t="str">
        <f>$F$10</f>
        <v>SSV Wildbach</v>
      </c>
      <c r="AQ78" s="2" t="str">
        <f>$F$11</f>
        <v>Fun Kickers Oes</v>
      </c>
      <c r="AR78" s="2" t="str">
        <f>$F$12</f>
        <v>Raslo Winners</v>
      </c>
      <c r="AS78" s="2" t="str">
        <f>$F$13</f>
        <v>AC Roma</v>
      </c>
      <c r="AT78" s="2" t="str">
        <f>$F$14</f>
        <v/>
      </c>
      <c r="AU78" s="2" t="str">
        <f>$F$15</f>
        <v/>
      </c>
      <c r="AX78" s="518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5:125" s="2" customFormat="1" x14ac:dyDescent="0.2">
      <c r="E79" s="2" t="str">
        <f t="shared" ref="E79:E90" si="81">F4</f>
        <v>1. FC Riedwald</v>
      </c>
      <c r="F79" s="7"/>
      <c r="G79" s="8">
        <f t="shared" ref="G79:Q79" ca="1" si="82">SUMIFS($AK$94:$AK$225,$V$94:$V$225,$E79,$W$94:$W$225,G$78)+SUMIFS($AL$94:$AL$225,$W$94:$W$225,$E79,$V$94:$V$225,G$78)</f>
        <v>0</v>
      </c>
      <c r="H79" s="8">
        <f t="shared" ca="1" si="82"/>
        <v>0</v>
      </c>
      <c r="I79" s="8">
        <f t="shared" ca="1" si="82"/>
        <v>0</v>
      </c>
      <c r="J79" s="8">
        <f t="shared" ca="1" si="82"/>
        <v>0</v>
      </c>
      <c r="K79" s="8">
        <f t="shared" ca="1" si="82"/>
        <v>0</v>
      </c>
      <c r="L79" s="8">
        <f t="shared" ca="1" si="82"/>
        <v>0</v>
      </c>
      <c r="M79" s="8">
        <f t="shared" ca="1" si="82"/>
        <v>0</v>
      </c>
      <c r="N79" s="8">
        <f t="shared" ca="1" si="82"/>
        <v>1</v>
      </c>
      <c r="O79" s="8">
        <f t="shared" ca="1" si="82"/>
        <v>0</v>
      </c>
      <c r="P79" s="8">
        <f t="shared" ca="1" si="82"/>
        <v>0</v>
      </c>
      <c r="Q79" s="8">
        <f t="shared" ca="1" si="82"/>
        <v>0</v>
      </c>
      <c r="T79" s="2" t="str">
        <f t="shared" ref="T79:T87" si="83">F4</f>
        <v>1. FC Riedwald</v>
      </c>
      <c r="U79" s="7"/>
      <c r="V79" s="8">
        <f ca="1">AK79-AJ80</f>
        <v>0</v>
      </c>
      <c r="W79" s="8">
        <f ca="1">AL79-AJ81</f>
        <v>0</v>
      </c>
      <c r="X79" s="8">
        <f ca="1">AM79-AJ82</f>
        <v>0</v>
      </c>
      <c r="Y79" s="8">
        <f ca="1">AN79-AJ83</f>
        <v>0</v>
      </c>
      <c r="Z79" s="8">
        <f ca="1">AO79-AJ84</f>
        <v>0</v>
      </c>
      <c r="AA79" s="8">
        <f ca="1">AP79-AJ85</f>
        <v>0</v>
      </c>
      <c r="AB79" s="8">
        <f ca="1">AQ79-AJ86</f>
        <v>0</v>
      </c>
      <c r="AC79" s="8">
        <f ca="1">AR79-AJ87</f>
        <v>-2</v>
      </c>
      <c r="AD79" s="8">
        <f ca="1">AS79-AJ88</f>
        <v>-14</v>
      </c>
      <c r="AE79" s="8">
        <f ca="1">AT79-AJ89</f>
        <v>0</v>
      </c>
      <c r="AF79" s="8">
        <f ca="1">AU79-AJ90</f>
        <v>0</v>
      </c>
      <c r="AG79" s="4"/>
      <c r="AH79" s="4"/>
      <c r="AI79" s="2" t="str">
        <f t="shared" ref="AI79:AI87" si="84">F4</f>
        <v>1. FC Riedwald</v>
      </c>
      <c r="AJ79" s="7"/>
      <c r="AK79" s="8">
        <f t="shared" ref="AK79:AU79" ca="1" si="85">SUMIFS($AN$94:$AN$225,$V$94:$V$225,$AI79,$W$94:$W$225,AK$78)+SUMIFS($AO$94:$AO$225,$W$94:$W$225,$AI79,$V$94:$V$225,AK$78)</f>
        <v>0</v>
      </c>
      <c r="AL79" s="8">
        <f t="shared" ca="1" si="85"/>
        <v>0</v>
      </c>
      <c r="AM79" s="8">
        <f t="shared" ca="1" si="85"/>
        <v>0</v>
      </c>
      <c r="AN79" s="8">
        <f t="shared" ca="1" si="85"/>
        <v>0</v>
      </c>
      <c r="AO79" s="8">
        <f t="shared" ca="1" si="85"/>
        <v>0</v>
      </c>
      <c r="AP79" s="8">
        <f t="shared" ca="1" si="85"/>
        <v>0</v>
      </c>
      <c r="AQ79" s="8">
        <f t="shared" ca="1" si="85"/>
        <v>0</v>
      </c>
      <c r="AR79" s="8">
        <f t="shared" ca="1" si="85"/>
        <v>59</v>
      </c>
      <c r="AS79" s="8">
        <f t="shared" ca="1" si="85"/>
        <v>28</v>
      </c>
      <c r="AT79" s="8">
        <f t="shared" ca="1" si="85"/>
        <v>0</v>
      </c>
      <c r="AU79" s="8">
        <f t="shared" ca="1" si="85"/>
        <v>0</v>
      </c>
      <c r="AX79" s="4"/>
      <c r="AY79" s="4"/>
      <c r="AZ79" s="13"/>
      <c r="BA79" s="13"/>
      <c r="BB79" s="13"/>
      <c r="BC79" s="13"/>
      <c r="BD79" s="13"/>
      <c r="BE79" s="13"/>
      <c r="BF79" s="13"/>
      <c r="BG79" s="13"/>
      <c r="BH79" s="13"/>
      <c r="BI79" s="13"/>
      <c r="BJ79" s="13"/>
    </row>
    <row r="80" spans="5:125" s="2" customFormat="1" x14ac:dyDescent="0.2">
      <c r="E80" s="2" t="str">
        <f t="shared" si="81"/>
        <v>FC Barcelona</v>
      </c>
      <c r="F80" s="9">
        <f t="shared" ref="F80:F90" ca="1" si="86">SUMIFS($AK$94:$AK$225,$V$94:$V$225,$E80,$W$94:$W$225,F$78)+SUMIFS($AL$94:$AL$225,$W$94:$W$225,$E80,$V$94:$V$225,F$78)</f>
        <v>0</v>
      </c>
      <c r="G80" s="7"/>
      <c r="H80" s="8">
        <f t="shared" ref="H80:Q80" ca="1" si="87">SUMIFS($AK$94:$AK$225,$V$94:$V$225,$E80,$W$94:$W$225,H$78)+SUMIFS($AL$94:$AL$225,$W$94:$W$225,$E80,$V$94:$V$225,H$78)</f>
        <v>0</v>
      </c>
      <c r="I80" s="8">
        <f t="shared" ca="1" si="87"/>
        <v>0</v>
      </c>
      <c r="J80" s="8">
        <f t="shared" ca="1" si="87"/>
        <v>0</v>
      </c>
      <c r="K80" s="8">
        <f t="shared" ca="1" si="87"/>
        <v>0</v>
      </c>
      <c r="L80" s="8">
        <f t="shared" ca="1" si="87"/>
        <v>2</v>
      </c>
      <c r="M80" s="8">
        <f t="shared" ca="1" si="87"/>
        <v>0</v>
      </c>
      <c r="N80" s="8">
        <f t="shared" ca="1" si="87"/>
        <v>2</v>
      </c>
      <c r="O80" s="8">
        <f t="shared" ca="1" si="87"/>
        <v>0</v>
      </c>
      <c r="P80" s="8">
        <f t="shared" ca="1" si="87"/>
        <v>0</v>
      </c>
      <c r="Q80" s="8">
        <f t="shared" ca="1" si="87"/>
        <v>0</v>
      </c>
      <c r="T80" s="2" t="str">
        <f t="shared" si="83"/>
        <v>FC Barcelona</v>
      </c>
      <c r="U80" s="9">
        <f ca="1">IF(V79="","",-1*V79)</f>
        <v>0</v>
      </c>
      <c r="V80" s="7"/>
      <c r="W80" s="8">
        <f ca="1">AL80-AK81</f>
        <v>0</v>
      </c>
      <c r="X80" s="8">
        <f ca="1">AM80-AK82</f>
        <v>0</v>
      </c>
      <c r="Y80" s="8">
        <f ca="1">AN80-AK83</f>
        <v>0</v>
      </c>
      <c r="Z80" s="8">
        <f ca="1">AO80-AK84</f>
        <v>0</v>
      </c>
      <c r="AA80" s="8">
        <f ca="1">AP80-AK85</f>
        <v>25</v>
      </c>
      <c r="AB80" s="8">
        <f ca="1">AQ80-AK86</f>
        <v>0</v>
      </c>
      <c r="AC80" s="8">
        <f ca="1">AR80-AK87</f>
        <v>8</v>
      </c>
      <c r="AD80" s="8">
        <f ca="1">AS80-AK88</f>
        <v>0</v>
      </c>
      <c r="AE80" s="8">
        <f ca="1">AT80-AK89</f>
        <v>0</v>
      </c>
      <c r="AF80" s="8">
        <f ca="1">AU80-AK90</f>
        <v>0</v>
      </c>
      <c r="AG80" s="4"/>
      <c r="AH80" s="4"/>
      <c r="AI80" s="2" t="str">
        <f t="shared" si="84"/>
        <v>FC Barcelona</v>
      </c>
      <c r="AJ80" s="9">
        <f t="shared" ref="AJ80:AJ90" ca="1" si="88">SUMIFS($AN$94:$AN$225,$V$94:$V$225,$AI80,$W$94:$W$225,AJ$78)+SUMIFS($AO$94:$AO$225,$W$94:$W$225,$AI80,$V$94:$V$225,AJ$78)</f>
        <v>0</v>
      </c>
      <c r="AK80" s="7"/>
      <c r="AL80" s="8">
        <f t="shared" ref="AL80:AU80" ca="1" si="89">SUMIFS($AN$94:$AN$225,$V$94:$V$225,$AI80,$W$94:$W$225,AL$78)+SUMIFS($AO$94:$AO$225,$W$94:$W$225,$AI80,$V$94:$V$225,AL$78)</f>
        <v>0</v>
      </c>
      <c r="AM80" s="8">
        <f t="shared" ca="1" si="89"/>
        <v>0</v>
      </c>
      <c r="AN80" s="8">
        <f t="shared" ca="1" si="89"/>
        <v>0</v>
      </c>
      <c r="AO80" s="8">
        <f t="shared" ca="1" si="89"/>
        <v>0</v>
      </c>
      <c r="AP80" s="8">
        <f t="shared" ca="1" si="89"/>
        <v>42</v>
      </c>
      <c r="AQ80" s="8">
        <f t="shared" ca="1" si="89"/>
        <v>0</v>
      </c>
      <c r="AR80" s="8">
        <f t="shared" ca="1" si="89"/>
        <v>44</v>
      </c>
      <c r="AS80" s="8">
        <f t="shared" ca="1" si="89"/>
        <v>0</v>
      </c>
      <c r="AT80" s="8">
        <f t="shared" ca="1" si="89"/>
        <v>0</v>
      </c>
      <c r="AU80" s="8">
        <f t="shared" ca="1" si="89"/>
        <v>0</v>
      </c>
      <c r="AX80" s="4"/>
      <c r="AY80" s="13"/>
      <c r="AZ80" s="4"/>
      <c r="BA80" s="13"/>
      <c r="BB80" s="13"/>
      <c r="BC80" s="13"/>
      <c r="BD80" s="13"/>
      <c r="BE80" s="13"/>
      <c r="BF80" s="13"/>
      <c r="BG80" s="13"/>
      <c r="BH80" s="13"/>
      <c r="BI80" s="13"/>
      <c r="BJ80" s="13"/>
    </row>
    <row r="81" spans="5:62" s="2" customFormat="1" x14ac:dyDescent="0.2">
      <c r="E81" s="2" t="str">
        <f t="shared" si="81"/>
        <v>Eintracht Frankfurt</v>
      </c>
      <c r="F81" s="9">
        <f t="shared" ca="1" si="86"/>
        <v>0</v>
      </c>
      <c r="G81" s="9">
        <f t="shared" ref="G81:G90" ca="1" si="90">SUMIFS($AK$94:$AK$225,$V$94:$V$225,$E81,$W$94:$W$225,G$78)+SUMIFS($AL$94:$AL$225,$W$94:$W$225,$E81,$V$94:$V$225,G$78)</f>
        <v>0</v>
      </c>
      <c r="H81" s="7"/>
      <c r="I81" s="8">
        <f t="shared" ref="I81:Q81" ca="1" si="91">SUMIFS($AK$94:$AK$225,$V$94:$V$225,$E81,$W$94:$W$225,I$78)+SUMIFS($AL$94:$AL$225,$W$94:$W$225,$E81,$V$94:$V$225,I$78)</f>
        <v>0</v>
      </c>
      <c r="J81" s="8">
        <f t="shared" ca="1" si="91"/>
        <v>0</v>
      </c>
      <c r="K81" s="8">
        <f t="shared" ca="1" si="91"/>
        <v>2</v>
      </c>
      <c r="L81" s="8">
        <f t="shared" ca="1" si="91"/>
        <v>0</v>
      </c>
      <c r="M81" s="8">
        <f t="shared" ca="1" si="91"/>
        <v>2</v>
      </c>
      <c r="N81" s="8">
        <f t="shared" ca="1" si="91"/>
        <v>0</v>
      </c>
      <c r="O81" s="8">
        <f t="shared" ca="1" si="91"/>
        <v>0</v>
      </c>
      <c r="P81" s="8">
        <f t="shared" ca="1" si="91"/>
        <v>0</v>
      </c>
      <c r="Q81" s="8">
        <f t="shared" ca="1" si="91"/>
        <v>0</v>
      </c>
      <c r="T81" s="2" t="str">
        <f t="shared" si="83"/>
        <v>Eintracht Frankfurt</v>
      </c>
      <c r="U81" s="9">
        <f ca="1">IF(W79="","",-1*W79)</f>
        <v>0</v>
      </c>
      <c r="V81" s="9">
        <f ca="1">IF(W80="","",-1*W80)</f>
        <v>0</v>
      </c>
      <c r="W81" s="7"/>
      <c r="X81" s="8">
        <f ca="1">AM81-AL82</f>
        <v>0</v>
      </c>
      <c r="Y81" s="8">
        <f ca="1">AN81-AL83</f>
        <v>0</v>
      </c>
      <c r="Z81" s="8">
        <f ca="1">AO81-AL84</f>
        <v>1</v>
      </c>
      <c r="AA81" s="8">
        <f ca="1">AP81-AL85</f>
        <v>0</v>
      </c>
      <c r="AB81" s="8">
        <f ca="1">AQ81-AL86</f>
        <v>4</v>
      </c>
      <c r="AC81" s="8">
        <f ca="1">AR81-AL87</f>
        <v>0</v>
      </c>
      <c r="AD81" s="8">
        <f ca="1">AS81-AL88</f>
        <v>0</v>
      </c>
      <c r="AE81" s="8">
        <f ca="1">AT81-AL89</f>
        <v>0</v>
      </c>
      <c r="AF81" s="8">
        <f ca="1">AU81-AL90</f>
        <v>0</v>
      </c>
      <c r="AG81" s="4"/>
      <c r="AH81" s="4"/>
      <c r="AI81" s="2" t="str">
        <f t="shared" si="84"/>
        <v>Eintracht Frankfurt</v>
      </c>
      <c r="AJ81" s="9">
        <f t="shared" ca="1" si="88"/>
        <v>0</v>
      </c>
      <c r="AK81" s="9">
        <f t="shared" ref="AK81:AK90" ca="1" si="92">SUMIFS($AN$94:$AN$225,$V$94:$V$225,$AI81,$W$94:$W$225,AK$78)+SUMIFS($AO$94:$AO$225,$W$94:$W$225,$AI81,$V$94:$V$225,AK$78)</f>
        <v>0</v>
      </c>
      <c r="AL81" s="7"/>
      <c r="AM81" s="8">
        <f t="shared" ref="AM81:AU81" ca="1" si="93">SUMIFS($AN$94:$AN$225,$V$94:$V$225,$AI81,$W$94:$W$225,AM$78)+SUMIFS($AO$94:$AO$225,$W$94:$W$225,$AI81,$V$94:$V$225,AM$78)</f>
        <v>0</v>
      </c>
      <c r="AN81" s="8">
        <f t="shared" ca="1" si="93"/>
        <v>0</v>
      </c>
      <c r="AO81" s="8">
        <f t="shared" ca="1" si="93"/>
        <v>60</v>
      </c>
      <c r="AP81" s="8">
        <f t="shared" ca="1" si="93"/>
        <v>0</v>
      </c>
      <c r="AQ81" s="8">
        <f t="shared" ca="1" si="93"/>
        <v>62</v>
      </c>
      <c r="AR81" s="8">
        <f t="shared" ca="1" si="93"/>
        <v>0</v>
      </c>
      <c r="AS81" s="8">
        <f t="shared" ca="1" si="93"/>
        <v>0</v>
      </c>
      <c r="AT81" s="8">
        <f t="shared" ca="1" si="93"/>
        <v>0</v>
      </c>
      <c r="AU81" s="8">
        <f t="shared" ca="1" si="93"/>
        <v>0</v>
      </c>
      <c r="AX81" s="4"/>
      <c r="AY81" s="13"/>
      <c r="AZ81" s="13"/>
      <c r="BA81" s="4"/>
      <c r="BB81" s="13"/>
      <c r="BC81" s="13"/>
      <c r="BD81" s="13"/>
      <c r="BE81" s="13"/>
      <c r="BF81" s="13"/>
      <c r="BG81" s="13"/>
      <c r="BH81" s="13"/>
      <c r="BI81" s="13"/>
      <c r="BJ81" s="13"/>
    </row>
    <row r="82" spans="5:62" s="2" customFormat="1" x14ac:dyDescent="0.2">
      <c r="E82" s="2" t="str">
        <f t="shared" si="81"/>
        <v>Maibach 1822 eV</v>
      </c>
      <c r="F82" s="9">
        <f t="shared" ca="1" si="86"/>
        <v>0</v>
      </c>
      <c r="G82" s="9">
        <f t="shared" ca="1" si="90"/>
        <v>0</v>
      </c>
      <c r="H82" s="9">
        <f t="shared" ref="H82:H90" ca="1" si="94">SUMIFS($AK$94:$AK$225,$V$94:$V$225,$E82,$W$94:$W$225,H$78)+SUMIFS($AL$94:$AL$225,$W$94:$W$225,$E82,$V$94:$V$225,H$78)</f>
        <v>0</v>
      </c>
      <c r="I82" s="7"/>
      <c r="J82" s="8">
        <f t="shared" ref="J82:Q82" ca="1" si="95">SUMIFS($AK$94:$AK$225,$V$94:$V$225,$E82,$W$94:$W$225,J$78)+SUMIFS($AL$94:$AL$225,$W$94:$W$225,$E82,$V$94:$V$225,J$78)</f>
        <v>0</v>
      </c>
      <c r="K82" s="8">
        <f t="shared" ca="1" si="95"/>
        <v>0</v>
      </c>
      <c r="L82" s="8">
        <f t="shared" ca="1" si="95"/>
        <v>2</v>
      </c>
      <c r="M82" s="8">
        <f t="shared" ca="1" si="95"/>
        <v>0</v>
      </c>
      <c r="N82" s="8">
        <f t="shared" ca="1" si="95"/>
        <v>0</v>
      </c>
      <c r="O82" s="8">
        <f t="shared" ca="1" si="95"/>
        <v>0</v>
      </c>
      <c r="P82" s="8">
        <f t="shared" ca="1" si="95"/>
        <v>0</v>
      </c>
      <c r="Q82" s="8">
        <f t="shared" ca="1" si="95"/>
        <v>0</v>
      </c>
      <c r="T82" s="2" t="str">
        <f t="shared" si="83"/>
        <v>Maibach 1822 eV</v>
      </c>
      <c r="U82" s="9">
        <f ca="1">IF(X79="","",-1*X79)</f>
        <v>0</v>
      </c>
      <c r="V82" s="9">
        <f ca="1">IF(X80="","",-1*X80)</f>
        <v>0</v>
      </c>
      <c r="W82" s="9">
        <f ca="1">IF(X81="","",-1*X81)</f>
        <v>0</v>
      </c>
      <c r="X82" s="7"/>
      <c r="Y82" s="8">
        <f ca="1">AN82-AM83</f>
        <v>-6</v>
      </c>
      <c r="Z82" s="8">
        <f ca="1">AO82-AM84</f>
        <v>0</v>
      </c>
      <c r="AA82" s="8">
        <f ca="1">AP82-AM85</f>
        <v>11</v>
      </c>
      <c r="AB82" s="8">
        <f ca="1">AQ82-AM86</f>
        <v>0</v>
      </c>
      <c r="AC82" s="8">
        <f ca="1">AR82-AM87</f>
        <v>0</v>
      </c>
      <c r="AD82" s="8">
        <f ca="1">AS82-AM88</f>
        <v>0</v>
      </c>
      <c r="AE82" s="8">
        <f ca="1">AT82-AM89</f>
        <v>0</v>
      </c>
      <c r="AF82" s="8">
        <f ca="1">AU82-AM90</f>
        <v>0</v>
      </c>
      <c r="AG82" s="4"/>
      <c r="AH82" s="4"/>
      <c r="AI82" s="2" t="str">
        <f t="shared" si="84"/>
        <v>Maibach 1822 eV</v>
      </c>
      <c r="AJ82" s="9">
        <f t="shared" ca="1" si="88"/>
        <v>0</v>
      </c>
      <c r="AK82" s="9">
        <f t="shared" ca="1" si="92"/>
        <v>0</v>
      </c>
      <c r="AL82" s="9">
        <f t="shared" ref="AL82:AL90" ca="1" si="96">SUMIFS($AN$94:$AN$225,$V$94:$V$225,$AI82,$W$94:$W$225,AL$78)+SUMIFS($AO$94:$AO$225,$W$94:$W$225,$AI82,$V$94:$V$225,AL$78)</f>
        <v>0</v>
      </c>
      <c r="AM82" s="7"/>
      <c r="AN82" s="8">
        <f t="shared" ref="AN82:AU82" ca="1" si="97">SUMIFS($AN$94:$AN$225,$V$94:$V$225,$AI82,$W$94:$W$225,AN$78)+SUMIFS($AO$94:$AO$225,$W$94:$W$225,$AI82,$V$94:$V$225,AN$78)</f>
        <v>36</v>
      </c>
      <c r="AO82" s="8">
        <f t="shared" ca="1" si="97"/>
        <v>0</v>
      </c>
      <c r="AP82" s="8">
        <f t="shared" ca="1" si="97"/>
        <v>42</v>
      </c>
      <c r="AQ82" s="8">
        <f t="shared" ca="1" si="97"/>
        <v>0</v>
      </c>
      <c r="AR82" s="8">
        <f t="shared" ca="1" si="97"/>
        <v>0</v>
      </c>
      <c r="AS82" s="8">
        <f t="shared" ca="1" si="97"/>
        <v>0</v>
      </c>
      <c r="AT82" s="8">
        <f t="shared" ca="1" si="97"/>
        <v>0</v>
      </c>
      <c r="AU82" s="8">
        <f t="shared" ca="1" si="97"/>
        <v>0</v>
      </c>
      <c r="AX82" s="4"/>
      <c r="AY82" s="13"/>
      <c r="AZ82" s="13"/>
      <c r="BA82" s="13"/>
      <c r="BB82" s="4"/>
      <c r="BC82" s="13"/>
      <c r="BD82" s="13"/>
      <c r="BE82" s="13"/>
      <c r="BF82" s="13"/>
      <c r="BG82" s="13"/>
      <c r="BH82" s="13"/>
      <c r="BI82" s="13"/>
      <c r="BJ82" s="13"/>
    </row>
    <row r="83" spans="5:62" s="2" customFormat="1" x14ac:dyDescent="0.2">
      <c r="E83" s="2" t="str">
        <f t="shared" si="81"/>
        <v>VFB Essenheim</v>
      </c>
      <c r="F83" s="9">
        <f t="shared" ca="1" si="86"/>
        <v>0</v>
      </c>
      <c r="G83" s="9">
        <f t="shared" ca="1" si="90"/>
        <v>0</v>
      </c>
      <c r="H83" s="9">
        <f t="shared" ca="1" si="94"/>
        <v>0</v>
      </c>
      <c r="I83" s="9">
        <f t="shared" ref="I83:I90" ca="1" si="98">SUMIFS($AK$94:$AK$225,$V$94:$V$225,$E83,$W$94:$W$225,I$78)+SUMIFS($AL$94:$AL$225,$W$94:$W$225,$E83,$V$94:$V$225,I$78)</f>
        <v>2</v>
      </c>
      <c r="J83" s="7"/>
      <c r="K83" s="8">
        <f t="shared" ref="K83:Q83" ca="1" si="99">SUMIFS($AK$94:$AK$225,$V$94:$V$225,$E83,$W$94:$W$225,K$78)+SUMIFS($AL$94:$AL$225,$W$94:$W$225,$E83,$V$94:$V$225,K$78)</f>
        <v>0</v>
      </c>
      <c r="L83" s="8">
        <f t="shared" ca="1" si="99"/>
        <v>0</v>
      </c>
      <c r="M83" s="8">
        <f t="shared" ca="1" si="99"/>
        <v>0</v>
      </c>
      <c r="N83" s="8">
        <f t="shared" ca="1" si="99"/>
        <v>0</v>
      </c>
      <c r="O83" s="8">
        <f t="shared" ca="1" si="99"/>
        <v>0</v>
      </c>
      <c r="P83" s="8">
        <f t="shared" ca="1" si="99"/>
        <v>0</v>
      </c>
      <c r="Q83" s="8">
        <f t="shared" ca="1" si="99"/>
        <v>0</v>
      </c>
      <c r="T83" s="2" t="str">
        <f t="shared" si="83"/>
        <v>VFB Essenheim</v>
      </c>
      <c r="U83" s="9">
        <f ca="1">IF(Y79="","",-1*Y79)</f>
        <v>0</v>
      </c>
      <c r="V83" s="9">
        <f ca="1">IF(Y80="","",-1*Y80)</f>
        <v>0</v>
      </c>
      <c r="W83" s="9">
        <f ca="1">IF(Y81="","",-1*Y81)</f>
        <v>0</v>
      </c>
      <c r="X83" s="9">
        <f ca="1">IF(Y82="","",-1*Y82)</f>
        <v>6</v>
      </c>
      <c r="Y83" s="7"/>
      <c r="Z83" s="8">
        <f ca="1">AO83-AN84</f>
        <v>-22</v>
      </c>
      <c r="AA83" s="8">
        <f ca="1">AP83-AN85</f>
        <v>0</v>
      </c>
      <c r="AB83" s="8">
        <f ca="1">AQ83-AN86</f>
        <v>0</v>
      </c>
      <c r="AC83" s="8">
        <f ca="1">AR83-AN87</f>
        <v>0</v>
      </c>
      <c r="AD83" s="8">
        <f ca="1">AS83-AN88</f>
        <v>0</v>
      </c>
      <c r="AE83" s="8">
        <f ca="1">AT83-AN89</f>
        <v>0</v>
      </c>
      <c r="AF83" s="8">
        <f ca="1">AU83-AN90</f>
        <v>0</v>
      </c>
      <c r="AG83" s="4"/>
      <c r="AH83" s="4"/>
      <c r="AI83" s="2" t="str">
        <f t="shared" si="84"/>
        <v>VFB Essenheim</v>
      </c>
      <c r="AJ83" s="9">
        <f t="shared" ca="1" si="88"/>
        <v>0</v>
      </c>
      <c r="AK83" s="9">
        <f t="shared" ca="1" si="92"/>
        <v>0</v>
      </c>
      <c r="AL83" s="9">
        <f t="shared" ca="1" si="96"/>
        <v>0</v>
      </c>
      <c r="AM83" s="9">
        <f t="shared" ref="AM83:AM90" ca="1" si="100">SUMIFS($AN$94:$AN$225,$V$94:$V$225,$AI83,$W$94:$W$225,AM$78)+SUMIFS($AO$94:$AO$225,$W$94:$W$225,$AI83,$V$94:$V$225,AM$78)</f>
        <v>42</v>
      </c>
      <c r="AN83" s="7"/>
      <c r="AO83" s="8">
        <f t="shared" ref="AO83:AU83" ca="1" si="101">SUMIFS($AN$94:$AN$225,$V$94:$V$225,$AI83,$W$94:$W$225,AO$78)+SUMIFS($AO$94:$AO$225,$W$94:$W$225,$AI83,$V$94:$V$225,AO$78)</f>
        <v>20</v>
      </c>
      <c r="AP83" s="8">
        <f t="shared" ca="1" si="101"/>
        <v>0</v>
      </c>
      <c r="AQ83" s="8">
        <f t="shared" ca="1" si="101"/>
        <v>0</v>
      </c>
      <c r="AR83" s="8">
        <f t="shared" ca="1" si="101"/>
        <v>0</v>
      </c>
      <c r="AS83" s="8">
        <f t="shared" ca="1" si="101"/>
        <v>0</v>
      </c>
      <c r="AT83" s="8">
        <f t="shared" ca="1" si="101"/>
        <v>0</v>
      </c>
      <c r="AU83" s="8">
        <f t="shared" ca="1" si="101"/>
        <v>0</v>
      </c>
      <c r="AX83" s="4"/>
      <c r="AY83" s="13"/>
      <c r="AZ83" s="13"/>
      <c r="BA83" s="13"/>
      <c r="BB83" s="13"/>
      <c r="BC83" s="4"/>
      <c r="BD83" s="13"/>
      <c r="BE83" s="13"/>
      <c r="BF83" s="13"/>
      <c r="BG83" s="13"/>
      <c r="BH83" s="13"/>
      <c r="BI83" s="13"/>
      <c r="BJ83" s="13"/>
    </row>
    <row r="84" spans="5:62" s="2" customFormat="1" x14ac:dyDescent="0.2">
      <c r="E84" s="2" t="str">
        <f t="shared" si="81"/>
        <v>Inter Mailand</v>
      </c>
      <c r="F84" s="9">
        <f t="shared" ca="1" si="86"/>
        <v>0</v>
      </c>
      <c r="G84" s="9">
        <f t="shared" ca="1" si="90"/>
        <v>0</v>
      </c>
      <c r="H84" s="9">
        <f t="shared" ca="1" si="94"/>
        <v>1</v>
      </c>
      <c r="I84" s="9">
        <f t="shared" ca="1" si="98"/>
        <v>0</v>
      </c>
      <c r="J84" s="9">
        <f t="shared" ref="J84:J90" ca="1" si="102">SUMIFS($AK$94:$AK$225,$V$94:$V$225,$E84,$W$94:$W$225,J$78)+SUMIFS($AL$94:$AL$225,$W$94:$W$225,$E84,$V$94:$V$225,J$78)</f>
        <v>2</v>
      </c>
      <c r="K84" s="7"/>
      <c r="L84" s="8">
        <f t="shared" ref="L84:Q84" ca="1" si="103">SUMIFS($AK$94:$AK$225,$V$94:$V$225,$E84,$W$94:$W$225,L$78)+SUMIFS($AL$94:$AL$225,$W$94:$W$225,$E84,$V$94:$V$225,L$78)</f>
        <v>0</v>
      </c>
      <c r="M84" s="8">
        <f t="shared" ca="1" si="103"/>
        <v>0</v>
      </c>
      <c r="N84" s="8">
        <f t="shared" ca="1" si="103"/>
        <v>0</v>
      </c>
      <c r="O84" s="8">
        <f t="shared" ca="1" si="103"/>
        <v>0</v>
      </c>
      <c r="P84" s="8">
        <f t="shared" ca="1" si="103"/>
        <v>0</v>
      </c>
      <c r="Q84" s="8">
        <f t="shared" ca="1" si="103"/>
        <v>0</v>
      </c>
      <c r="T84" s="2" t="str">
        <f t="shared" si="83"/>
        <v>Inter Mailand</v>
      </c>
      <c r="U84" s="9">
        <f ca="1">IF(Z79="","",-1*Z79)</f>
        <v>0</v>
      </c>
      <c r="V84" s="9">
        <f ca="1">IF(Z80="","",-1*Z80)</f>
        <v>0</v>
      </c>
      <c r="W84" s="9">
        <f ca="1">IF(Z81="","",-1*Z81)</f>
        <v>-1</v>
      </c>
      <c r="X84" s="9">
        <f ca="1">IF(Z82="","",-1*Z82)</f>
        <v>0</v>
      </c>
      <c r="Y84" s="9">
        <f ca="1">IF(Z83="","",-1*Z83)</f>
        <v>22</v>
      </c>
      <c r="Z84" s="7"/>
      <c r="AA84" s="8">
        <f ca="1">AP84-AO85</f>
        <v>0</v>
      </c>
      <c r="AB84" s="8">
        <f ca="1">AQ84-AO86</f>
        <v>0</v>
      </c>
      <c r="AC84" s="8">
        <f ca="1">AR84-AO87</f>
        <v>0</v>
      </c>
      <c r="AD84" s="8">
        <f ca="1">AS84-AO88</f>
        <v>0</v>
      </c>
      <c r="AE84" s="8">
        <f ca="1">AT84-AO89</f>
        <v>0</v>
      </c>
      <c r="AF84" s="8">
        <f ca="1">AU84-AO90</f>
        <v>0</v>
      </c>
      <c r="AG84" s="4"/>
      <c r="AH84" s="4"/>
      <c r="AI84" s="2" t="str">
        <f t="shared" si="84"/>
        <v>Inter Mailand</v>
      </c>
      <c r="AJ84" s="9">
        <f t="shared" ca="1" si="88"/>
        <v>0</v>
      </c>
      <c r="AK84" s="9">
        <f t="shared" ca="1" si="92"/>
        <v>0</v>
      </c>
      <c r="AL84" s="9">
        <f t="shared" ca="1" si="96"/>
        <v>59</v>
      </c>
      <c r="AM84" s="9">
        <f t="shared" ca="1" si="100"/>
        <v>0</v>
      </c>
      <c r="AN84" s="9">
        <f t="shared" ref="AN84:AN90" ca="1" si="104">SUMIFS($AN$94:$AN$225,$V$94:$V$225,$AI84,$W$94:$W$225,AN$78)+SUMIFS($AO$94:$AO$225,$W$94:$W$225,$AI84,$V$94:$V$225,AN$78)</f>
        <v>42</v>
      </c>
      <c r="AO84" s="7"/>
      <c r="AP84" s="8">
        <f t="shared" ref="AP84:AU84" ca="1" si="105">SUMIFS($AN$94:$AN$225,$V$94:$V$225,$AI84,$W$94:$W$225,AP$78)+SUMIFS($AO$94:$AO$225,$W$94:$W$225,$AI84,$V$94:$V$225,AP$78)</f>
        <v>0</v>
      </c>
      <c r="AQ84" s="8">
        <f t="shared" ca="1" si="105"/>
        <v>0</v>
      </c>
      <c r="AR84" s="8">
        <f t="shared" ca="1" si="105"/>
        <v>0</v>
      </c>
      <c r="AS84" s="8">
        <f t="shared" ca="1" si="105"/>
        <v>0</v>
      </c>
      <c r="AT84" s="8">
        <f t="shared" ca="1" si="105"/>
        <v>0</v>
      </c>
      <c r="AU84" s="8">
        <f t="shared" ca="1" si="105"/>
        <v>0</v>
      </c>
      <c r="AX84" s="4"/>
      <c r="AY84" s="13"/>
      <c r="AZ84" s="13"/>
      <c r="BA84" s="13"/>
      <c r="BB84" s="13"/>
      <c r="BC84" s="13"/>
      <c r="BD84" s="4"/>
      <c r="BE84" s="13"/>
      <c r="BF84" s="13"/>
      <c r="BG84" s="13"/>
      <c r="BH84" s="13"/>
      <c r="BI84" s="13"/>
      <c r="BJ84" s="13"/>
    </row>
    <row r="85" spans="5:62" s="2" customFormat="1" x14ac:dyDescent="0.2">
      <c r="E85" s="2" t="str">
        <f t="shared" si="81"/>
        <v>SSV Wildbach</v>
      </c>
      <c r="F85" s="9">
        <f t="shared" ca="1" si="86"/>
        <v>0</v>
      </c>
      <c r="G85" s="9">
        <f t="shared" ca="1" si="90"/>
        <v>0</v>
      </c>
      <c r="H85" s="9">
        <f t="shared" ca="1" si="94"/>
        <v>0</v>
      </c>
      <c r="I85" s="9">
        <f t="shared" ca="1" si="98"/>
        <v>0</v>
      </c>
      <c r="J85" s="9">
        <f t="shared" ca="1" si="102"/>
        <v>0</v>
      </c>
      <c r="K85" s="9">
        <f t="shared" ref="K85:K90" ca="1" si="106">SUMIFS($AK$94:$AK$225,$V$94:$V$225,$E85,$W$94:$W$225,K$78)+SUMIFS($AL$94:$AL$225,$W$94:$W$225,$E85,$V$94:$V$225,K$78)</f>
        <v>0</v>
      </c>
      <c r="L85" s="7"/>
      <c r="M85" s="8">
        <f ca="1">SUMIFS($AK$94:$AK$225,$V$94:$V$225,$E85,$W$94:$W$225,M$78)+SUMIFS($AL$94:$AL$225,$W$94:$W$225,$E85,$V$94:$V$225,M$78)</f>
        <v>0</v>
      </c>
      <c r="N85" s="8">
        <f ca="1">SUMIFS($AK$94:$AK$225,$V$94:$V$225,$E85,$W$94:$W$225,N$78)+SUMIFS($AL$94:$AL$225,$W$94:$W$225,$E85,$V$94:$V$225,N$78)</f>
        <v>0</v>
      </c>
      <c r="O85" s="8">
        <f ca="1">SUMIFS($AK$94:$AK$225,$V$94:$V$225,$E85,$W$94:$W$225,O$78)+SUMIFS($AL$94:$AL$225,$W$94:$W$225,$E85,$V$94:$V$225,O$78)</f>
        <v>0</v>
      </c>
      <c r="P85" s="8">
        <f ca="1">SUMIFS($AK$94:$AK$225,$V$94:$V$225,$E85,$W$94:$W$225,P$78)+SUMIFS($AL$94:$AL$225,$W$94:$W$225,$E85,$V$94:$V$225,P$78)</f>
        <v>0</v>
      </c>
      <c r="Q85" s="8">
        <f ca="1">SUMIFS($AK$94:$AK$225,$V$94:$V$225,$E85,$W$94:$W$225,Q$78)+SUMIFS($AL$94:$AL$225,$W$94:$W$225,$E85,$V$94:$V$225,Q$78)</f>
        <v>0</v>
      </c>
      <c r="T85" s="2" t="str">
        <f t="shared" si="83"/>
        <v>SSV Wildbach</v>
      </c>
      <c r="U85" s="9">
        <f ca="1">IF(AA79="","",-1*AA79)</f>
        <v>0</v>
      </c>
      <c r="V85" s="9">
        <f ca="1">IF(AA80="","",-1*AA80)</f>
        <v>-25</v>
      </c>
      <c r="W85" s="9">
        <f ca="1">IF(AA81="","",-1*AA81)</f>
        <v>0</v>
      </c>
      <c r="X85" s="9">
        <f ca="1">IF(AA82="","",-1*AA82)</f>
        <v>-11</v>
      </c>
      <c r="Y85" s="9">
        <f ca="1">IF(AA83="","",-1*AA83)</f>
        <v>0</v>
      </c>
      <c r="Z85" s="9">
        <f ca="1">IF(AA84="","",-1*AA84)</f>
        <v>0</v>
      </c>
      <c r="AA85" s="7"/>
      <c r="AB85" s="8">
        <f ca="1">AQ85-AP86</f>
        <v>0</v>
      </c>
      <c r="AC85" s="8">
        <f ca="1">AR85-AP87</f>
        <v>0</v>
      </c>
      <c r="AD85" s="8">
        <f ca="1">AS85-AP88</f>
        <v>0</v>
      </c>
      <c r="AE85" s="8">
        <f ca="1">AT85-AP89</f>
        <v>0</v>
      </c>
      <c r="AF85" s="8">
        <f ca="1">AU85-AP90</f>
        <v>0</v>
      </c>
      <c r="AG85" s="4"/>
      <c r="AH85" s="4"/>
      <c r="AI85" s="2" t="str">
        <f t="shared" si="84"/>
        <v>SSV Wildbach</v>
      </c>
      <c r="AJ85" s="9">
        <f t="shared" ca="1" si="88"/>
        <v>0</v>
      </c>
      <c r="AK85" s="9">
        <f t="shared" ca="1" si="92"/>
        <v>17</v>
      </c>
      <c r="AL85" s="9">
        <f t="shared" ca="1" si="96"/>
        <v>0</v>
      </c>
      <c r="AM85" s="9">
        <f t="shared" ca="1" si="100"/>
        <v>31</v>
      </c>
      <c r="AN85" s="9">
        <f t="shared" ca="1" si="104"/>
        <v>0</v>
      </c>
      <c r="AO85" s="9">
        <f t="shared" ref="AO85:AO90" ca="1" si="107">SUMIFS($AN$94:$AN$225,$V$94:$V$225,$AI85,$W$94:$W$225,AO$78)+SUMIFS($AO$94:$AO$225,$W$94:$W$225,$AI85,$V$94:$V$225,AO$78)</f>
        <v>0</v>
      </c>
      <c r="AP85" s="7"/>
      <c r="AQ85" s="8">
        <f ca="1">SUMIFS($AN$94:$AN$225,$V$94:$V$225,$AI85,$W$94:$W$225,AQ$78)+SUMIFS($AO$94:$AO$225,$W$94:$W$225,$AI85,$V$94:$V$225,AQ$78)</f>
        <v>0</v>
      </c>
      <c r="AR85" s="8">
        <f ca="1">SUMIFS($AN$94:$AN$225,$V$94:$V$225,$AI85,$W$94:$W$225,AR$78)+SUMIFS($AO$94:$AO$225,$W$94:$W$225,$AI85,$V$94:$V$225,AR$78)</f>
        <v>0</v>
      </c>
      <c r="AS85" s="8">
        <f ca="1">SUMIFS($AN$94:$AN$225,$V$94:$V$225,$AI85,$W$94:$W$225,AS$78)+SUMIFS($AO$94:$AO$225,$W$94:$W$225,$AI85,$V$94:$V$225,AS$78)</f>
        <v>0</v>
      </c>
      <c r="AT85" s="8">
        <f ca="1">SUMIFS($AN$94:$AN$225,$V$94:$V$225,$AI85,$W$94:$W$225,AT$78)+SUMIFS($AO$94:$AO$225,$W$94:$W$225,$AI85,$V$94:$V$225,AT$78)</f>
        <v>0</v>
      </c>
      <c r="AU85" s="8">
        <f ca="1">SUMIFS($AN$94:$AN$225,$V$94:$V$225,$AI85,$W$94:$W$225,AU$78)+SUMIFS($AO$94:$AO$225,$W$94:$W$225,$AI85,$V$94:$V$225,AU$78)</f>
        <v>0</v>
      </c>
      <c r="AX85" s="4"/>
      <c r="AY85" s="13"/>
      <c r="AZ85" s="13"/>
      <c r="BA85" s="13"/>
      <c r="BB85" s="13"/>
      <c r="BC85" s="13"/>
      <c r="BD85" s="13"/>
      <c r="BE85" s="4"/>
      <c r="BF85" s="13"/>
      <c r="BG85" s="13"/>
      <c r="BH85" s="13"/>
      <c r="BI85" s="13"/>
      <c r="BJ85" s="13"/>
    </row>
    <row r="86" spans="5:62" s="2" customFormat="1" x14ac:dyDescent="0.2">
      <c r="E86" s="2" t="str">
        <f t="shared" si="81"/>
        <v>Fun Kickers Oes</v>
      </c>
      <c r="F86" s="9">
        <f t="shared" ca="1" si="86"/>
        <v>0</v>
      </c>
      <c r="G86" s="9">
        <f t="shared" ca="1" si="90"/>
        <v>0</v>
      </c>
      <c r="H86" s="9">
        <f t="shared" ca="1" si="94"/>
        <v>1</v>
      </c>
      <c r="I86" s="9">
        <f t="shared" ca="1" si="98"/>
        <v>0</v>
      </c>
      <c r="J86" s="9">
        <f t="shared" ca="1" si="102"/>
        <v>0</v>
      </c>
      <c r="K86" s="9">
        <f t="shared" ca="1" si="106"/>
        <v>0</v>
      </c>
      <c r="L86" s="9">
        <f ca="1">SUMIFS($AK$94:$AK$225,$V$94:$V$225,$E86,$W$94:$W$225,L$78)+SUMIFS($AL$94:$AL$225,$W$94:$W$225,$E86,$V$94:$V$225,L$78)</f>
        <v>0</v>
      </c>
      <c r="M86" s="7"/>
      <c r="N86" s="8">
        <f ca="1">SUMIFS($AK$94:$AK$225,$V$94:$V$225,$E86,$W$94:$W$225,N$78)+SUMIFS($AL$94:$AL$225,$W$94:$W$225,$E86,$V$94:$V$225,N$78)</f>
        <v>0</v>
      </c>
      <c r="O86" s="8">
        <f ca="1">SUMIFS($AK$94:$AK$225,$V$94:$V$225,$E86,$W$94:$W$225,O$78)+SUMIFS($AL$94:$AL$225,$W$94:$W$225,$E86,$V$94:$V$225,O$78)</f>
        <v>0</v>
      </c>
      <c r="P86" s="8">
        <f ca="1">SUMIFS($AK$94:$AK$225,$V$94:$V$225,$E86,$W$94:$W$225,P$78)+SUMIFS($AL$94:$AL$225,$W$94:$W$225,$E86,$V$94:$V$225,P$78)</f>
        <v>0</v>
      </c>
      <c r="Q86" s="8">
        <f ca="1">SUMIFS($AK$94:$AK$225,$V$94:$V$225,$E86,$W$94:$W$225,Q$78)+SUMIFS($AL$94:$AL$225,$W$94:$W$225,$E86,$V$94:$V$225,Q$78)</f>
        <v>0</v>
      </c>
      <c r="T86" s="2" t="str">
        <f t="shared" si="83"/>
        <v>Fun Kickers Oes</v>
      </c>
      <c r="U86" s="9">
        <f ca="1">IF(AB79="","",-1*AB79)</f>
        <v>0</v>
      </c>
      <c r="V86" s="9">
        <f ca="1">IF(AB80="","",-1*AB80)</f>
        <v>0</v>
      </c>
      <c r="W86" s="9">
        <f ca="1">IF(AB81="","",-1*AB81)</f>
        <v>-4</v>
      </c>
      <c r="X86" s="9">
        <f ca="1">IF(AB82="","",-1*AB82)</f>
        <v>0</v>
      </c>
      <c r="Y86" s="9">
        <f ca="1">IF(AB83="","",-1*AB83)</f>
        <v>0</v>
      </c>
      <c r="Z86" s="9">
        <f ca="1">IF(AB84="","",-1*AB84)</f>
        <v>0</v>
      </c>
      <c r="AA86" s="9">
        <f ca="1">IF(AB85="","",-1*AB85)</f>
        <v>0</v>
      </c>
      <c r="AB86" s="7"/>
      <c r="AC86" s="8">
        <f ca="1">AR86-AQ87</f>
        <v>0</v>
      </c>
      <c r="AD86" s="8">
        <f ca="1">AS86-AQ88</f>
        <v>-14</v>
      </c>
      <c r="AE86" s="8">
        <f ca="1">AT86-AQ89</f>
        <v>0</v>
      </c>
      <c r="AF86" s="8">
        <f ca="1">AU86-AQ90</f>
        <v>0</v>
      </c>
      <c r="AG86" s="4"/>
      <c r="AH86" s="4"/>
      <c r="AI86" s="2" t="str">
        <f t="shared" si="84"/>
        <v>Fun Kickers Oes</v>
      </c>
      <c r="AJ86" s="9">
        <f t="shared" ca="1" si="88"/>
        <v>0</v>
      </c>
      <c r="AK86" s="9">
        <f t="shared" ca="1" si="92"/>
        <v>0</v>
      </c>
      <c r="AL86" s="9">
        <f t="shared" ca="1" si="96"/>
        <v>58</v>
      </c>
      <c r="AM86" s="9">
        <f t="shared" ca="1" si="100"/>
        <v>0</v>
      </c>
      <c r="AN86" s="9">
        <f t="shared" ca="1" si="104"/>
        <v>0</v>
      </c>
      <c r="AO86" s="9">
        <f t="shared" ca="1" si="107"/>
        <v>0</v>
      </c>
      <c r="AP86" s="9">
        <f ca="1">SUMIFS($AN$94:$AN$225,$V$94:$V$225,$AI86,$W$94:$W$225,AP$78)+SUMIFS($AO$94:$AO$225,$W$94:$W$225,$AI86,$V$94:$V$225,AP$78)</f>
        <v>0</v>
      </c>
      <c r="AQ86" s="7"/>
      <c r="AR86" s="8">
        <f ca="1">SUMIFS($AN$94:$AN$225,$V$94:$V$225,$AI86,$W$94:$W$225,AR$78)+SUMIFS($AO$94:$AO$225,$W$94:$W$225,$AI86,$V$94:$V$225,AR$78)</f>
        <v>0</v>
      </c>
      <c r="AS86" s="8">
        <f ca="1">SUMIFS($AN$94:$AN$225,$V$94:$V$225,$AI86,$W$94:$W$225,AS$78)+SUMIFS($AO$94:$AO$225,$W$94:$W$225,$AI86,$V$94:$V$225,AS$78)</f>
        <v>28</v>
      </c>
      <c r="AT86" s="8">
        <f ca="1">SUMIFS($AN$94:$AN$225,$V$94:$V$225,$AI86,$W$94:$W$225,AT$78)+SUMIFS($AO$94:$AO$225,$W$94:$W$225,$AI86,$V$94:$V$225,AT$78)</f>
        <v>0</v>
      </c>
      <c r="AU86" s="8">
        <f ca="1">SUMIFS($AN$94:$AN$225,$V$94:$V$225,$AI86,$W$94:$W$225,AU$78)+SUMIFS($AO$94:$AO$225,$W$94:$W$225,$AI86,$V$94:$V$225,AU$78)</f>
        <v>0</v>
      </c>
      <c r="AX86" s="4"/>
      <c r="AY86" s="13"/>
      <c r="AZ86" s="13"/>
      <c r="BA86" s="13"/>
      <c r="BB86" s="13"/>
      <c r="BC86" s="13"/>
      <c r="BD86" s="13"/>
      <c r="BE86" s="13"/>
      <c r="BF86" s="4"/>
      <c r="BG86" s="13"/>
      <c r="BH86" s="13"/>
      <c r="BI86" s="13"/>
      <c r="BJ86" s="13"/>
    </row>
    <row r="87" spans="5:62" s="2" customFormat="1" x14ac:dyDescent="0.2">
      <c r="E87" s="2" t="str">
        <f t="shared" si="81"/>
        <v>Raslo Winners</v>
      </c>
      <c r="F87" s="9">
        <f t="shared" ca="1" si="86"/>
        <v>2</v>
      </c>
      <c r="G87" s="9">
        <f t="shared" ca="1" si="90"/>
        <v>0</v>
      </c>
      <c r="H87" s="9">
        <f t="shared" ca="1" si="94"/>
        <v>0</v>
      </c>
      <c r="I87" s="9">
        <f t="shared" ca="1" si="98"/>
        <v>0</v>
      </c>
      <c r="J87" s="9">
        <f t="shared" ca="1" si="102"/>
        <v>0</v>
      </c>
      <c r="K87" s="9">
        <f t="shared" ca="1" si="106"/>
        <v>0</v>
      </c>
      <c r="L87" s="9">
        <f ca="1">SUMIFS($AK$94:$AK$225,$V$94:$V$225,$E87,$W$94:$W$225,L$78)+SUMIFS($AL$94:$AL$225,$W$94:$W$225,$E87,$V$94:$V$225,L$78)</f>
        <v>0</v>
      </c>
      <c r="M87" s="9">
        <f ca="1">SUMIFS($AK$94:$AK$225,$V$94:$V$225,$E87,$W$94:$W$225,M$78)+SUMIFS($AL$94:$AL$225,$W$94:$W$225,$E87,$V$94:$V$225,M$78)</f>
        <v>0</v>
      </c>
      <c r="N87" s="7"/>
      <c r="O87" s="8">
        <f ca="1">SUMIFS($AK$94:$AK$225,$V$94:$V$225,$E87,$W$94:$W$225,O$78)+SUMIFS($AL$94:$AL$225,$W$94:$W$225,$E87,$V$94:$V$225,O$78)</f>
        <v>0</v>
      </c>
      <c r="P87" s="8">
        <f ca="1">SUMIFS($AK$94:$AK$225,$V$94:$V$225,$E87,$W$94:$W$225,P$78)+SUMIFS($AL$94:$AL$225,$W$94:$W$225,$E87,$V$94:$V$225,P$78)</f>
        <v>0</v>
      </c>
      <c r="Q87" s="8">
        <f ca="1">SUMIFS($AK$94:$AK$225,$V$94:$V$225,$E87,$W$94:$W$225,Q$78)+SUMIFS($AL$94:$AL$225,$W$94:$W$225,$E87,$V$94:$V$225,Q$78)</f>
        <v>0</v>
      </c>
      <c r="T87" s="2" t="str">
        <f t="shared" si="83"/>
        <v>Raslo Winners</v>
      </c>
      <c r="U87" s="9">
        <f ca="1">IF(AC79="","",-1*AC79)</f>
        <v>2</v>
      </c>
      <c r="V87" s="9">
        <f ca="1">IF(AC80="","",-1*AC80)</f>
        <v>-8</v>
      </c>
      <c r="W87" s="9">
        <f ca="1">IF(AC81="","",-1*AC81)</f>
        <v>0</v>
      </c>
      <c r="X87" s="9">
        <f ca="1">IF(AC82="","",-1*AC82)</f>
        <v>0</v>
      </c>
      <c r="Y87" s="9">
        <f ca="1">IF(AC83="","",-1*AC83)</f>
        <v>0</v>
      </c>
      <c r="Z87" s="9">
        <f ca="1">IF(AC84="","",-1*AC84)</f>
        <v>0</v>
      </c>
      <c r="AA87" s="9">
        <f ca="1">IF(AC85="","",-1*AC85)</f>
        <v>0</v>
      </c>
      <c r="AB87" s="9">
        <f t="shared" ref="AB87" ca="1" si="108">IF(AC86="","",-1*AC86)</f>
        <v>0</v>
      </c>
      <c r="AC87" s="7"/>
      <c r="AD87" s="8">
        <f ca="1">AS87-AR88</f>
        <v>0</v>
      </c>
      <c r="AE87" s="8">
        <f ca="1">AT87-AR89</f>
        <v>0</v>
      </c>
      <c r="AF87" s="8">
        <f ca="1">AU87-AR90</f>
        <v>0</v>
      </c>
      <c r="AG87" s="4"/>
      <c r="AH87" s="4"/>
      <c r="AI87" s="2" t="str">
        <f t="shared" si="84"/>
        <v>Raslo Winners</v>
      </c>
      <c r="AJ87" s="9">
        <f t="shared" ca="1" si="88"/>
        <v>61</v>
      </c>
      <c r="AK87" s="9">
        <f t="shared" ca="1" si="92"/>
        <v>36</v>
      </c>
      <c r="AL87" s="9">
        <f t="shared" ca="1" si="96"/>
        <v>0</v>
      </c>
      <c r="AM87" s="9">
        <f t="shared" ca="1" si="100"/>
        <v>0</v>
      </c>
      <c r="AN87" s="9">
        <f t="shared" ca="1" si="104"/>
        <v>0</v>
      </c>
      <c r="AO87" s="9">
        <f t="shared" ca="1" si="107"/>
        <v>0</v>
      </c>
      <c r="AP87" s="9">
        <f ca="1">SUMIFS($AN$94:$AN$225,$V$94:$V$225,$AI87,$W$94:$W$225,AP$78)+SUMIFS($AO$94:$AO$225,$W$94:$W$225,$AI87,$V$94:$V$225,AP$78)</f>
        <v>0</v>
      </c>
      <c r="AQ87" s="9">
        <f ca="1">SUMIFS($AN$94:$AN$225,$V$94:$V$225,$AI87,$W$94:$W$225,AQ$78)+SUMIFS($AO$94:$AO$225,$W$94:$W$225,$AI87,$V$94:$V$225,AQ$78)</f>
        <v>0</v>
      </c>
      <c r="AR87" s="7"/>
      <c r="AS87" s="8">
        <f ca="1">SUMIFS($AN$94:$AN$225,$V$94:$V$225,$AI87,$W$94:$W$225,AS$78)+SUMIFS($AO$94:$AO$225,$W$94:$W$225,$AI87,$V$94:$V$225,AS$78)</f>
        <v>0</v>
      </c>
      <c r="AT87" s="8">
        <f ca="1">SUMIFS($AN$94:$AN$225,$V$94:$V$225,$AI87,$W$94:$W$225,AT$78)+SUMIFS($AO$94:$AO$225,$W$94:$W$225,$AI87,$V$94:$V$225,AT$78)</f>
        <v>0</v>
      </c>
      <c r="AU87" s="8">
        <f ca="1">SUMIFS($AN$94:$AN$225,$V$94:$V$225,$AI87,$W$94:$W$225,AU$78)+SUMIFS($AO$94:$AO$225,$W$94:$W$225,$AI87,$V$94:$V$225,AU$78)</f>
        <v>0</v>
      </c>
      <c r="AX87" s="4"/>
      <c r="AY87" s="13"/>
      <c r="AZ87" s="13"/>
      <c r="BA87" s="13"/>
      <c r="BB87" s="13"/>
      <c r="BC87" s="13"/>
      <c r="BD87" s="13"/>
      <c r="BE87" s="13"/>
      <c r="BF87" s="13"/>
      <c r="BG87" s="4"/>
      <c r="BH87" s="13"/>
      <c r="BI87" s="13"/>
      <c r="BJ87" s="13"/>
    </row>
    <row r="88" spans="5:62" s="2" customFormat="1" x14ac:dyDescent="0.2">
      <c r="E88" s="2" t="str">
        <f t="shared" si="81"/>
        <v>AC Roma</v>
      </c>
      <c r="F88" s="9">
        <f t="shared" ca="1" si="86"/>
        <v>2</v>
      </c>
      <c r="G88" s="9">
        <f t="shared" ca="1" si="90"/>
        <v>0</v>
      </c>
      <c r="H88" s="9">
        <f t="shared" ca="1" si="94"/>
        <v>0</v>
      </c>
      <c r="I88" s="9">
        <f t="shared" ca="1" si="98"/>
        <v>0</v>
      </c>
      <c r="J88" s="9">
        <f t="shared" ca="1" si="102"/>
        <v>0</v>
      </c>
      <c r="K88" s="9">
        <f t="shared" ca="1" si="106"/>
        <v>0</v>
      </c>
      <c r="L88" s="9">
        <f ca="1">SUMIFS($AK$94:$AK$225,$V$94:$V$225,$E88,$W$94:$W$225,L$78)+SUMIFS($AL$94:$AL$225,$W$94:$W$225,$E88,$V$94:$V$225,L$78)</f>
        <v>0</v>
      </c>
      <c r="M88" s="9">
        <f ca="1">SUMIFS($AK$94:$AK$225,$V$94:$V$225,$E88,$W$94:$W$225,M$78)+SUMIFS($AL$94:$AL$225,$W$94:$W$225,$E88,$V$94:$V$225,M$78)</f>
        <v>2</v>
      </c>
      <c r="N88" s="9">
        <f ca="1">SUMIFS($AK$94:$AK$225,$V$94:$V$225,$E88,$W$94:$W$225,N$78)+SUMIFS($AL$94:$AL$225,$W$94:$W$225,$E88,$V$94:$V$225,N$78)</f>
        <v>0</v>
      </c>
      <c r="O88" s="7"/>
      <c r="P88" s="8">
        <f ca="1">SUMIFS($AK$94:$AK$225,$V$94:$V$225,$E88,$W$94:$W$225,P$78)+SUMIFS($AL$94:$AL$225,$W$94:$W$225,$E88,$V$94:$V$225,P$78)</f>
        <v>0</v>
      </c>
      <c r="Q88" s="8">
        <f ca="1">SUMIFS($AK$94:$AK$225,$V$94:$V$225,$E88,$W$94:$W$225,Q$78)+SUMIFS($AL$94:$AL$225,$W$94:$W$225,$E88,$V$94:$V$225,Q$78)</f>
        <v>0</v>
      </c>
      <c r="T88" s="2" t="str">
        <f t="shared" ref="T88:T90" si="109">F13</f>
        <v>AC Roma</v>
      </c>
      <c r="U88" s="9">
        <f ca="1">IF(AD79="","",-1*AD79)</f>
        <v>14</v>
      </c>
      <c r="V88" s="9">
        <f ca="1">IF(AD80="","",-1*AD80)</f>
        <v>0</v>
      </c>
      <c r="W88" s="9">
        <f ca="1">IF(AD81="","",-1*AD81)</f>
        <v>0</v>
      </c>
      <c r="X88" s="9">
        <f ca="1">IF(AD82="","",-1*AD82)</f>
        <v>0</v>
      </c>
      <c r="Y88" s="9">
        <f ca="1">IF(AD83="","",-1*AD83)</f>
        <v>0</v>
      </c>
      <c r="Z88" s="9">
        <f ca="1">IF(AD84="","",-1*AD84)</f>
        <v>0</v>
      </c>
      <c r="AA88" s="9">
        <f ca="1">IF(AD85="","",-1*AD85)</f>
        <v>0</v>
      </c>
      <c r="AB88" s="9">
        <f ca="1">IF(AD86="","",-1*AD86)</f>
        <v>14</v>
      </c>
      <c r="AC88" s="9">
        <f ca="1">IF(AD87="","",-1*AD87)</f>
        <v>0</v>
      </c>
      <c r="AD88" s="7"/>
      <c r="AE88" s="8">
        <f ca="1">AT88-AS89</f>
        <v>0</v>
      </c>
      <c r="AF88" s="8">
        <f ca="1">AU88-AS90</f>
        <v>0</v>
      </c>
      <c r="AG88" s="4"/>
      <c r="AH88" s="4"/>
      <c r="AI88" s="2" t="str">
        <f t="shared" ref="AI88:AI90" si="110">F13</f>
        <v>AC Roma</v>
      </c>
      <c r="AJ88" s="9">
        <f t="shared" ca="1" si="88"/>
        <v>42</v>
      </c>
      <c r="AK88" s="9">
        <f t="shared" ca="1" si="92"/>
        <v>0</v>
      </c>
      <c r="AL88" s="9">
        <f t="shared" ca="1" si="96"/>
        <v>0</v>
      </c>
      <c r="AM88" s="9">
        <f t="shared" ca="1" si="100"/>
        <v>0</v>
      </c>
      <c r="AN88" s="9">
        <f t="shared" ca="1" si="104"/>
        <v>0</v>
      </c>
      <c r="AO88" s="9">
        <f t="shared" ca="1" si="107"/>
        <v>0</v>
      </c>
      <c r="AP88" s="9">
        <f ca="1">SUMIFS($AN$94:$AN$225,$V$94:$V$225,$AI88,$W$94:$W$225,AP$78)+SUMIFS($AO$94:$AO$225,$W$94:$W$225,$AI88,$V$94:$V$225,AP$78)</f>
        <v>0</v>
      </c>
      <c r="AQ88" s="9">
        <f ca="1">SUMIFS($AN$94:$AN$225,$V$94:$V$225,$AI88,$W$94:$W$225,AQ$78)+SUMIFS($AO$94:$AO$225,$W$94:$W$225,$AI88,$V$94:$V$225,AQ$78)</f>
        <v>42</v>
      </c>
      <c r="AR88" s="9">
        <f ca="1">SUMIFS($AN$94:$AN$225,$V$94:$V$225,$AI88,$W$94:$W$225,AR$78)+SUMIFS($AO$94:$AO$225,$W$94:$W$225,$AI88,$V$94:$V$225,AR$78)</f>
        <v>0</v>
      </c>
      <c r="AS88" s="7"/>
      <c r="AT88" s="8">
        <f ca="1">SUMIFS($AN$94:$AN$225,$V$94:$V$225,$AI88,$W$94:$W$225,AT$78)+SUMIFS($AO$94:$AO$225,$W$94:$W$225,$AI88,$V$94:$V$225,AT$78)</f>
        <v>0</v>
      </c>
      <c r="AU88" s="8">
        <f ca="1">SUMIFS($AN$94:$AN$225,$V$94:$V$225,$AI88,$W$94:$W$225,AU$78)+SUMIFS($AO$94:$AO$225,$W$94:$W$225,$AI88,$V$94:$V$225,AU$78)</f>
        <v>0</v>
      </c>
      <c r="AX88" s="4"/>
      <c r="AY88" s="13"/>
      <c r="AZ88" s="13"/>
      <c r="BA88" s="13"/>
      <c r="BB88" s="13"/>
      <c r="BC88" s="13"/>
      <c r="BD88" s="13"/>
      <c r="BE88" s="13"/>
      <c r="BF88" s="13"/>
      <c r="BG88" s="13"/>
      <c r="BH88" s="4"/>
      <c r="BI88" s="13"/>
      <c r="BJ88" s="13"/>
    </row>
    <row r="89" spans="5:62" s="2" customFormat="1" x14ac:dyDescent="0.2">
      <c r="E89" s="2" t="str">
        <f t="shared" si="81"/>
        <v/>
      </c>
      <c r="F89" s="9">
        <f t="shared" ca="1" si="86"/>
        <v>0</v>
      </c>
      <c r="G89" s="9">
        <f t="shared" ca="1" si="90"/>
        <v>0</v>
      </c>
      <c r="H89" s="9">
        <f t="shared" ca="1" si="94"/>
        <v>0</v>
      </c>
      <c r="I89" s="9">
        <f t="shared" ca="1" si="98"/>
        <v>0</v>
      </c>
      <c r="J89" s="9">
        <f t="shared" ca="1" si="102"/>
        <v>0</v>
      </c>
      <c r="K89" s="9">
        <f t="shared" ca="1" si="106"/>
        <v>0</v>
      </c>
      <c r="L89" s="9">
        <f ca="1">SUMIFS($AK$94:$AK$225,$V$94:$V$225,$E89,$W$94:$W$225,L$78)+SUMIFS($AL$94:$AL$225,$W$94:$W$225,$E89,$V$94:$V$225,L$78)</f>
        <v>0</v>
      </c>
      <c r="M89" s="9">
        <f ca="1">SUMIFS($AK$94:$AK$225,$V$94:$V$225,$E89,$W$94:$W$225,M$78)+SUMIFS($AL$94:$AL$225,$W$94:$W$225,$E89,$V$94:$V$225,M$78)</f>
        <v>0</v>
      </c>
      <c r="N89" s="9">
        <f ca="1">SUMIFS($AK$94:$AK$225,$V$94:$V$225,$E89,$W$94:$W$225,N$78)+SUMIFS($AL$94:$AL$225,$W$94:$W$225,$E89,$V$94:$V$225,N$78)</f>
        <v>0</v>
      </c>
      <c r="O89" s="9">
        <f ca="1">SUMIFS($AK$94:$AK$225,$V$94:$V$225,$E89,$W$94:$W$225,O$78)+SUMIFS($AL$94:$AL$225,$W$94:$W$225,$E89,$V$94:$V$225,O$78)</f>
        <v>0</v>
      </c>
      <c r="P89" s="7"/>
      <c r="Q89" s="8">
        <f ca="1">SUMIFS($AK$94:$AK$225,$V$94:$V$225,$E89,$W$94:$W$225,Q$78)+SUMIFS($AL$94:$AL$225,$W$94:$W$225,$E89,$V$94:$V$225,Q$78)</f>
        <v>0</v>
      </c>
      <c r="T89" s="2" t="str">
        <f t="shared" si="109"/>
        <v/>
      </c>
      <c r="U89" s="9">
        <f ca="1">IF(AE79="","",-1*AE79)</f>
        <v>0</v>
      </c>
      <c r="V89" s="9">
        <f ca="1">IF(AE80="","",-1*AE80)</f>
        <v>0</v>
      </c>
      <c r="W89" s="9">
        <f ca="1">IF(AE81="","",-1*AE81)</f>
        <v>0</v>
      </c>
      <c r="X89" s="9">
        <f ca="1">IF(AE82="","",-1*AE82)</f>
        <v>0</v>
      </c>
      <c r="Y89" s="9">
        <f ca="1">IF(AE83="","",-1*AE83)</f>
        <v>0</v>
      </c>
      <c r="Z89" s="9">
        <f ca="1">IF(AE84="","",-1*AE84)</f>
        <v>0</v>
      </c>
      <c r="AA89" s="9">
        <f ca="1">IF(AE85="","",-1*AE85)</f>
        <v>0</v>
      </c>
      <c r="AB89" s="9">
        <f ca="1">IF(AE86="","",-1*AE86)</f>
        <v>0</v>
      </c>
      <c r="AC89" s="9">
        <f ca="1">IF(AE87="","",-1*AE87)</f>
        <v>0</v>
      </c>
      <c r="AD89" s="9">
        <f ca="1">IF(AE88="","",-1*AE88)</f>
        <v>0</v>
      </c>
      <c r="AE89" s="7"/>
      <c r="AF89" s="8">
        <f ca="1">AU89-AT90</f>
        <v>0</v>
      </c>
      <c r="AG89" s="4"/>
      <c r="AH89" s="4"/>
      <c r="AI89" s="2" t="str">
        <f t="shared" si="110"/>
        <v/>
      </c>
      <c r="AJ89" s="9">
        <f t="shared" ca="1" si="88"/>
        <v>0</v>
      </c>
      <c r="AK89" s="9">
        <f t="shared" ca="1" si="92"/>
        <v>0</v>
      </c>
      <c r="AL89" s="9">
        <f t="shared" ca="1" si="96"/>
        <v>0</v>
      </c>
      <c r="AM89" s="9">
        <f t="shared" ca="1" si="100"/>
        <v>0</v>
      </c>
      <c r="AN89" s="9">
        <f t="shared" ca="1" si="104"/>
        <v>0</v>
      </c>
      <c r="AO89" s="9">
        <f t="shared" ca="1" si="107"/>
        <v>0</v>
      </c>
      <c r="AP89" s="9">
        <f ca="1">SUMIFS($AN$94:$AN$225,$V$94:$V$225,$AI89,$W$94:$W$225,AP$78)+SUMIFS($AO$94:$AO$225,$W$94:$W$225,$AI89,$V$94:$V$225,AP$78)</f>
        <v>0</v>
      </c>
      <c r="AQ89" s="9">
        <f ca="1">SUMIFS($AN$94:$AN$225,$V$94:$V$225,$AI89,$W$94:$W$225,AQ$78)+SUMIFS($AO$94:$AO$225,$W$94:$W$225,$AI89,$V$94:$V$225,AQ$78)</f>
        <v>0</v>
      </c>
      <c r="AR89" s="9">
        <f ca="1">SUMIFS($AN$94:$AN$225,$V$94:$V$225,$AI89,$W$94:$W$225,AR$78)+SUMIFS($AO$94:$AO$225,$W$94:$W$225,$AI89,$V$94:$V$225,AR$78)</f>
        <v>0</v>
      </c>
      <c r="AS89" s="9">
        <f ca="1">SUMIFS($AN$94:$AN$225,$V$94:$V$225,$AI89,$W$94:$W$225,AS$78)+SUMIFS($AO$94:$AO$225,$W$94:$W$225,$AI89,$V$94:$V$225,AS$78)</f>
        <v>0</v>
      </c>
      <c r="AT89" s="7"/>
      <c r="AU89" s="8">
        <f ca="1">SUMIFS($AN$94:$AN$225,$V$94:$V$225,$AI89,$W$94:$W$225,AU$78)+SUMIFS($AO$94:$AO$225,$W$94:$W$225,$AI89,$V$94:$V$225,AU$78)</f>
        <v>0</v>
      </c>
      <c r="AX89" s="4"/>
      <c r="AY89" s="13"/>
      <c r="AZ89" s="13"/>
      <c r="BA89" s="13"/>
      <c r="BB89" s="13"/>
      <c r="BC89" s="13"/>
      <c r="BD89" s="13"/>
      <c r="BE89" s="13"/>
      <c r="BF89" s="13"/>
      <c r="BG89" s="13"/>
      <c r="BH89" s="13"/>
      <c r="BI89" s="4"/>
      <c r="BJ89" s="13"/>
    </row>
    <row r="90" spans="5:62" s="2" customFormat="1" x14ac:dyDescent="0.2">
      <c r="E90" s="2" t="str">
        <f t="shared" si="81"/>
        <v/>
      </c>
      <c r="F90" s="9">
        <f t="shared" ca="1" si="86"/>
        <v>0</v>
      </c>
      <c r="G90" s="9">
        <f t="shared" ca="1" si="90"/>
        <v>0</v>
      </c>
      <c r="H90" s="9">
        <f t="shared" ca="1" si="94"/>
        <v>0</v>
      </c>
      <c r="I90" s="9">
        <f t="shared" ca="1" si="98"/>
        <v>0</v>
      </c>
      <c r="J90" s="9">
        <f t="shared" ca="1" si="102"/>
        <v>0</v>
      </c>
      <c r="K90" s="9">
        <f t="shared" ca="1" si="106"/>
        <v>0</v>
      </c>
      <c r="L90" s="9">
        <f ca="1">SUMIFS($AK$94:$AK$225,$V$94:$V$225,$E90,$W$94:$W$225,L$78)+SUMIFS($AL$94:$AL$225,$W$94:$W$225,$E90,$V$94:$V$225,L$78)</f>
        <v>0</v>
      </c>
      <c r="M90" s="9">
        <f ca="1">SUMIFS($AK$94:$AK$225,$V$94:$V$225,$E90,$W$94:$W$225,M$78)+SUMIFS($AL$94:$AL$225,$W$94:$W$225,$E90,$V$94:$V$225,M$78)</f>
        <v>0</v>
      </c>
      <c r="N90" s="9">
        <f ca="1">SUMIFS($AK$94:$AK$225,$V$94:$V$225,$E90,$W$94:$W$225,N$78)+SUMIFS($AL$94:$AL$225,$W$94:$W$225,$E90,$V$94:$V$225,N$78)</f>
        <v>0</v>
      </c>
      <c r="O90" s="9">
        <f ca="1">SUMIFS($AK$94:$AK$225,$V$94:$V$225,$E90,$W$94:$W$225,O$78)+SUMIFS($AL$94:$AL$225,$W$94:$W$225,$E90,$V$94:$V$225,O$78)</f>
        <v>0</v>
      </c>
      <c r="P90" s="9">
        <f ca="1">SUMIFS($AK$94:$AK$225,$V$94:$V$225,$E90,$W$94:$W$225,P$78)+SUMIFS($AL$94:$AL$225,$W$94:$W$225,$E90,$V$94:$V$225,P$78)</f>
        <v>0</v>
      </c>
      <c r="Q90" s="7"/>
      <c r="T90" s="2" t="str">
        <f t="shared" si="109"/>
        <v/>
      </c>
      <c r="U90" s="9">
        <f ca="1">IF(AF79="","",-1*AF79)</f>
        <v>0</v>
      </c>
      <c r="V90" s="9">
        <f ca="1">IF(AF80="","",-1*AF80)</f>
        <v>0</v>
      </c>
      <c r="W90" s="9">
        <f ca="1">IF(AF81="","",-1*AF81)</f>
        <v>0</v>
      </c>
      <c r="X90" s="9">
        <f ca="1">IF(AF82="","",-1*AF82)</f>
        <v>0</v>
      </c>
      <c r="Y90" s="9">
        <f ca="1">IF(AF83="","",-1*AF83)</f>
        <v>0</v>
      </c>
      <c r="Z90" s="9">
        <f ca="1">IF(AF84="","",-1*AF84)</f>
        <v>0</v>
      </c>
      <c r="AA90" s="9">
        <f ca="1">IF(AF85="","",-1*AF85)</f>
        <v>0</v>
      </c>
      <c r="AB90" s="9">
        <f ca="1">IF(AF86="","",-1*AF86)</f>
        <v>0</v>
      </c>
      <c r="AC90" s="9">
        <f ca="1">IF(AF87="","",-1*AF87)</f>
        <v>0</v>
      </c>
      <c r="AD90" s="9">
        <f ca="1">IF(AF88="","",-1*AF88)</f>
        <v>0</v>
      </c>
      <c r="AE90" s="9">
        <f ca="1">IF(AF89="","",-1*AF89)</f>
        <v>0</v>
      </c>
      <c r="AF90" s="7"/>
      <c r="AG90" s="4"/>
      <c r="AH90" s="4"/>
      <c r="AI90" s="2" t="str">
        <f t="shared" si="110"/>
        <v/>
      </c>
      <c r="AJ90" s="9">
        <f t="shared" ca="1" si="88"/>
        <v>0</v>
      </c>
      <c r="AK90" s="9">
        <f t="shared" ca="1" si="92"/>
        <v>0</v>
      </c>
      <c r="AL90" s="9">
        <f t="shared" ca="1" si="96"/>
        <v>0</v>
      </c>
      <c r="AM90" s="9">
        <f t="shared" ca="1" si="100"/>
        <v>0</v>
      </c>
      <c r="AN90" s="9">
        <f t="shared" ca="1" si="104"/>
        <v>0</v>
      </c>
      <c r="AO90" s="9">
        <f t="shared" ca="1" si="107"/>
        <v>0</v>
      </c>
      <c r="AP90" s="9">
        <f ca="1">SUMIFS($AN$94:$AN$225,$V$94:$V$225,$AI90,$W$94:$W$225,AP$78)+SUMIFS($AO$94:$AO$225,$W$94:$W$225,$AI90,$V$94:$V$225,AP$78)</f>
        <v>0</v>
      </c>
      <c r="AQ90" s="9">
        <f ca="1">SUMIFS($AN$94:$AN$225,$V$94:$V$225,$AI90,$W$94:$W$225,AQ$78)+SUMIFS($AO$94:$AO$225,$W$94:$W$225,$AI90,$V$94:$V$225,AQ$78)</f>
        <v>0</v>
      </c>
      <c r="AR90" s="9">
        <f ca="1">SUMIFS($AN$94:$AN$225,$V$94:$V$225,$AI90,$W$94:$W$225,AR$78)+SUMIFS($AO$94:$AO$225,$W$94:$W$225,$AI90,$V$94:$V$225,AR$78)</f>
        <v>0</v>
      </c>
      <c r="AS90" s="9">
        <f ca="1">SUMIFS($AN$94:$AN$225,$V$94:$V$225,$AI90,$W$94:$W$225,AS$78)+SUMIFS($AO$94:$AO$225,$W$94:$W$225,$AI90,$V$94:$V$225,AS$78)</f>
        <v>0</v>
      </c>
      <c r="AT90" s="9">
        <f ca="1">SUMIFS($AN$94:$AN$225,$V$94:$V$225,$AI90,$W$94:$W$225,AT$78)+SUMIFS($AO$94:$AO$225,$W$94:$W$225,$AI90,$V$94:$V$225,AT$78)</f>
        <v>0</v>
      </c>
      <c r="AU90" s="7"/>
      <c r="AX90" s="4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4"/>
    </row>
    <row r="91" spans="5:62" s="2" customFormat="1" x14ac:dyDescent="0.2"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</row>
    <row r="92" spans="5:62" s="2" customFormat="1" x14ac:dyDescent="0.2"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</row>
    <row r="93" spans="5:62" s="2" customFormat="1" ht="12.75" thickBot="1" x14ac:dyDescent="0.25">
      <c r="F93" s="211" t="s">
        <v>191</v>
      </c>
      <c r="X93" s="742" t="s">
        <v>339</v>
      </c>
      <c r="Y93" s="742"/>
      <c r="Z93" s="143" t="s">
        <v>168</v>
      </c>
      <c r="AA93" s="143" t="s">
        <v>15</v>
      </c>
      <c r="AB93" s="143" t="s">
        <v>162</v>
      </c>
      <c r="AC93" s="144" t="s">
        <v>169</v>
      </c>
      <c r="AD93" s="143" t="s">
        <v>163</v>
      </c>
      <c r="AE93" s="746" t="s">
        <v>110</v>
      </c>
      <c r="AF93" s="746"/>
      <c r="AG93" s="742" t="s">
        <v>340</v>
      </c>
      <c r="AH93" s="742"/>
      <c r="AI93" s="742" t="s">
        <v>341</v>
      </c>
      <c r="AJ93" s="742"/>
      <c r="AK93" s="742" t="s">
        <v>342</v>
      </c>
      <c r="AL93" s="742"/>
      <c r="AM93" s="143" t="s">
        <v>342</v>
      </c>
      <c r="AN93" s="742" t="s">
        <v>355</v>
      </c>
      <c r="AO93" s="742"/>
      <c r="AP93" s="4"/>
      <c r="AQ93" s="4"/>
      <c r="AR93" s="4"/>
    </row>
    <row r="94" spans="5:62" s="2" customFormat="1" ht="14.25" thickTop="1" thickBot="1" x14ac:dyDescent="0.25">
      <c r="F94" s="523">
        <v>1000000</v>
      </c>
      <c r="G94" s="526" t="s">
        <v>388</v>
      </c>
      <c r="P94" s="38" t="s">
        <v>6</v>
      </c>
      <c r="Q94" s="57" t="str">
        <f>IF(Planung!$C$8="","",Planung!$C$8)</f>
        <v>1. FC Riedwald</v>
      </c>
      <c r="U94" s="64" t="s">
        <v>6</v>
      </c>
      <c r="V94" s="33" t="str">
        <f ca="1">Planung!$N7</f>
        <v>1. FC Riedwald</v>
      </c>
      <c r="W94" s="26" t="str">
        <f ca="1">Planung!$P7</f>
        <v>AC Roma</v>
      </c>
      <c r="X94" s="26">
        <f ca="1">IF(AND(Ergebnisse!$H10&lt;&gt;"",Ergebnisse!$J10&lt;&gt;"",ABS(Ergebnisse!$H10-Ergebnisse!$J10)&gt;1,Ergebnisse!$E10&lt;&gt;Ergebnisse!$G10,$V94&lt;&gt;"",$W94&lt;&gt;""),Ergebnisse!$H10,"")</f>
        <v>13</v>
      </c>
      <c r="Y94" s="27">
        <f ca="1">IF(AND(Ergebnisse!$H10&lt;&gt;"",Ergebnisse!$J10&lt;&gt;"",ABS(Ergebnisse!$H10-Ergebnisse!$J10)&gt;1,Ergebnisse!$E10&lt;&gt;Ergebnisse!$G10,$V94&lt;&gt;"",$W94&lt;&gt;""),Ergebnisse!$J10,"")</f>
        <v>21</v>
      </c>
      <c r="Z94" s="25" t="str">
        <f ca="1">IF(Planung!$F7=0,V94&amp;W94,"")</f>
        <v>1. FC RiedwaldAC Roma</v>
      </c>
      <c r="AA94" s="26">
        <f ca="1">IF(AND(V94&lt;&gt;"",W94&lt;&gt;"",V94&lt;&gt;W94,Ergebnisse!$Q10&lt;&gt;"",Ergebnisse!$S10&lt;&gt;""),1,0)</f>
        <v>1</v>
      </c>
      <c r="AB94" s="133" t="str">
        <f ca="1">IF(AND(AA94&gt;0,Planung!$F7=0),AN94&amp;Sprache!$E$87&amp;AO94,"")</f>
        <v>28 : 42</v>
      </c>
      <c r="AC94" s="4" t="str">
        <f ca="1">IF(Planung!$F7=1,V94&amp;W94,"")</f>
        <v/>
      </c>
      <c r="AD94" s="134" t="str">
        <f ca="1">IF(AND(AA94&gt;0,Planung!$F7=1),AN94&amp;Sprache!$E$87&amp;AO94,"")</f>
        <v/>
      </c>
      <c r="AE94" s="137">
        <f ca="1">IF($AA94=0,"",IF($AK94&gt;$AL94,Einstellungen!$C$4,IF($AK94=$AL94,1,0)))</f>
        <v>0</v>
      </c>
      <c r="AF94" s="134">
        <f ca="1">IF($AA94=0,"",IF($AK94&lt;$AL94,Einstellungen!$C$4,IF($AK94=$AL94,1,0)))</f>
        <v>2</v>
      </c>
      <c r="AG94" s="473">
        <f ca="1">IF(AND(Ergebnisse!$K10&lt;&gt;"",Ergebnisse!$M10&lt;&gt;"",ABS(Ergebnisse!$K10-Ergebnisse!$M10)&gt;1,Ergebnisse!$E10&lt;&gt;Ergebnisse!$G10,$V94&lt;&gt;"",$W94&lt;&gt;""),Ergebnisse!$K10,"")</f>
        <v>15</v>
      </c>
      <c r="AH94" s="474">
        <f ca="1">IF(AND(Ergebnisse!$K10&lt;&gt;"",Ergebnisse!$M10&lt;&gt;"",ABS(Ergebnisse!$K10-Ergebnisse!$M10)&gt;1,Ergebnisse!$E10&lt;&gt;Ergebnisse!$G10,$V94&lt;&gt;"",$W94&lt;&gt;""),Ergebnisse!$M10,"")</f>
        <v>21</v>
      </c>
      <c r="AI94" s="475" t="str">
        <f ca="1">IF(AND(Ergebnisse!$N10&lt;&gt;"",Ergebnisse!$P10&lt;&gt;"",ABS(Ergebnisse!$N10-Ergebnisse!$P10)&gt;1,Ergebnisse!$E10&lt;&gt;Ergebnisse!$G10,$V94&lt;&gt;"",$W94&lt;&gt;""),Ergebnisse!$N10,"")</f>
        <v/>
      </c>
      <c r="AJ94" s="332" t="str">
        <f ca="1">IF(AND(Ergebnisse!$N10&lt;&gt;"",Ergebnisse!$P10&lt;&gt;"",ABS(Ergebnisse!$N10-Ergebnisse!$P10)&gt;1,Ergebnisse!$E10&lt;&gt;Ergebnisse!$G10,$V94&lt;&gt;"",$W94&lt;&gt;""),Ergebnisse!$P10,"")</f>
        <v/>
      </c>
      <c r="AK94" s="473">
        <f ca="1">IF(Ergebnisse!$Q10="",0,Ergebnisse!$Q10)</f>
        <v>0</v>
      </c>
      <c r="AL94" s="332">
        <f ca="1">IF(Ergebnisse!$S10="",0,Ergebnisse!$S10)</f>
        <v>2</v>
      </c>
      <c r="AM94" s="487" t="str">
        <f ca="1">IF(AA94&gt;0,AK94&amp;Sprache!$E$87&amp;AL94,"")</f>
        <v>0 : 2</v>
      </c>
      <c r="AN94" s="473">
        <f ca="1">IF(AA94&gt;0,SUM(X94,AG94,AI94),"")</f>
        <v>28</v>
      </c>
      <c r="AO94" s="332">
        <f ca="1">IF(AA94&gt;0,SUM(Y94,AH94,AJ94),"")</f>
        <v>42</v>
      </c>
      <c r="AP94" s="4"/>
      <c r="AQ94" s="4"/>
      <c r="AR94" s="4"/>
    </row>
    <row r="95" spans="5:62" s="2" customFormat="1" ht="13.5" thickBot="1" x14ac:dyDescent="0.25">
      <c r="F95" s="524">
        <v>1000</v>
      </c>
      <c r="G95" s="527" t="s">
        <v>387</v>
      </c>
      <c r="H95" s="213">
        <v>500</v>
      </c>
      <c r="I95" s="212" t="s">
        <v>390</v>
      </c>
      <c r="P95" s="39" t="s">
        <v>7</v>
      </c>
      <c r="Q95" s="58" t="str">
        <f>IF(Planung!$C$10="","",Planung!$C$10)</f>
        <v>FC Barcelona</v>
      </c>
      <c r="U95" s="65" t="s">
        <v>7</v>
      </c>
      <c r="V95" s="34" t="str">
        <f ca="1">Planung!$N8</f>
        <v>Raslo Winners</v>
      </c>
      <c r="W95" s="13" t="str">
        <f ca="1">Planung!$P8</f>
        <v>FC Barcelona</v>
      </c>
      <c r="X95" s="13">
        <f ca="1">IF(AND(Ergebnisse!$H11&lt;&gt;"",Ergebnisse!$J11&lt;&gt;"",ABS(Ergebnisse!$H11-Ergebnisse!$J11)&gt;1,Ergebnisse!$E11&lt;&gt;Ergebnisse!$G11,$V95&lt;&gt;"",$W95&lt;&gt;""),Ergebnisse!$H11,"")</f>
        <v>21</v>
      </c>
      <c r="Y95" s="29">
        <f ca="1">IF(AND(Ergebnisse!$H11&lt;&gt;"",Ergebnisse!$J11&lt;&gt;"",ABS(Ergebnisse!$H11-Ergebnisse!$J11)&gt;1,Ergebnisse!$E11&lt;&gt;Ergebnisse!$G11,$V95&lt;&gt;"",$W95&lt;&gt;""),Ergebnisse!$J11,"")</f>
        <v>23</v>
      </c>
      <c r="Z95" s="28" t="str">
        <f ca="1">IF(Planung!$F8=0,V95&amp;W95,"")</f>
        <v>Raslo WinnersFC Barcelona</v>
      </c>
      <c r="AA95" s="13">
        <f ca="1">IF(AND(V95&lt;&gt;"",W95&lt;&gt;"",V95&lt;&gt;W95,Ergebnisse!$Q11&lt;&gt;"",Ergebnisse!$S11&lt;&gt;""),1,0)</f>
        <v>1</v>
      </c>
      <c r="AB95" s="13" t="str">
        <f ca="1">IF(AND(AA95&gt;0,Planung!$F8=0),AN95&amp;Sprache!$E$87&amp;AO95,"")</f>
        <v>36 : 44</v>
      </c>
      <c r="AC95" s="4" t="str">
        <f ca="1">IF(Planung!$F8=1,V95&amp;W95,"")</f>
        <v/>
      </c>
      <c r="AD95" s="135" t="str">
        <f ca="1">IF(AND(AA95&gt;0,Planung!$F8=1),AN95&amp;Sprache!$E$87&amp;AO95,"")</f>
        <v/>
      </c>
      <c r="AE95" s="138">
        <f ca="1">IF($AA95=0,"",IF($AK95&gt;$AL95,Einstellungen!$C$4,IF($AK95=$AL95,1,0)))</f>
        <v>0</v>
      </c>
      <c r="AF95" s="135">
        <f ca="1">IF($AA95=0,"",IF($AK95&lt;$AL95,Einstellungen!$C$4,IF($AK95=$AL95,1,0)))</f>
        <v>2</v>
      </c>
      <c r="AG95" s="138">
        <f ca="1">IF(AND(Ergebnisse!$K11&lt;&gt;"",Ergebnisse!$M11&lt;&gt;"",ABS(Ergebnisse!$K11-Ergebnisse!$M11)&gt;1,Ergebnisse!$E11&lt;&gt;Ergebnisse!$G11,$V95&lt;&gt;"",$W95&lt;&gt;""),Ergebnisse!$K11,"")</f>
        <v>15</v>
      </c>
      <c r="AH95" s="476">
        <f ca="1">IF(AND(Ergebnisse!$K11&lt;&gt;"",Ergebnisse!$M11&lt;&gt;"",ABS(Ergebnisse!$K11-Ergebnisse!$M11)&gt;1,Ergebnisse!$E11&lt;&gt;Ergebnisse!$G11,$V95&lt;&gt;"",$W95&lt;&gt;""),Ergebnisse!$M11,"")</f>
        <v>21</v>
      </c>
      <c r="AI95" s="472" t="str">
        <f ca="1">IF(AND(Ergebnisse!$N11&lt;&gt;"",Ergebnisse!$P11&lt;&gt;"",ABS(Ergebnisse!$N11-Ergebnisse!$P11)&gt;1,Ergebnisse!$E11&lt;&gt;Ergebnisse!$G11,$V95&lt;&gt;"",$W95&lt;&gt;""),Ergebnisse!$N11,"")</f>
        <v/>
      </c>
      <c r="AJ95" s="135" t="str">
        <f ca="1">IF(AND(Ergebnisse!$N11&lt;&gt;"",Ergebnisse!$P11&lt;&gt;"",ABS(Ergebnisse!$N11-Ergebnisse!$P11)&gt;1,Ergebnisse!$E11&lt;&gt;Ergebnisse!$G11,$V95&lt;&gt;"",$W95&lt;&gt;""),Ergebnisse!$P11,"")</f>
        <v/>
      </c>
      <c r="AK95" s="138">
        <f ca="1">IF(Ergebnisse!$Q11="",0,Ergebnisse!$Q11)</f>
        <v>0</v>
      </c>
      <c r="AL95" s="135">
        <f ca="1">IF(Ergebnisse!$S11="",0,Ergebnisse!$S11)</f>
        <v>2</v>
      </c>
      <c r="AM95" s="488" t="str">
        <f ca="1">IF(AA95&gt;0,AK95&amp;Sprache!$E$87&amp;AL95,"")</f>
        <v>0 : 2</v>
      </c>
      <c r="AN95" s="138">
        <f t="shared" ref="AN95:AN158" ca="1" si="111">IF(AA95&gt;0,SUM(X95,AG95,AI95),"")</f>
        <v>36</v>
      </c>
      <c r="AO95" s="135">
        <f t="shared" ref="AO95:AO158" ca="1" si="112">IF(AA95&gt;0,SUM(Y95,AH95,AJ95),"")</f>
        <v>44</v>
      </c>
      <c r="AP95" s="13"/>
      <c r="AQ95" s="13"/>
    </row>
    <row r="96" spans="5:62" s="2" customFormat="1" ht="12.75" x14ac:dyDescent="0.2">
      <c r="F96" s="524">
        <v>1</v>
      </c>
      <c r="G96" s="527" t="s">
        <v>356</v>
      </c>
      <c r="P96" s="39" t="s">
        <v>8</v>
      </c>
      <c r="Q96" s="58" t="str">
        <f>IF(Planung!$C$12="","",Planung!$C$12)</f>
        <v>Eintracht Frankfurt</v>
      </c>
      <c r="U96" s="65" t="s">
        <v>8</v>
      </c>
      <c r="V96" s="34" t="str">
        <f ca="1">Planung!$N9</f>
        <v>Eintracht Frankfurt</v>
      </c>
      <c r="W96" s="13" t="str">
        <f ca="1">Planung!$P9</f>
        <v>Fun Kickers Oes</v>
      </c>
      <c r="X96" s="13">
        <f ca="1">IF(AND(Ergebnisse!$H12&lt;&gt;"",Ergebnisse!$J12&lt;&gt;"",ABS(Ergebnisse!$H12-Ergebnisse!$J12)&gt;1,Ergebnisse!$E12&lt;&gt;Ergebnisse!$G12,$V96&lt;&gt;"",$W96&lt;&gt;""),Ergebnisse!$H12,"")</f>
        <v>21</v>
      </c>
      <c r="Y96" s="29">
        <f ca="1">IF(AND(Ergebnisse!$H12&lt;&gt;"",Ergebnisse!$J12&lt;&gt;"",ABS(Ergebnisse!$H12-Ergebnisse!$J12)&gt;1,Ergebnisse!$E12&lt;&gt;Ergebnisse!$G12,$V96&lt;&gt;"",$W96&lt;&gt;""),Ergebnisse!$J12,"")</f>
        <v>19</v>
      </c>
      <c r="Z96" s="28" t="str">
        <f ca="1">IF(Planung!$F9=0,V96&amp;W96,"")</f>
        <v>Eintracht FrankfurtFun Kickers Oes</v>
      </c>
      <c r="AA96" s="13">
        <f ca="1">IF(AND(V96&lt;&gt;"",W96&lt;&gt;"",V96&lt;&gt;W96,Ergebnisse!$Q12&lt;&gt;"",Ergebnisse!$S12&lt;&gt;""),1,0)</f>
        <v>1</v>
      </c>
      <c r="AB96" s="13" t="str">
        <f ca="1">IF(AND(AA96&gt;0,Planung!$F9=0),AN96&amp;Sprache!$E$87&amp;AO96,"")</f>
        <v>62 : 58</v>
      </c>
      <c r="AC96" s="4" t="str">
        <f ca="1">IF(Planung!$F9=1,V96&amp;W96,"")</f>
        <v/>
      </c>
      <c r="AD96" s="135" t="str">
        <f ca="1">IF(AND(AA96&gt;0,Planung!$F9=1),AN96&amp;Sprache!$E$87&amp;AO96,"")</f>
        <v/>
      </c>
      <c r="AE96" s="138">
        <f ca="1">IF($AA96=0,"",IF($AK96&gt;$AL96,Einstellungen!$C$4,IF($AK96=$AL96,1,0)))</f>
        <v>2</v>
      </c>
      <c r="AF96" s="135">
        <f ca="1">IF($AA96=0,"",IF($AK96&lt;$AL96,Einstellungen!$C$4,IF($AK96=$AL96,1,0)))</f>
        <v>0</v>
      </c>
      <c r="AG96" s="138">
        <f ca="1">IF(AND(Ergebnisse!$K12&lt;&gt;"",Ergebnisse!$M12&lt;&gt;"",ABS(Ergebnisse!$K12-Ergebnisse!$M12)&gt;1,Ergebnisse!$E12&lt;&gt;Ergebnisse!$G12,$V96&lt;&gt;"",$W96&lt;&gt;""),Ergebnisse!$K12,"")</f>
        <v>20</v>
      </c>
      <c r="AH96" s="476">
        <f ca="1">IF(AND(Ergebnisse!$K12&lt;&gt;"",Ergebnisse!$M12&lt;&gt;"",ABS(Ergebnisse!$K12-Ergebnisse!$M12)&gt;1,Ergebnisse!$E12&lt;&gt;Ergebnisse!$G12,$V96&lt;&gt;"",$W96&lt;&gt;""),Ergebnisse!$M12,"")</f>
        <v>22</v>
      </c>
      <c r="AI96" s="472">
        <f ca="1">IF(AND(Ergebnisse!$N12&lt;&gt;"",Ergebnisse!$P12&lt;&gt;"",ABS(Ergebnisse!$N12-Ergebnisse!$P12)&gt;1,Ergebnisse!$E12&lt;&gt;Ergebnisse!$G12,$V96&lt;&gt;"",$W96&lt;&gt;""),Ergebnisse!$N12,"")</f>
        <v>21</v>
      </c>
      <c r="AJ96" s="135">
        <f ca="1">IF(AND(Ergebnisse!$N12&lt;&gt;"",Ergebnisse!$P12&lt;&gt;"",ABS(Ergebnisse!$N12-Ergebnisse!$P12)&gt;1,Ergebnisse!$E12&lt;&gt;Ergebnisse!$G12,$V96&lt;&gt;"",$W96&lt;&gt;""),Ergebnisse!$P12,"")</f>
        <v>17</v>
      </c>
      <c r="AK96" s="138">
        <f ca="1">IF(Ergebnisse!$Q12="",0,Ergebnisse!$Q12)</f>
        <v>2</v>
      </c>
      <c r="AL96" s="135">
        <f ca="1">IF(Ergebnisse!$S12="",0,Ergebnisse!$S12)</f>
        <v>1</v>
      </c>
      <c r="AM96" s="488" t="str">
        <f ca="1">IF(AA96&gt;0,AK96&amp;Sprache!$E$87&amp;AL96,"")</f>
        <v>2 : 1</v>
      </c>
      <c r="AN96" s="138">
        <f t="shared" ca="1" si="111"/>
        <v>62</v>
      </c>
      <c r="AO96" s="135">
        <f t="shared" ca="1" si="112"/>
        <v>58</v>
      </c>
      <c r="AP96" s="13"/>
      <c r="AQ96" s="13"/>
    </row>
    <row r="97" spans="2:43" s="2" customFormat="1" ht="13.5" thickBot="1" x14ac:dyDescent="0.25">
      <c r="F97" s="525">
        <v>1E-3</v>
      </c>
      <c r="G97" s="528" t="s">
        <v>389</v>
      </c>
      <c r="P97" s="39" t="s">
        <v>9</v>
      </c>
      <c r="Q97" s="58" t="str">
        <f>IF(Planung!$C$14="","",Planung!$C$14)</f>
        <v>Maibach 1822 eV</v>
      </c>
      <c r="U97" s="65" t="s">
        <v>9</v>
      </c>
      <c r="V97" s="34" t="str">
        <f ca="1">Planung!$N10</f>
        <v>SSV Wildbach</v>
      </c>
      <c r="W97" s="13" t="str">
        <f ca="1">Planung!$P10</f>
        <v>Maibach 1822 eV</v>
      </c>
      <c r="X97" s="13">
        <f ca="1">IF(AND(Ergebnisse!$H13&lt;&gt;"",Ergebnisse!$J13&lt;&gt;"",ABS(Ergebnisse!$H13-Ergebnisse!$J13)&gt;1,Ergebnisse!$E13&lt;&gt;Ergebnisse!$G13,$V97&lt;&gt;"",$W97&lt;&gt;""),Ergebnisse!$H13,"")</f>
        <v>14</v>
      </c>
      <c r="Y97" s="29">
        <f ca="1">IF(AND(Ergebnisse!$H13&lt;&gt;"",Ergebnisse!$J13&lt;&gt;"",ABS(Ergebnisse!$H13-Ergebnisse!$J13)&gt;1,Ergebnisse!$E13&lt;&gt;Ergebnisse!$G13,$V97&lt;&gt;"",$W97&lt;&gt;""),Ergebnisse!$J13,"")</f>
        <v>21</v>
      </c>
      <c r="Z97" s="28" t="str">
        <f ca="1">IF(Planung!$F10=0,V97&amp;W97,"")</f>
        <v>SSV WildbachMaibach 1822 eV</v>
      </c>
      <c r="AA97" s="13">
        <f ca="1">IF(AND(V97&lt;&gt;"",W97&lt;&gt;"",V97&lt;&gt;W97,Ergebnisse!$Q13&lt;&gt;"",Ergebnisse!$S13&lt;&gt;""),1,0)</f>
        <v>1</v>
      </c>
      <c r="AB97" s="13" t="str">
        <f ca="1">IF(AND(AA97&gt;0,Planung!$F10=0),AN97&amp;Sprache!$E$87&amp;AO97,"")</f>
        <v>31 : 42</v>
      </c>
      <c r="AC97" s="4" t="str">
        <f ca="1">IF(Planung!$F10=1,V97&amp;W97,"")</f>
        <v/>
      </c>
      <c r="AD97" s="135" t="str">
        <f ca="1">IF(AND(AA97&gt;0,Planung!$F10=1),AN97&amp;Sprache!$E$87&amp;AO97,"")</f>
        <v/>
      </c>
      <c r="AE97" s="138">
        <f ca="1">IF($AA97=0,"",IF($AK97&gt;$AL97,Einstellungen!$C$4,IF($AK97=$AL97,1,0)))</f>
        <v>0</v>
      </c>
      <c r="AF97" s="135">
        <f ca="1">IF($AA97=0,"",IF($AK97&lt;$AL97,Einstellungen!$C$4,IF($AK97=$AL97,1,0)))</f>
        <v>2</v>
      </c>
      <c r="AG97" s="138">
        <f ca="1">IF(AND(Ergebnisse!$K13&lt;&gt;"",Ergebnisse!$M13&lt;&gt;"",ABS(Ergebnisse!$K13-Ergebnisse!$M13)&gt;1,Ergebnisse!$E13&lt;&gt;Ergebnisse!$G13,$V97&lt;&gt;"",$W97&lt;&gt;""),Ergebnisse!$K13,"")</f>
        <v>17</v>
      </c>
      <c r="AH97" s="476">
        <f ca="1">IF(AND(Ergebnisse!$K13&lt;&gt;"",Ergebnisse!$M13&lt;&gt;"",ABS(Ergebnisse!$K13-Ergebnisse!$M13)&gt;1,Ergebnisse!$E13&lt;&gt;Ergebnisse!$G13,$V97&lt;&gt;"",$W97&lt;&gt;""),Ergebnisse!$M13,"")</f>
        <v>21</v>
      </c>
      <c r="AI97" s="472" t="str">
        <f ca="1">IF(AND(Ergebnisse!$N13&lt;&gt;"",Ergebnisse!$P13&lt;&gt;"",ABS(Ergebnisse!$N13-Ergebnisse!$P13)&gt;1,Ergebnisse!$E13&lt;&gt;Ergebnisse!$G13,$V97&lt;&gt;"",$W97&lt;&gt;""),Ergebnisse!$N13,"")</f>
        <v/>
      </c>
      <c r="AJ97" s="135" t="str">
        <f ca="1">IF(AND(Ergebnisse!$N13&lt;&gt;"",Ergebnisse!$P13&lt;&gt;"",ABS(Ergebnisse!$N13-Ergebnisse!$P13)&gt;1,Ergebnisse!$E13&lt;&gt;Ergebnisse!$G13,$V97&lt;&gt;"",$W97&lt;&gt;""),Ergebnisse!$P13,"")</f>
        <v/>
      </c>
      <c r="AK97" s="138">
        <f ca="1">IF(Ergebnisse!$Q13="",0,Ergebnisse!$Q13)</f>
        <v>0</v>
      </c>
      <c r="AL97" s="135">
        <f ca="1">IF(Ergebnisse!$S13="",0,Ergebnisse!$S13)</f>
        <v>2</v>
      </c>
      <c r="AM97" s="488" t="str">
        <f ca="1">IF(AA97&gt;0,AK97&amp;Sprache!$E$87&amp;AL97,"")</f>
        <v>0 : 2</v>
      </c>
      <c r="AN97" s="138">
        <f t="shared" ca="1" si="111"/>
        <v>31</v>
      </c>
      <c r="AO97" s="135">
        <f t="shared" ca="1" si="112"/>
        <v>42</v>
      </c>
      <c r="AP97" s="13"/>
      <c r="AQ97" s="13"/>
    </row>
    <row r="98" spans="2:43" s="2" customFormat="1" x14ac:dyDescent="0.2">
      <c r="P98" s="39" t="s">
        <v>10</v>
      </c>
      <c r="Q98" s="58" t="str">
        <f>IF(Planung!$C$16="","",Planung!$C$16)</f>
        <v>VFB Essenheim</v>
      </c>
      <c r="U98" s="65" t="s">
        <v>10</v>
      </c>
      <c r="V98" s="34" t="str">
        <f ca="1">Planung!$N11</f>
        <v>VFB Essenheim</v>
      </c>
      <c r="W98" s="13" t="str">
        <f ca="1">Planung!$P11</f>
        <v>Inter Mailand</v>
      </c>
      <c r="X98" s="13">
        <f ca="1">IF(AND(Ergebnisse!$H14&lt;&gt;"",Ergebnisse!$J14&lt;&gt;"",ABS(Ergebnisse!$H14-Ergebnisse!$J14)&gt;1,Ergebnisse!$E14&lt;&gt;Ergebnisse!$G14,$V98&lt;&gt;"",$W98&lt;&gt;""),Ergebnisse!$H14,"")</f>
        <v>12</v>
      </c>
      <c r="Y98" s="29">
        <f ca="1">IF(AND(Ergebnisse!$H14&lt;&gt;"",Ergebnisse!$J14&lt;&gt;"",ABS(Ergebnisse!$H14-Ergebnisse!$J14)&gt;1,Ergebnisse!$E14&lt;&gt;Ergebnisse!$G14,$V98&lt;&gt;"",$W98&lt;&gt;""),Ergebnisse!$J14,"")</f>
        <v>21</v>
      </c>
      <c r="Z98" s="28" t="str">
        <f ca="1">IF(Planung!$F11=0,V98&amp;W98,"")</f>
        <v>VFB EssenheimInter Mailand</v>
      </c>
      <c r="AA98" s="13">
        <f ca="1">IF(AND(V98&lt;&gt;"",W98&lt;&gt;"",V98&lt;&gt;W98,Ergebnisse!$Q14&lt;&gt;"",Ergebnisse!$S14&lt;&gt;""),1,0)</f>
        <v>1</v>
      </c>
      <c r="AB98" s="13" t="str">
        <f ca="1">IF(AND(AA98&gt;0,Planung!$F11=0),AN98&amp;Sprache!$E$87&amp;AO98,"")</f>
        <v>20 : 42</v>
      </c>
      <c r="AC98" s="4" t="str">
        <f ca="1">IF(Planung!$F11=1,V98&amp;W98,"")</f>
        <v/>
      </c>
      <c r="AD98" s="135" t="str">
        <f ca="1">IF(AND(AA98&gt;0,Planung!$F11=1),AN98&amp;Sprache!$E$87&amp;AO98,"")</f>
        <v/>
      </c>
      <c r="AE98" s="138">
        <f ca="1">IF($AA98=0,"",IF($AK98&gt;$AL98,Einstellungen!$C$4,IF($AK98=$AL98,1,0)))</f>
        <v>0</v>
      </c>
      <c r="AF98" s="135">
        <f ca="1">IF($AA98=0,"",IF($AK98&lt;$AL98,Einstellungen!$C$4,IF($AK98=$AL98,1,0)))</f>
        <v>2</v>
      </c>
      <c r="AG98" s="138">
        <f ca="1">IF(AND(Ergebnisse!$K14&lt;&gt;"",Ergebnisse!$M14&lt;&gt;"",ABS(Ergebnisse!$K14-Ergebnisse!$M14)&gt;1,Ergebnisse!$E14&lt;&gt;Ergebnisse!$G14,$V98&lt;&gt;"",$W98&lt;&gt;""),Ergebnisse!$K14,"")</f>
        <v>8</v>
      </c>
      <c r="AH98" s="476">
        <f ca="1">IF(AND(Ergebnisse!$K14&lt;&gt;"",Ergebnisse!$M14&lt;&gt;"",ABS(Ergebnisse!$K14-Ergebnisse!$M14)&gt;1,Ergebnisse!$E14&lt;&gt;Ergebnisse!$G14,$V98&lt;&gt;"",$W98&lt;&gt;""),Ergebnisse!$M14,"")</f>
        <v>21</v>
      </c>
      <c r="AI98" s="472" t="str">
        <f ca="1">IF(AND(Ergebnisse!$N14&lt;&gt;"",Ergebnisse!$P14&lt;&gt;"",ABS(Ergebnisse!$N14-Ergebnisse!$P14)&gt;1,Ergebnisse!$E14&lt;&gt;Ergebnisse!$G14,$V98&lt;&gt;"",$W98&lt;&gt;""),Ergebnisse!$N14,"")</f>
        <v/>
      </c>
      <c r="AJ98" s="135" t="str">
        <f ca="1">IF(AND(Ergebnisse!$N14&lt;&gt;"",Ergebnisse!$P14&lt;&gt;"",ABS(Ergebnisse!$N14-Ergebnisse!$P14)&gt;1,Ergebnisse!$E14&lt;&gt;Ergebnisse!$G14,$V98&lt;&gt;"",$W98&lt;&gt;""),Ergebnisse!$P14,"")</f>
        <v/>
      </c>
      <c r="AK98" s="138">
        <f ca="1">IF(Ergebnisse!$Q14="",0,Ergebnisse!$Q14)</f>
        <v>0</v>
      </c>
      <c r="AL98" s="135">
        <f ca="1">IF(Ergebnisse!$S14="",0,Ergebnisse!$S14)</f>
        <v>2</v>
      </c>
      <c r="AM98" s="488" t="str">
        <f ca="1">IF(AA98&gt;0,AK98&amp;Sprache!$E$87&amp;AL98,"")</f>
        <v>0 : 2</v>
      </c>
      <c r="AN98" s="138">
        <f t="shared" ca="1" si="111"/>
        <v>20</v>
      </c>
      <c r="AO98" s="135">
        <f t="shared" ca="1" si="112"/>
        <v>42</v>
      </c>
      <c r="AP98" s="13"/>
      <c r="AQ98" s="13"/>
    </row>
    <row r="99" spans="2:43" s="2" customFormat="1" x14ac:dyDescent="0.2">
      <c r="F99" s="450"/>
      <c r="G99" s="450"/>
      <c r="H99" s="450"/>
      <c r="I99" s="450"/>
      <c r="J99" s="450"/>
      <c r="K99" s="450"/>
      <c r="L99" s="450"/>
      <c r="M99" s="450"/>
      <c r="N99" s="450"/>
      <c r="P99" s="39" t="s">
        <v>11</v>
      </c>
      <c r="Q99" s="58" t="str">
        <f>IF(Planung!$C$18="","",Planung!$C$18)</f>
        <v>Inter Mailand</v>
      </c>
      <c r="U99" s="65" t="s">
        <v>11</v>
      </c>
      <c r="V99" s="34" t="str">
        <f ca="1">Planung!$N12</f>
        <v>Raslo Winners</v>
      </c>
      <c r="W99" s="13" t="str">
        <f ca="1">Planung!$P12</f>
        <v>1. FC Riedwald</v>
      </c>
      <c r="X99" s="13">
        <f ca="1">IF(AND(Ergebnisse!$H15&lt;&gt;"",Ergebnisse!$J15&lt;&gt;"",ABS(Ergebnisse!$H15-Ergebnisse!$J15)&gt;1,Ergebnisse!$E15&lt;&gt;Ergebnisse!$G15,$V99&lt;&gt;"",$W99&lt;&gt;""),Ergebnisse!$H15,"")</f>
        <v>18</v>
      </c>
      <c r="Y99" s="29">
        <f ca="1">IF(AND(Ergebnisse!$H15&lt;&gt;"",Ergebnisse!$J15&lt;&gt;"",ABS(Ergebnisse!$H15-Ergebnisse!$J15)&gt;1,Ergebnisse!$E15&lt;&gt;Ergebnisse!$G15,$V99&lt;&gt;"",$W99&lt;&gt;""),Ergebnisse!$J15,"")</f>
        <v>21</v>
      </c>
      <c r="Z99" s="28" t="str">
        <f ca="1">IF(Planung!$F12=0,V99&amp;W99,"")</f>
        <v>Raslo Winners1. FC Riedwald</v>
      </c>
      <c r="AA99" s="13">
        <f ca="1">IF(AND(V99&lt;&gt;"",W99&lt;&gt;"",V99&lt;&gt;W99,Ergebnisse!$Q15&lt;&gt;"",Ergebnisse!$S15&lt;&gt;""),1,0)</f>
        <v>1</v>
      </c>
      <c r="AB99" s="13" t="str">
        <f ca="1">IF(AND(AA99&gt;0,Planung!$F12=0),AN99&amp;Sprache!$E$87&amp;AO99,"")</f>
        <v>61 : 59</v>
      </c>
      <c r="AC99" s="4" t="str">
        <f ca="1">IF(Planung!$F12=1,V99&amp;W99,"")</f>
        <v/>
      </c>
      <c r="AD99" s="135" t="str">
        <f ca="1">IF(AND(AA99&gt;0,Planung!$F12=1),AN99&amp;Sprache!$E$87&amp;AO99,"")</f>
        <v/>
      </c>
      <c r="AE99" s="138">
        <f ca="1">IF($AA99=0,"",IF($AK99&gt;$AL99,Einstellungen!$C$4,IF($AK99=$AL99,1,0)))</f>
        <v>2</v>
      </c>
      <c r="AF99" s="135">
        <f ca="1">IF($AA99=0,"",IF($AK99&lt;$AL99,Einstellungen!$C$4,IF($AK99=$AL99,1,0)))</f>
        <v>0</v>
      </c>
      <c r="AG99" s="138">
        <f ca="1">IF(AND(Ergebnisse!$K15&lt;&gt;"",Ergebnisse!$M15&lt;&gt;"",ABS(Ergebnisse!$K15-Ergebnisse!$M15)&gt;1,Ergebnisse!$E15&lt;&gt;Ergebnisse!$G15,$V99&lt;&gt;"",$W99&lt;&gt;""),Ergebnisse!$K15,"")</f>
        <v>21</v>
      </c>
      <c r="AH99" s="476">
        <f ca="1">IF(AND(Ergebnisse!$K15&lt;&gt;"",Ergebnisse!$M15&lt;&gt;"",ABS(Ergebnisse!$K15-Ergebnisse!$M15)&gt;1,Ergebnisse!$E15&lt;&gt;Ergebnisse!$G15,$V99&lt;&gt;"",$W99&lt;&gt;""),Ergebnisse!$M15,"")</f>
        <v>18</v>
      </c>
      <c r="AI99" s="472">
        <f ca="1">IF(AND(Ergebnisse!$N15&lt;&gt;"",Ergebnisse!$P15&lt;&gt;"",ABS(Ergebnisse!$N15-Ergebnisse!$P15)&gt;1,Ergebnisse!$E15&lt;&gt;Ergebnisse!$G15,$V99&lt;&gt;"",$W99&lt;&gt;""),Ergebnisse!$N15,"")</f>
        <v>22</v>
      </c>
      <c r="AJ99" s="135">
        <f ca="1">IF(AND(Ergebnisse!$N15&lt;&gt;"",Ergebnisse!$P15&lt;&gt;"",ABS(Ergebnisse!$N15-Ergebnisse!$P15)&gt;1,Ergebnisse!$E15&lt;&gt;Ergebnisse!$G15,$V99&lt;&gt;"",$W99&lt;&gt;""),Ergebnisse!$P15,"")</f>
        <v>20</v>
      </c>
      <c r="AK99" s="138">
        <f ca="1">IF(Ergebnisse!$Q15="",0,Ergebnisse!$Q15)</f>
        <v>2</v>
      </c>
      <c r="AL99" s="135">
        <f ca="1">IF(Ergebnisse!$S15="",0,Ergebnisse!$S15)</f>
        <v>1</v>
      </c>
      <c r="AM99" s="488" t="str">
        <f ca="1">IF(AA99&gt;0,AK99&amp;Sprache!$E$87&amp;AL99,"")</f>
        <v>2 : 1</v>
      </c>
      <c r="AN99" s="138">
        <f t="shared" ca="1" si="111"/>
        <v>61</v>
      </c>
      <c r="AO99" s="135">
        <f t="shared" ca="1" si="112"/>
        <v>59</v>
      </c>
      <c r="AP99" s="13"/>
      <c r="AQ99" s="13"/>
    </row>
    <row r="100" spans="2:43" s="2" customFormat="1" x14ac:dyDescent="0.2">
      <c r="F100" s="450"/>
      <c r="G100" s="450"/>
      <c r="H100" s="450"/>
      <c r="I100" s="450"/>
      <c r="J100" s="450"/>
      <c r="K100" s="450"/>
      <c r="L100" s="450"/>
      <c r="M100" s="450"/>
      <c r="N100" s="450"/>
      <c r="P100" s="39" t="s">
        <v>16</v>
      </c>
      <c r="Q100" s="58" t="str">
        <f>IF(Planung!$C$20="","",Planung!$C$20)</f>
        <v>SSV Wildbach</v>
      </c>
      <c r="U100" s="65" t="s">
        <v>16</v>
      </c>
      <c r="V100" s="34" t="str">
        <f ca="1">Planung!$N13</f>
        <v>Fun Kickers Oes</v>
      </c>
      <c r="W100" s="13" t="str">
        <f ca="1">Planung!$P13</f>
        <v>AC Roma</v>
      </c>
      <c r="X100" s="13">
        <f ca="1">IF(AND(Ergebnisse!$H16&lt;&gt;"",Ergebnisse!$J16&lt;&gt;"",ABS(Ergebnisse!$H16-Ergebnisse!$J16)&gt;1,Ergebnisse!$E16&lt;&gt;Ergebnisse!$G16,$V100&lt;&gt;"",$W100&lt;&gt;""),Ergebnisse!$H16,"")</f>
        <v>15</v>
      </c>
      <c r="Y100" s="29">
        <f ca="1">IF(AND(Ergebnisse!$H16&lt;&gt;"",Ergebnisse!$J16&lt;&gt;"",ABS(Ergebnisse!$H16-Ergebnisse!$J16)&gt;1,Ergebnisse!$E16&lt;&gt;Ergebnisse!$G16,$V100&lt;&gt;"",$W100&lt;&gt;""),Ergebnisse!$J16,"")</f>
        <v>21</v>
      </c>
      <c r="Z100" s="28" t="str">
        <f ca="1">IF(Planung!$F13=0,V100&amp;W100,"")</f>
        <v>Fun Kickers OesAC Roma</v>
      </c>
      <c r="AA100" s="13">
        <f ca="1">IF(AND(V100&lt;&gt;"",W100&lt;&gt;"",V100&lt;&gt;W100,Ergebnisse!$Q16&lt;&gt;"",Ergebnisse!$S16&lt;&gt;""),1,0)</f>
        <v>1</v>
      </c>
      <c r="AB100" s="13" t="str">
        <f ca="1">IF(AND(AA100&gt;0,Planung!$F13=0),AN100&amp;Sprache!$E$87&amp;AO100,"")</f>
        <v>28 : 42</v>
      </c>
      <c r="AC100" s="4" t="str">
        <f ca="1">IF(Planung!$F13=1,V100&amp;W100,"")</f>
        <v/>
      </c>
      <c r="AD100" s="135" t="str">
        <f ca="1">IF(AND(AA100&gt;0,Planung!$F13=1),AN100&amp;Sprache!$E$87&amp;AO100,"")</f>
        <v/>
      </c>
      <c r="AE100" s="138">
        <f ca="1">IF($AA100=0,"",IF($AK100&gt;$AL100,Einstellungen!$C$4,IF($AK100=$AL100,1,0)))</f>
        <v>0</v>
      </c>
      <c r="AF100" s="135">
        <f ca="1">IF($AA100=0,"",IF($AK100&lt;$AL100,Einstellungen!$C$4,IF($AK100=$AL100,1,0)))</f>
        <v>2</v>
      </c>
      <c r="AG100" s="138">
        <f ca="1">IF(AND(Ergebnisse!$K16&lt;&gt;"",Ergebnisse!$M16&lt;&gt;"",ABS(Ergebnisse!$K16-Ergebnisse!$M16)&gt;1,Ergebnisse!$E16&lt;&gt;Ergebnisse!$G16,$V100&lt;&gt;"",$W100&lt;&gt;""),Ergebnisse!$K16,"")</f>
        <v>13</v>
      </c>
      <c r="AH100" s="476">
        <f ca="1">IF(AND(Ergebnisse!$K16&lt;&gt;"",Ergebnisse!$M16&lt;&gt;"",ABS(Ergebnisse!$K16-Ergebnisse!$M16)&gt;1,Ergebnisse!$E16&lt;&gt;Ergebnisse!$G16,$V100&lt;&gt;"",$W100&lt;&gt;""),Ergebnisse!$M16,"")</f>
        <v>21</v>
      </c>
      <c r="AI100" s="472" t="str">
        <f ca="1">IF(AND(Ergebnisse!$N16&lt;&gt;"",Ergebnisse!$P16&lt;&gt;"",ABS(Ergebnisse!$N16-Ergebnisse!$P16)&gt;1,Ergebnisse!$E16&lt;&gt;Ergebnisse!$G16,$V100&lt;&gt;"",$W100&lt;&gt;""),Ergebnisse!$N16,"")</f>
        <v/>
      </c>
      <c r="AJ100" s="135" t="str">
        <f ca="1">IF(AND(Ergebnisse!$N16&lt;&gt;"",Ergebnisse!$P16&lt;&gt;"",ABS(Ergebnisse!$N16-Ergebnisse!$P16)&gt;1,Ergebnisse!$E16&lt;&gt;Ergebnisse!$G16,$V100&lt;&gt;"",$W100&lt;&gt;""),Ergebnisse!$P16,"")</f>
        <v/>
      </c>
      <c r="AK100" s="138">
        <f ca="1">IF(Ergebnisse!$Q16="",0,Ergebnisse!$Q16)</f>
        <v>0</v>
      </c>
      <c r="AL100" s="135">
        <f ca="1">IF(Ergebnisse!$S16="",0,Ergebnisse!$S16)</f>
        <v>2</v>
      </c>
      <c r="AM100" s="488" t="str">
        <f ca="1">IF(AA100&gt;0,AK100&amp;Sprache!$E$87&amp;AL100,"")</f>
        <v>0 : 2</v>
      </c>
      <c r="AN100" s="138">
        <f t="shared" ca="1" si="111"/>
        <v>28</v>
      </c>
      <c r="AO100" s="135">
        <f t="shared" ca="1" si="112"/>
        <v>42</v>
      </c>
      <c r="AP100" s="13"/>
      <c r="AQ100" s="13"/>
    </row>
    <row r="101" spans="2:43" s="2" customFormat="1" x14ac:dyDescent="0.2">
      <c r="B101" s="4"/>
      <c r="C101" s="4"/>
      <c r="D101" s="4"/>
      <c r="E101" s="4"/>
      <c r="F101" s="451"/>
      <c r="G101" s="451"/>
      <c r="I101" s="451"/>
      <c r="J101" s="451"/>
      <c r="K101" s="451"/>
      <c r="L101" s="451"/>
      <c r="M101" s="451"/>
      <c r="N101" s="450"/>
      <c r="P101" s="39" t="s">
        <v>17</v>
      </c>
      <c r="Q101" s="58" t="str">
        <f>IF(Planung!$C$22="","",Planung!$C$22)</f>
        <v>Fun Kickers Oes</v>
      </c>
      <c r="U101" s="65" t="s">
        <v>17</v>
      </c>
      <c r="V101" s="34" t="str">
        <f ca="1">Planung!$N14</f>
        <v>FC Barcelona</v>
      </c>
      <c r="W101" s="13" t="str">
        <f ca="1">Planung!$P14</f>
        <v>SSV Wildbach</v>
      </c>
      <c r="X101" s="13">
        <f ca="1">IF(AND(Ergebnisse!$H17&lt;&gt;"",Ergebnisse!$J17&lt;&gt;"",ABS(Ergebnisse!$H17-Ergebnisse!$J17)&gt;1,Ergebnisse!$E17&lt;&gt;Ergebnisse!$G17,$V101&lt;&gt;"",$W101&lt;&gt;""),Ergebnisse!$H17,"")</f>
        <v>21</v>
      </c>
      <c r="Y101" s="29">
        <f ca="1">IF(AND(Ergebnisse!$H17&lt;&gt;"",Ergebnisse!$J17&lt;&gt;"",ABS(Ergebnisse!$H17-Ergebnisse!$J17)&gt;1,Ergebnisse!$E17&lt;&gt;Ergebnisse!$G17,$V101&lt;&gt;"",$W101&lt;&gt;""),Ergebnisse!$J17,"")</f>
        <v>7</v>
      </c>
      <c r="Z101" s="28" t="str">
        <f ca="1">IF(Planung!$F14=0,V101&amp;W101,"")</f>
        <v>FC BarcelonaSSV Wildbach</v>
      </c>
      <c r="AA101" s="13">
        <f ca="1">IF(AND(V101&lt;&gt;"",W101&lt;&gt;"",V101&lt;&gt;W101,Ergebnisse!$Q17&lt;&gt;"",Ergebnisse!$S17&lt;&gt;""),1,0)</f>
        <v>1</v>
      </c>
      <c r="AB101" s="13" t="str">
        <f ca="1">IF(AND(AA101&gt;0,Planung!$F14=0),AN101&amp;Sprache!$E$87&amp;AO101,"")</f>
        <v>42 : 17</v>
      </c>
      <c r="AC101" s="4" t="str">
        <f ca="1">IF(Planung!$F14=1,V101&amp;W101,"")</f>
        <v/>
      </c>
      <c r="AD101" s="135" t="str">
        <f ca="1">IF(AND(AA101&gt;0,Planung!$F14=1),AN101&amp;Sprache!$E$87&amp;AO101,"")</f>
        <v/>
      </c>
      <c r="AE101" s="138">
        <f ca="1">IF($AA101=0,"",IF($AK101&gt;$AL101,Einstellungen!$C$4,IF($AK101=$AL101,1,0)))</f>
        <v>2</v>
      </c>
      <c r="AF101" s="135">
        <f ca="1">IF($AA101=0,"",IF($AK101&lt;$AL101,Einstellungen!$C$4,IF($AK101=$AL101,1,0)))</f>
        <v>0</v>
      </c>
      <c r="AG101" s="138">
        <f ca="1">IF(AND(Ergebnisse!$K17&lt;&gt;"",Ergebnisse!$M17&lt;&gt;"",ABS(Ergebnisse!$K17-Ergebnisse!$M17)&gt;1,Ergebnisse!$E17&lt;&gt;Ergebnisse!$G17,$V101&lt;&gt;"",$W101&lt;&gt;""),Ergebnisse!$K17,"")</f>
        <v>21</v>
      </c>
      <c r="AH101" s="476">
        <f ca="1">IF(AND(Ergebnisse!$K17&lt;&gt;"",Ergebnisse!$M17&lt;&gt;"",ABS(Ergebnisse!$K17-Ergebnisse!$M17)&gt;1,Ergebnisse!$E17&lt;&gt;Ergebnisse!$G17,$V101&lt;&gt;"",$W101&lt;&gt;""),Ergebnisse!$M17,"")</f>
        <v>10</v>
      </c>
      <c r="AI101" s="472" t="str">
        <f ca="1">IF(AND(Ergebnisse!$N17&lt;&gt;"",Ergebnisse!$P17&lt;&gt;"",ABS(Ergebnisse!$N17-Ergebnisse!$P17)&gt;1,Ergebnisse!$E17&lt;&gt;Ergebnisse!$G17,$V101&lt;&gt;"",$W101&lt;&gt;""),Ergebnisse!$N17,"")</f>
        <v/>
      </c>
      <c r="AJ101" s="135" t="str">
        <f ca="1">IF(AND(Ergebnisse!$N17&lt;&gt;"",Ergebnisse!$P17&lt;&gt;"",ABS(Ergebnisse!$N17-Ergebnisse!$P17)&gt;1,Ergebnisse!$E17&lt;&gt;Ergebnisse!$G17,$V101&lt;&gt;"",$W101&lt;&gt;""),Ergebnisse!$P17,"")</f>
        <v/>
      </c>
      <c r="AK101" s="138">
        <f ca="1">IF(Ergebnisse!$Q17="",0,Ergebnisse!$Q17)</f>
        <v>2</v>
      </c>
      <c r="AL101" s="135">
        <f ca="1">IF(Ergebnisse!$S17="",0,Ergebnisse!$S17)</f>
        <v>0</v>
      </c>
      <c r="AM101" s="488" t="str">
        <f ca="1">IF(AA101&gt;0,AK101&amp;Sprache!$E$87&amp;AL101,"")</f>
        <v>2 : 0</v>
      </c>
      <c r="AN101" s="138">
        <f t="shared" ca="1" si="111"/>
        <v>42</v>
      </c>
      <c r="AO101" s="135">
        <f t="shared" ca="1" si="112"/>
        <v>17</v>
      </c>
      <c r="AP101" s="13"/>
      <c r="AQ101" s="13"/>
    </row>
    <row r="102" spans="2:43" s="2" customFormat="1" x14ac:dyDescent="0.2">
      <c r="B102" s="4"/>
      <c r="C102" s="4"/>
      <c r="D102" s="4"/>
      <c r="E102" s="4"/>
      <c r="F102" s="451"/>
      <c r="G102" s="451"/>
      <c r="H102" s="451"/>
      <c r="I102" s="451"/>
      <c r="J102" s="451"/>
      <c r="K102" s="451"/>
      <c r="L102" s="451"/>
      <c r="M102" s="451"/>
      <c r="N102" s="450"/>
      <c r="P102" s="39" t="s">
        <v>18</v>
      </c>
      <c r="Q102" s="58" t="str">
        <f>IF(Planung!$C$24="","",Planung!$C$24)</f>
        <v>Raslo Winners</v>
      </c>
      <c r="U102" s="65" t="s">
        <v>18</v>
      </c>
      <c r="V102" s="34" t="str">
        <f ca="1">Planung!$N15</f>
        <v>Inter Mailand</v>
      </c>
      <c r="W102" s="13" t="str">
        <f ca="1">Planung!$P15</f>
        <v>Eintracht Frankfurt</v>
      </c>
      <c r="X102" s="13">
        <f ca="1">IF(AND(Ergebnisse!$H18&lt;&gt;"",Ergebnisse!$J18&lt;&gt;"",ABS(Ergebnisse!$H18-Ergebnisse!$J18)&gt;1,Ergebnisse!$E18&lt;&gt;Ergebnisse!$G18,$V102&lt;&gt;"",$W102&lt;&gt;""),Ergebnisse!$H18,"")</f>
        <v>21</v>
      </c>
      <c r="Y102" s="29">
        <f ca="1">IF(AND(Ergebnisse!$H18&lt;&gt;"",Ergebnisse!$J18&lt;&gt;"",ABS(Ergebnisse!$H18-Ergebnisse!$J18)&gt;1,Ergebnisse!$E18&lt;&gt;Ergebnisse!$G18,$V102&lt;&gt;"",$W102&lt;&gt;""),Ergebnisse!$J18,"")</f>
        <v>17</v>
      </c>
      <c r="Z102" s="28" t="str">
        <f ca="1">IF(Planung!$F15=0,V102&amp;W102,"")</f>
        <v>Inter MailandEintracht Frankfurt</v>
      </c>
      <c r="AA102" s="13">
        <f ca="1">IF(AND(V102&lt;&gt;"",W102&lt;&gt;"",V102&lt;&gt;W102,Ergebnisse!$Q18&lt;&gt;"",Ergebnisse!$S18&lt;&gt;""),1,0)</f>
        <v>1</v>
      </c>
      <c r="AB102" s="13" t="str">
        <f ca="1">IF(AND(AA102&gt;0,Planung!$F15=0),AN102&amp;Sprache!$E$87&amp;AO102,"")</f>
        <v>59 : 60</v>
      </c>
      <c r="AC102" s="4" t="str">
        <f ca="1">IF(Planung!$F15=1,V102&amp;W102,"")</f>
        <v/>
      </c>
      <c r="AD102" s="135" t="str">
        <f ca="1">IF(AND(AA102&gt;0,Planung!$F15=1),AN102&amp;Sprache!$E$87&amp;AO102,"")</f>
        <v/>
      </c>
      <c r="AE102" s="138">
        <f ca="1">IF($AA102=0,"",IF($AK102&gt;$AL102,Einstellungen!$C$4,IF($AK102=$AL102,1,0)))</f>
        <v>0</v>
      </c>
      <c r="AF102" s="135">
        <f ca="1">IF($AA102=0,"",IF($AK102&lt;$AL102,Einstellungen!$C$4,IF($AK102=$AL102,1,0)))</f>
        <v>2</v>
      </c>
      <c r="AG102" s="138">
        <f ca="1">IF(AND(Ergebnisse!$K18&lt;&gt;"",Ergebnisse!$M18&lt;&gt;"",ABS(Ergebnisse!$K18-Ergebnisse!$M18)&gt;1,Ergebnisse!$E18&lt;&gt;Ergebnisse!$G18,$V102&lt;&gt;"",$W102&lt;&gt;""),Ergebnisse!$K18,"")</f>
        <v>18</v>
      </c>
      <c r="AH102" s="476">
        <f ca="1">IF(AND(Ergebnisse!$K18&lt;&gt;"",Ergebnisse!$M18&lt;&gt;"",ABS(Ergebnisse!$K18-Ergebnisse!$M18)&gt;1,Ergebnisse!$E18&lt;&gt;Ergebnisse!$G18,$V102&lt;&gt;"",$W102&lt;&gt;""),Ergebnisse!$M18,"")</f>
        <v>21</v>
      </c>
      <c r="AI102" s="472">
        <f ca="1">IF(AND(Ergebnisse!$N18&lt;&gt;"",Ergebnisse!$P18&lt;&gt;"",ABS(Ergebnisse!$N18-Ergebnisse!$P18)&gt;1,Ergebnisse!$E18&lt;&gt;Ergebnisse!$G18,$V102&lt;&gt;"",$W102&lt;&gt;""),Ergebnisse!$N18,"")</f>
        <v>20</v>
      </c>
      <c r="AJ102" s="135">
        <f ca="1">IF(AND(Ergebnisse!$N18&lt;&gt;"",Ergebnisse!$P18&lt;&gt;"",ABS(Ergebnisse!$N18-Ergebnisse!$P18)&gt;1,Ergebnisse!$E18&lt;&gt;Ergebnisse!$G18,$V102&lt;&gt;"",$W102&lt;&gt;""),Ergebnisse!$P18,"")</f>
        <v>22</v>
      </c>
      <c r="AK102" s="138">
        <f ca="1">IF(Ergebnisse!$Q18="",0,Ergebnisse!$Q18)</f>
        <v>1</v>
      </c>
      <c r="AL102" s="135">
        <f ca="1">IF(Ergebnisse!$S18="",0,Ergebnisse!$S18)</f>
        <v>2</v>
      </c>
      <c r="AM102" s="488" t="str">
        <f ca="1">IF(AA102&gt;0,AK102&amp;Sprache!$E$87&amp;AL102,"")</f>
        <v>1 : 2</v>
      </c>
      <c r="AN102" s="138">
        <f t="shared" ca="1" si="111"/>
        <v>59</v>
      </c>
      <c r="AO102" s="135">
        <f t="shared" ca="1" si="112"/>
        <v>60</v>
      </c>
      <c r="AP102" s="4"/>
      <c r="AQ102" s="13"/>
    </row>
    <row r="103" spans="2:43" s="2" customFormat="1" x14ac:dyDescent="0.2">
      <c r="B103" s="4"/>
      <c r="C103" s="4"/>
      <c r="D103" s="4"/>
      <c r="E103" s="4"/>
      <c r="F103" s="451"/>
      <c r="G103" s="451"/>
      <c r="H103" s="451"/>
      <c r="I103" s="451"/>
      <c r="J103" s="451"/>
      <c r="K103" s="451"/>
      <c r="L103" s="451"/>
      <c r="M103" s="451"/>
      <c r="N103" s="450"/>
      <c r="P103" s="39" t="s">
        <v>24</v>
      </c>
      <c r="Q103" s="58" t="str">
        <f>IF(Planung!$C$26="","",Planung!$C$26)</f>
        <v>AC Roma</v>
      </c>
      <c r="U103" s="65" t="s">
        <v>24</v>
      </c>
      <c r="V103" s="34" t="str">
        <f ca="1">Planung!$N16</f>
        <v>Maibach 1822 eV</v>
      </c>
      <c r="W103" s="13" t="str">
        <f ca="1">Planung!$P16</f>
        <v>VFB Essenheim</v>
      </c>
      <c r="X103" s="13">
        <f ca="1">IF(AND(Ergebnisse!$H19&lt;&gt;"",Ergebnisse!$J19&lt;&gt;"",ABS(Ergebnisse!$H19-Ergebnisse!$J19)&gt;1,Ergebnisse!$E19&lt;&gt;Ergebnisse!$G19,$V103&lt;&gt;"",$W103&lt;&gt;""),Ergebnisse!$H19,"")</f>
        <v>17</v>
      </c>
      <c r="Y103" s="29">
        <f ca="1">IF(AND(Ergebnisse!$H19&lt;&gt;"",Ergebnisse!$J19&lt;&gt;"",ABS(Ergebnisse!$H19-Ergebnisse!$J19)&gt;1,Ergebnisse!$E19&lt;&gt;Ergebnisse!$G19,$V103&lt;&gt;"",$W103&lt;&gt;""),Ergebnisse!$J19,"")</f>
        <v>21</v>
      </c>
      <c r="Z103" s="28" t="str">
        <f ca="1">IF(Planung!$F16=0,V103&amp;W103,"")</f>
        <v>Maibach 1822 eVVFB Essenheim</v>
      </c>
      <c r="AA103" s="13">
        <f ca="1">IF(AND(V103&lt;&gt;"",W103&lt;&gt;"",V103&lt;&gt;W103,Ergebnisse!$Q19&lt;&gt;"",Ergebnisse!$S19&lt;&gt;""),1,0)</f>
        <v>1</v>
      </c>
      <c r="AB103" s="13" t="str">
        <f ca="1">IF(AND(AA103&gt;0,Planung!$F16=0),AN103&amp;Sprache!$E$87&amp;AO103,"")</f>
        <v>36 : 42</v>
      </c>
      <c r="AC103" s="4" t="str">
        <f ca="1">IF(Planung!$F16=1,V103&amp;W103,"")</f>
        <v/>
      </c>
      <c r="AD103" s="135" t="str">
        <f ca="1">IF(AND(AA103&gt;0,Planung!$F16=1),AN103&amp;Sprache!$E$87&amp;AO103,"")</f>
        <v/>
      </c>
      <c r="AE103" s="138">
        <f ca="1">IF($AA103=0,"",IF($AK103&gt;$AL103,Einstellungen!$C$4,IF($AK103=$AL103,1,0)))</f>
        <v>0</v>
      </c>
      <c r="AF103" s="135">
        <f ca="1">IF($AA103=0,"",IF($AK103&lt;$AL103,Einstellungen!$C$4,IF($AK103=$AL103,1,0)))</f>
        <v>2</v>
      </c>
      <c r="AG103" s="138">
        <f ca="1">IF(AND(Ergebnisse!$K19&lt;&gt;"",Ergebnisse!$M19&lt;&gt;"",ABS(Ergebnisse!$K19-Ergebnisse!$M19)&gt;1,Ergebnisse!$E19&lt;&gt;Ergebnisse!$G19,$V103&lt;&gt;"",$W103&lt;&gt;""),Ergebnisse!$K19,"")</f>
        <v>19</v>
      </c>
      <c r="AH103" s="476">
        <f ca="1">IF(AND(Ergebnisse!$K19&lt;&gt;"",Ergebnisse!$M19&lt;&gt;"",ABS(Ergebnisse!$K19-Ergebnisse!$M19)&gt;1,Ergebnisse!$E19&lt;&gt;Ergebnisse!$G19,$V103&lt;&gt;"",$W103&lt;&gt;""),Ergebnisse!$M19,"")</f>
        <v>21</v>
      </c>
      <c r="AI103" s="472" t="str">
        <f ca="1">IF(AND(Ergebnisse!$N19&lt;&gt;"",Ergebnisse!$P19&lt;&gt;"",ABS(Ergebnisse!$N19-Ergebnisse!$P19)&gt;1,Ergebnisse!$E19&lt;&gt;Ergebnisse!$G19,$V103&lt;&gt;"",$W103&lt;&gt;""),Ergebnisse!$N19,"")</f>
        <v/>
      </c>
      <c r="AJ103" s="135" t="str">
        <f ca="1">IF(AND(Ergebnisse!$N19&lt;&gt;"",Ergebnisse!$P19&lt;&gt;"",ABS(Ergebnisse!$N19-Ergebnisse!$P19)&gt;1,Ergebnisse!$E19&lt;&gt;Ergebnisse!$G19,$V103&lt;&gt;"",$W103&lt;&gt;""),Ergebnisse!$P19,"")</f>
        <v/>
      </c>
      <c r="AK103" s="138">
        <f ca="1">IF(Ergebnisse!$Q19="",0,Ergebnisse!$Q19)</f>
        <v>0</v>
      </c>
      <c r="AL103" s="135">
        <f ca="1">IF(Ergebnisse!$S19="",0,Ergebnisse!$S19)</f>
        <v>2</v>
      </c>
      <c r="AM103" s="488" t="str">
        <f ca="1">IF(AA103&gt;0,AK103&amp;Sprache!$E$87&amp;AL103,"")</f>
        <v>0 : 2</v>
      </c>
      <c r="AN103" s="138">
        <f t="shared" ca="1" si="111"/>
        <v>36</v>
      </c>
      <c r="AO103" s="135">
        <f t="shared" ca="1" si="112"/>
        <v>42</v>
      </c>
      <c r="AP103" s="13"/>
      <c r="AQ103" s="4"/>
    </row>
    <row r="104" spans="2:43" s="2" customFormat="1" x14ac:dyDescent="0.2">
      <c r="B104" s="4"/>
      <c r="C104" s="4"/>
      <c r="D104" s="4"/>
      <c r="E104" s="4"/>
      <c r="F104" s="451"/>
      <c r="G104" s="451"/>
      <c r="H104" s="451"/>
      <c r="I104" s="451"/>
      <c r="J104" s="451"/>
      <c r="K104" s="451"/>
      <c r="L104" s="451"/>
      <c r="M104" s="451"/>
      <c r="N104" s="450"/>
      <c r="P104" s="39" t="s">
        <v>25</v>
      </c>
      <c r="Q104" s="58" t="str">
        <f>IF(Planung!$C$28="","",Planung!$C$28)</f>
        <v/>
      </c>
      <c r="U104" s="65" t="s">
        <v>25</v>
      </c>
      <c r="V104" s="34" t="str">
        <f ca="1">Planung!$N17</f>
        <v>1. FC Riedwald</v>
      </c>
      <c r="W104" s="13" t="str">
        <f ca="1">Planung!$P17</f>
        <v>Fun Kickers Oes</v>
      </c>
      <c r="X104" s="13" t="str">
        <f ca="1">IF(AND(Ergebnisse!$H20&lt;&gt;"",Ergebnisse!$J20&lt;&gt;"",ABS(Ergebnisse!$H20-Ergebnisse!$J20)&gt;1,Ergebnisse!$E20&lt;&gt;Ergebnisse!$G20,$V104&lt;&gt;"",$W104&lt;&gt;""),Ergebnisse!$H20,"")</f>
        <v/>
      </c>
      <c r="Y104" s="29" t="str">
        <f ca="1">IF(AND(Ergebnisse!$H20&lt;&gt;"",Ergebnisse!$J20&lt;&gt;"",ABS(Ergebnisse!$H20-Ergebnisse!$J20)&gt;1,Ergebnisse!$E20&lt;&gt;Ergebnisse!$G20,$V104&lt;&gt;"",$W104&lt;&gt;""),Ergebnisse!$J20,"")</f>
        <v/>
      </c>
      <c r="Z104" s="28" t="str">
        <f ca="1">IF(Planung!$F17=0,V104&amp;W104,"")</f>
        <v>1. FC RiedwaldFun Kickers Oes</v>
      </c>
      <c r="AA104" s="13">
        <f ca="1">IF(AND(V104&lt;&gt;"",W104&lt;&gt;"",V104&lt;&gt;W104,Ergebnisse!$Q20&lt;&gt;"",Ergebnisse!$S20&lt;&gt;""),1,0)</f>
        <v>0</v>
      </c>
      <c r="AB104" s="13" t="str">
        <f ca="1">IF(AND(AA104&gt;0,Planung!$F17=0),AN104&amp;Sprache!$E$87&amp;AO104,"")</f>
        <v/>
      </c>
      <c r="AC104" s="4" t="str">
        <f ca="1">IF(Planung!$F17=1,V104&amp;W104,"")</f>
        <v/>
      </c>
      <c r="AD104" s="135" t="str">
        <f ca="1">IF(AND(AA104&gt;0,Planung!$F17=1),AN104&amp;Sprache!$E$87&amp;AO104,"")</f>
        <v/>
      </c>
      <c r="AE104" s="138" t="str">
        <f ca="1">IF($AA104=0,"",IF($AK104&gt;$AL104,Einstellungen!$C$4,IF($AK104=$AL104,1,0)))</f>
        <v/>
      </c>
      <c r="AF104" s="135" t="str">
        <f ca="1">IF($AA104=0,"",IF($AK104&lt;$AL104,Einstellungen!$C$4,IF($AK104=$AL104,1,0)))</f>
        <v/>
      </c>
      <c r="AG104" s="138" t="str">
        <f ca="1">IF(AND(Ergebnisse!$K20&lt;&gt;"",Ergebnisse!$M20&lt;&gt;"",ABS(Ergebnisse!$K20-Ergebnisse!$M20)&gt;1,Ergebnisse!$E20&lt;&gt;Ergebnisse!$G20,$V104&lt;&gt;"",$W104&lt;&gt;""),Ergebnisse!$K20,"")</f>
        <v/>
      </c>
      <c r="AH104" s="476" t="str">
        <f ca="1">IF(AND(Ergebnisse!$K20&lt;&gt;"",Ergebnisse!$M20&lt;&gt;"",ABS(Ergebnisse!$K20-Ergebnisse!$M20)&gt;1,Ergebnisse!$E20&lt;&gt;Ergebnisse!$G20,$V104&lt;&gt;"",$W104&lt;&gt;""),Ergebnisse!$M20,"")</f>
        <v/>
      </c>
      <c r="AI104" s="472" t="str">
        <f ca="1">IF(AND(Ergebnisse!$N20&lt;&gt;"",Ergebnisse!$P20&lt;&gt;"",ABS(Ergebnisse!$N20-Ergebnisse!$P20)&gt;1,Ergebnisse!$E20&lt;&gt;Ergebnisse!$G20,$V104&lt;&gt;"",$W104&lt;&gt;""),Ergebnisse!$N20,"")</f>
        <v/>
      </c>
      <c r="AJ104" s="135" t="str">
        <f ca="1">IF(AND(Ergebnisse!$N20&lt;&gt;"",Ergebnisse!$P20&lt;&gt;"",ABS(Ergebnisse!$N20-Ergebnisse!$P20)&gt;1,Ergebnisse!$E20&lt;&gt;Ergebnisse!$G20,$V104&lt;&gt;"",$W104&lt;&gt;""),Ergebnisse!$P20,"")</f>
        <v/>
      </c>
      <c r="AK104" s="138">
        <f ca="1">IF(Ergebnisse!$Q20="",0,Ergebnisse!$Q20)</f>
        <v>0</v>
      </c>
      <c r="AL104" s="135">
        <f ca="1">IF(Ergebnisse!$S20="",0,Ergebnisse!$S20)</f>
        <v>0</v>
      </c>
      <c r="AM104" s="488" t="str">
        <f ca="1">IF(AA104&gt;0,AK104&amp;Sprache!$E$87&amp;AL104,"")</f>
        <v/>
      </c>
      <c r="AN104" s="138" t="str">
        <f t="shared" ca="1" si="111"/>
        <v/>
      </c>
      <c r="AO104" s="135" t="str">
        <f t="shared" ca="1" si="112"/>
        <v/>
      </c>
    </row>
    <row r="105" spans="2:43" s="2" customFormat="1" ht="12.75" thickBot="1" x14ac:dyDescent="0.25">
      <c r="B105" s="4"/>
      <c r="C105" s="4"/>
      <c r="D105" s="4"/>
      <c r="E105" s="4"/>
      <c r="F105" s="451"/>
      <c r="G105" s="451"/>
      <c r="H105" s="451"/>
      <c r="I105" s="451"/>
      <c r="J105" s="451"/>
      <c r="K105" s="451"/>
      <c r="L105" s="451"/>
      <c r="M105" s="451"/>
      <c r="N105" s="450"/>
      <c r="P105" s="40" t="s">
        <v>26</v>
      </c>
      <c r="Q105" s="59" t="str">
        <f>IF(Planung!$C$30="","",Planung!$C$30)</f>
        <v/>
      </c>
      <c r="U105" s="65" t="s">
        <v>26</v>
      </c>
      <c r="V105" s="34" t="str">
        <f ca="1">Planung!$N18</f>
        <v>SSV Wildbach</v>
      </c>
      <c r="W105" s="13" t="str">
        <f ca="1">Planung!$P18</f>
        <v>Raslo Winners</v>
      </c>
      <c r="X105" s="13" t="str">
        <f ca="1">IF(AND(Ergebnisse!$H21&lt;&gt;"",Ergebnisse!$J21&lt;&gt;"",ABS(Ergebnisse!$H21-Ergebnisse!$J21)&gt;1,Ergebnisse!$E21&lt;&gt;Ergebnisse!$G21,$V105&lt;&gt;"",$W105&lt;&gt;""),Ergebnisse!$H21,"")</f>
        <v/>
      </c>
      <c r="Y105" s="29" t="str">
        <f ca="1">IF(AND(Ergebnisse!$H21&lt;&gt;"",Ergebnisse!$J21&lt;&gt;"",ABS(Ergebnisse!$H21-Ergebnisse!$J21)&gt;1,Ergebnisse!$E21&lt;&gt;Ergebnisse!$G21,$V105&lt;&gt;"",$W105&lt;&gt;""),Ergebnisse!$J21,"")</f>
        <v/>
      </c>
      <c r="Z105" s="28" t="str">
        <f ca="1">IF(Planung!$F18=0,V105&amp;W105,"")</f>
        <v>SSV WildbachRaslo Winners</v>
      </c>
      <c r="AA105" s="13">
        <f ca="1">IF(AND(V105&lt;&gt;"",W105&lt;&gt;"",V105&lt;&gt;W105,Ergebnisse!$Q21&lt;&gt;"",Ergebnisse!$S21&lt;&gt;""),1,0)</f>
        <v>0</v>
      </c>
      <c r="AB105" s="13" t="str">
        <f ca="1">IF(AND(AA105&gt;0,Planung!$F18=0),AN105&amp;Sprache!$E$87&amp;AO105,"")</f>
        <v/>
      </c>
      <c r="AC105" s="4" t="str">
        <f ca="1">IF(Planung!$F18=1,V105&amp;W105,"")</f>
        <v/>
      </c>
      <c r="AD105" s="135" t="str">
        <f ca="1">IF(AND(AA105&gt;0,Planung!$F18=1),AN105&amp;Sprache!$E$87&amp;AO105,"")</f>
        <v/>
      </c>
      <c r="AE105" s="138" t="str">
        <f ca="1">IF($AA105=0,"",IF($AK105&gt;$AL105,Einstellungen!$C$4,IF($AK105=$AL105,1,0)))</f>
        <v/>
      </c>
      <c r="AF105" s="135" t="str">
        <f ca="1">IF($AA105=0,"",IF($AK105&lt;$AL105,Einstellungen!$C$4,IF($AK105=$AL105,1,0)))</f>
        <v/>
      </c>
      <c r="AG105" s="138" t="str">
        <f ca="1">IF(AND(Ergebnisse!$K21&lt;&gt;"",Ergebnisse!$M21&lt;&gt;"",ABS(Ergebnisse!$K21-Ergebnisse!$M21)&gt;1,Ergebnisse!$E21&lt;&gt;Ergebnisse!$G21,$V105&lt;&gt;"",$W105&lt;&gt;""),Ergebnisse!$K21,"")</f>
        <v/>
      </c>
      <c r="AH105" s="476" t="str">
        <f ca="1">IF(AND(Ergebnisse!$K21&lt;&gt;"",Ergebnisse!$M21&lt;&gt;"",ABS(Ergebnisse!$K21-Ergebnisse!$M21)&gt;1,Ergebnisse!$E21&lt;&gt;Ergebnisse!$G21,$V105&lt;&gt;"",$W105&lt;&gt;""),Ergebnisse!$M21,"")</f>
        <v/>
      </c>
      <c r="AI105" s="472" t="str">
        <f ca="1">IF(AND(Ergebnisse!$N21&lt;&gt;"",Ergebnisse!$P21&lt;&gt;"",ABS(Ergebnisse!$N21-Ergebnisse!$P21)&gt;1,Ergebnisse!$E21&lt;&gt;Ergebnisse!$G21,$V105&lt;&gt;"",$W105&lt;&gt;""),Ergebnisse!$N21,"")</f>
        <v/>
      </c>
      <c r="AJ105" s="135" t="str">
        <f ca="1">IF(AND(Ergebnisse!$N21&lt;&gt;"",Ergebnisse!$P21&lt;&gt;"",ABS(Ergebnisse!$N21-Ergebnisse!$P21)&gt;1,Ergebnisse!$E21&lt;&gt;Ergebnisse!$G21,$V105&lt;&gt;"",$W105&lt;&gt;""),Ergebnisse!$P21,"")</f>
        <v/>
      </c>
      <c r="AK105" s="138">
        <f ca="1">IF(Ergebnisse!$Q21="",0,Ergebnisse!$Q21)</f>
        <v>0</v>
      </c>
      <c r="AL105" s="135">
        <f ca="1">IF(Ergebnisse!$S21="",0,Ergebnisse!$S21)</f>
        <v>0</v>
      </c>
      <c r="AM105" s="488" t="str">
        <f ca="1">IF(AA105&gt;0,AK105&amp;Sprache!$E$87&amp;AL105,"")</f>
        <v/>
      </c>
      <c r="AN105" s="138" t="str">
        <f t="shared" ca="1" si="111"/>
        <v/>
      </c>
      <c r="AO105" s="135" t="str">
        <f t="shared" ca="1" si="112"/>
        <v/>
      </c>
    </row>
    <row r="106" spans="2:43" s="2" customFormat="1" ht="12.75" thickTop="1" x14ac:dyDescent="0.2">
      <c r="B106" s="4"/>
      <c r="C106" s="4"/>
      <c r="D106" s="4"/>
      <c r="E106" s="4"/>
      <c r="F106" s="451"/>
      <c r="G106" s="451"/>
      <c r="H106" s="451"/>
      <c r="I106" s="451"/>
      <c r="J106" s="451"/>
      <c r="K106" s="451"/>
      <c r="L106" s="451"/>
      <c r="M106" s="451"/>
      <c r="N106" s="450"/>
      <c r="U106" s="65" t="s">
        <v>27</v>
      </c>
      <c r="V106" s="34" t="str">
        <f ca="1">Planung!$N19</f>
        <v>AC Roma</v>
      </c>
      <c r="W106" s="13" t="str">
        <f ca="1">Planung!$P19</f>
        <v>Inter Mailand</v>
      </c>
      <c r="X106" s="13" t="str">
        <f ca="1">IF(AND(Ergebnisse!$H22&lt;&gt;"",Ergebnisse!$J22&lt;&gt;"",ABS(Ergebnisse!$H22-Ergebnisse!$J22)&gt;1,Ergebnisse!$E22&lt;&gt;Ergebnisse!$G22,$V106&lt;&gt;"",$W106&lt;&gt;""),Ergebnisse!$H22,"")</f>
        <v/>
      </c>
      <c r="Y106" s="29" t="str">
        <f ca="1">IF(AND(Ergebnisse!$H22&lt;&gt;"",Ergebnisse!$J22&lt;&gt;"",ABS(Ergebnisse!$H22-Ergebnisse!$J22)&gt;1,Ergebnisse!$E22&lt;&gt;Ergebnisse!$G22,$V106&lt;&gt;"",$W106&lt;&gt;""),Ergebnisse!$J22,"")</f>
        <v/>
      </c>
      <c r="Z106" s="28" t="str">
        <f ca="1">IF(Planung!$F19=0,V106&amp;W106,"")</f>
        <v>AC RomaInter Mailand</v>
      </c>
      <c r="AA106" s="13">
        <f ca="1">IF(AND(V106&lt;&gt;"",W106&lt;&gt;"",V106&lt;&gt;W106,Ergebnisse!$Q22&lt;&gt;"",Ergebnisse!$S22&lt;&gt;""),1,0)</f>
        <v>0</v>
      </c>
      <c r="AB106" s="13" t="str">
        <f ca="1">IF(AND(AA106&gt;0,Planung!$F19=0),AN106&amp;Sprache!$E$87&amp;AO106,"")</f>
        <v/>
      </c>
      <c r="AC106" s="4" t="str">
        <f ca="1">IF(Planung!$F19=1,V106&amp;W106,"")</f>
        <v/>
      </c>
      <c r="AD106" s="135" t="str">
        <f ca="1">IF(AND(AA106&gt;0,Planung!$F19=1),AN106&amp;Sprache!$E$87&amp;AO106,"")</f>
        <v/>
      </c>
      <c r="AE106" s="138" t="str">
        <f ca="1">IF($AA106=0,"",IF($AK106&gt;$AL106,Einstellungen!$C$4,IF($AK106=$AL106,1,0)))</f>
        <v/>
      </c>
      <c r="AF106" s="135" t="str">
        <f ca="1">IF($AA106=0,"",IF($AK106&lt;$AL106,Einstellungen!$C$4,IF($AK106=$AL106,1,0)))</f>
        <v/>
      </c>
      <c r="AG106" s="138" t="str">
        <f ca="1">IF(AND(Ergebnisse!$K22&lt;&gt;"",Ergebnisse!$M22&lt;&gt;"",ABS(Ergebnisse!$K22-Ergebnisse!$M22)&gt;1,Ergebnisse!$E22&lt;&gt;Ergebnisse!$G22,$V106&lt;&gt;"",$W106&lt;&gt;""),Ergebnisse!$K22,"")</f>
        <v/>
      </c>
      <c r="AH106" s="476" t="str">
        <f ca="1">IF(AND(Ergebnisse!$K22&lt;&gt;"",Ergebnisse!$M22&lt;&gt;"",ABS(Ergebnisse!$K22-Ergebnisse!$M22)&gt;1,Ergebnisse!$E22&lt;&gt;Ergebnisse!$G22,$V106&lt;&gt;"",$W106&lt;&gt;""),Ergebnisse!$M22,"")</f>
        <v/>
      </c>
      <c r="AI106" s="472" t="str">
        <f ca="1">IF(AND(Ergebnisse!$N22&lt;&gt;"",Ergebnisse!$P22&lt;&gt;"",ABS(Ergebnisse!$N22-Ergebnisse!$P22)&gt;1,Ergebnisse!$E22&lt;&gt;Ergebnisse!$G22,$V106&lt;&gt;"",$W106&lt;&gt;""),Ergebnisse!$N22,"")</f>
        <v/>
      </c>
      <c r="AJ106" s="135" t="str">
        <f ca="1">IF(AND(Ergebnisse!$N22&lt;&gt;"",Ergebnisse!$P22&lt;&gt;"",ABS(Ergebnisse!$N22-Ergebnisse!$P22)&gt;1,Ergebnisse!$E22&lt;&gt;Ergebnisse!$G22,$V106&lt;&gt;"",$W106&lt;&gt;""),Ergebnisse!$P22,"")</f>
        <v/>
      </c>
      <c r="AK106" s="138">
        <f ca="1">IF(Ergebnisse!$Q22="",0,Ergebnisse!$Q22)</f>
        <v>0</v>
      </c>
      <c r="AL106" s="135">
        <f ca="1">IF(Ergebnisse!$S22="",0,Ergebnisse!$S22)</f>
        <v>0</v>
      </c>
      <c r="AM106" s="488" t="str">
        <f ca="1">IF(AA106&gt;0,AK106&amp;Sprache!$E$87&amp;AL106,"")</f>
        <v/>
      </c>
      <c r="AN106" s="138" t="str">
        <f t="shared" ca="1" si="111"/>
        <v/>
      </c>
      <c r="AO106" s="135" t="str">
        <f t="shared" ca="1" si="112"/>
        <v/>
      </c>
    </row>
    <row r="107" spans="2:43" s="2" customFormat="1" x14ac:dyDescent="0.2">
      <c r="B107" s="4"/>
      <c r="C107" s="4"/>
      <c r="D107" s="4"/>
      <c r="E107" s="4"/>
      <c r="F107" s="451"/>
      <c r="G107" s="451"/>
      <c r="H107" s="451"/>
      <c r="I107" s="451"/>
      <c r="J107" s="451"/>
      <c r="K107" s="451"/>
      <c r="L107" s="451"/>
      <c r="M107" s="451"/>
      <c r="N107" s="450"/>
      <c r="U107" s="65" t="s">
        <v>28</v>
      </c>
      <c r="V107" s="34" t="str">
        <f ca="1">Planung!$N20</f>
        <v>VFB Essenheim</v>
      </c>
      <c r="W107" s="13" t="str">
        <f ca="1">Planung!$P20</f>
        <v>FC Barcelona</v>
      </c>
      <c r="X107" s="13" t="str">
        <f ca="1">IF(AND(Ergebnisse!$H23&lt;&gt;"",Ergebnisse!$J23&lt;&gt;"",ABS(Ergebnisse!$H23-Ergebnisse!$J23)&gt;1,Ergebnisse!$E23&lt;&gt;Ergebnisse!$G23,$V107&lt;&gt;"",$W107&lt;&gt;""),Ergebnisse!$H23,"")</f>
        <v/>
      </c>
      <c r="Y107" s="29" t="str">
        <f ca="1">IF(AND(Ergebnisse!$H23&lt;&gt;"",Ergebnisse!$J23&lt;&gt;"",ABS(Ergebnisse!$H23-Ergebnisse!$J23)&gt;1,Ergebnisse!$E23&lt;&gt;Ergebnisse!$G23,$V107&lt;&gt;"",$W107&lt;&gt;""),Ergebnisse!$J23,"")</f>
        <v/>
      </c>
      <c r="Z107" s="28" t="str">
        <f ca="1">IF(Planung!$F20=0,V107&amp;W107,"")</f>
        <v>VFB EssenheimFC Barcelona</v>
      </c>
      <c r="AA107" s="13">
        <f ca="1">IF(AND(V107&lt;&gt;"",W107&lt;&gt;"",V107&lt;&gt;W107,Ergebnisse!$Q23&lt;&gt;"",Ergebnisse!$S23&lt;&gt;""),1,0)</f>
        <v>0</v>
      </c>
      <c r="AB107" s="13" t="str">
        <f ca="1">IF(AND(AA107&gt;0,Planung!$F20=0),AN107&amp;Sprache!$E$87&amp;AO107,"")</f>
        <v/>
      </c>
      <c r="AC107" s="4" t="str">
        <f ca="1">IF(Planung!$F20=1,V107&amp;W107,"")</f>
        <v/>
      </c>
      <c r="AD107" s="135" t="str">
        <f ca="1">IF(AND(AA107&gt;0,Planung!$F20=1),AN107&amp;Sprache!$E$87&amp;AO107,"")</f>
        <v/>
      </c>
      <c r="AE107" s="138" t="str">
        <f ca="1">IF($AA107=0,"",IF($AK107&gt;$AL107,Einstellungen!$C$4,IF($AK107=$AL107,1,0)))</f>
        <v/>
      </c>
      <c r="AF107" s="135" t="str">
        <f ca="1">IF($AA107=0,"",IF($AK107&lt;$AL107,Einstellungen!$C$4,IF($AK107=$AL107,1,0)))</f>
        <v/>
      </c>
      <c r="AG107" s="138" t="str">
        <f ca="1">IF(AND(Ergebnisse!$K23&lt;&gt;"",Ergebnisse!$M23&lt;&gt;"",ABS(Ergebnisse!$K23-Ergebnisse!$M23)&gt;1,Ergebnisse!$E23&lt;&gt;Ergebnisse!$G23,$V107&lt;&gt;"",$W107&lt;&gt;""),Ergebnisse!$K23,"")</f>
        <v/>
      </c>
      <c r="AH107" s="476" t="str">
        <f ca="1">IF(AND(Ergebnisse!$K23&lt;&gt;"",Ergebnisse!$M23&lt;&gt;"",ABS(Ergebnisse!$K23-Ergebnisse!$M23)&gt;1,Ergebnisse!$E23&lt;&gt;Ergebnisse!$G23,$V107&lt;&gt;"",$W107&lt;&gt;""),Ergebnisse!$M23,"")</f>
        <v/>
      </c>
      <c r="AI107" s="472" t="str">
        <f ca="1">IF(AND(Ergebnisse!$N23&lt;&gt;"",Ergebnisse!$P23&lt;&gt;"",ABS(Ergebnisse!$N23-Ergebnisse!$P23)&gt;1,Ergebnisse!$E23&lt;&gt;Ergebnisse!$G23,$V107&lt;&gt;"",$W107&lt;&gt;""),Ergebnisse!$N23,"")</f>
        <v/>
      </c>
      <c r="AJ107" s="135" t="str">
        <f ca="1">IF(AND(Ergebnisse!$N23&lt;&gt;"",Ergebnisse!$P23&lt;&gt;"",ABS(Ergebnisse!$N23-Ergebnisse!$P23)&gt;1,Ergebnisse!$E23&lt;&gt;Ergebnisse!$G23,$V107&lt;&gt;"",$W107&lt;&gt;""),Ergebnisse!$P23,"")</f>
        <v/>
      </c>
      <c r="AK107" s="138">
        <f ca="1">IF(Ergebnisse!$Q23="",0,Ergebnisse!$Q23)</f>
        <v>0</v>
      </c>
      <c r="AL107" s="135">
        <f ca="1">IF(Ergebnisse!$S23="",0,Ergebnisse!$S23)</f>
        <v>0</v>
      </c>
      <c r="AM107" s="488" t="str">
        <f ca="1">IF(AA107&gt;0,AK107&amp;Sprache!$E$87&amp;AL107,"")</f>
        <v/>
      </c>
      <c r="AN107" s="138" t="str">
        <f t="shared" ca="1" si="111"/>
        <v/>
      </c>
      <c r="AO107" s="135" t="str">
        <f t="shared" ca="1" si="112"/>
        <v/>
      </c>
    </row>
    <row r="108" spans="2:43" s="2" customFormat="1" x14ac:dyDescent="0.2">
      <c r="B108" s="4"/>
      <c r="C108" s="4"/>
      <c r="D108" s="4"/>
      <c r="E108" s="4"/>
      <c r="F108" s="13"/>
      <c r="G108" s="13"/>
      <c r="H108" s="13"/>
      <c r="I108" s="13"/>
      <c r="J108" s="13"/>
      <c r="K108" s="13"/>
      <c r="L108" s="13"/>
      <c r="M108" s="13"/>
      <c r="U108" s="65" t="s">
        <v>29</v>
      </c>
      <c r="V108" s="34" t="str">
        <f ca="1">Planung!$N21</f>
        <v>Eintracht Frankfurt</v>
      </c>
      <c r="W108" s="13" t="str">
        <f ca="1">Planung!$P21</f>
        <v>Maibach 1822 eV</v>
      </c>
      <c r="X108" s="13" t="str">
        <f ca="1">IF(AND(Ergebnisse!$H24&lt;&gt;"",Ergebnisse!$J24&lt;&gt;"",ABS(Ergebnisse!$H24-Ergebnisse!$J24)&gt;1,Ergebnisse!$E24&lt;&gt;Ergebnisse!$G24,$V108&lt;&gt;"",$W108&lt;&gt;""),Ergebnisse!$H24,"")</f>
        <v/>
      </c>
      <c r="Y108" s="29" t="str">
        <f ca="1">IF(AND(Ergebnisse!$H24&lt;&gt;"",Ergebnisse!$J24&lt;&gt;"",ABS(Ergebnisse!$H24-Ergebnisse!$J24)&gt;1,Ergebnisse!$E24&lt;&gt;Ergebnisse!$G24,$V108&lt;&gt;"",$W108&lt;&gt;""),Ergebnisse!$J24,"")</f>
        <v/>
      </c>
      <c r="Z108" s="28" t="str">
        <f ca="1">IF(Planung!$F21=0,V108&amp;W108,"")</f>
        <v>Eintracht FrankfurtMaibach 1822 eV</v>
      </c>
      <c r="AA108" s="13">
        <f ca="1">IF(AND(V108&lt;&gt;"",W108&lt;&gt;"",V108&lt;&gt;W108,Ergebnisse!$Q24&lt;&gt;"",Ergebnisse!$S24&lt;&gt;""),1,0)</f>
        <v>0</v>
      </c>
      <c r="AB108" s="13" t="str">
        <f ca="1">IF(AND(AA108&gt;0,Planung!$F21=0),AN108&amp;Sprache!$E$87&amp;AO108,"")</f>
        <v/>
      </c>
      <c r="AC108" s="4" t="str">
        <f ca="1">IF(Planung!$F21=1,V108&amp;W108,"")</f>
        <v/>
      </c>
      <c r="AD108" s="135" t="str">
        <f ca="1">IF(AND(AA108&gt;0,Planung!$F21=1),AN108&amp;Sprache!$E$87&amp;AO108,"")</f>
        <v/>
      </c>
      <c r="AE108" s="138" t="str">
        <f ca="1">IF($AA108=0,"",IF($AK108&gt;$AL108,Einstellungen!$C$4,IF($AK108=$AL108,1,0)))</f>
        <v/>
      </c>
      <c r="AF108" s="135" t="str">
        <f ca="1">IF($AA108=0,"",IF($AK108&lt;$AL108,Einstellungen!$C$4,IF($AK108=$AL108,1,0)))</f>
        <v/>
      </c>
      <c r="AG108" s="138" t="str">
        <f ca="1">IF(AND(Ergebnisse!$K24&lt;&gt;"",Ergebnisse!$M24&lt;&gt;"",ABS(Ergebnisse!$K24-Ergebnisse!$M24)&gt;1,Ergebnisse!$E24&lt;&gt;Ergebnisse!$G24,$V108&lt;&gt;"",$W108&lt;&gt;""),Ergebnisse!$K24,"")</f>
        <v/>
      </c>
      <c r="AH108" s="476" t="str">
        <f ca="1">IF(AND(Ergebnisse!$K24&lt;&gt;"",Ergebnisse!$M24&lt;&gt;"",ABS(Ergebnisse!$K24-Ergebnisse!$M24)&gt;1,Ergebnisse!$E24&lt;&gt;Ergebnisse!$G24,$V108&lt;&gt;"",$W108&lt;&gt;""),Ergebnisse!$M24,"")</f>
        <v/>
      </c>
      <c r="AI108" s="472" t="str">
        <f ca="1">IF(AND(Ergebnisse!$N24&lt;&gt;"",Ergebnisse!$P24&lt;&gt;"",ABS(Ergebnisse!$N24-Ergebnisse!$P24)&gt;1,Ergebnisse!$E24&lt;&gt;Ergebnisse!$G24,$V108&lt;&gt;"",$W108&lt;&gt;""),Ergebnisse!$N24,"")</f>
        <v/>
      </c>
      <c r="AJ108" s="135" t="str">
        <f ca="1">IF(AND(Ergebnisse!$N24&lt;&gt;"",Ergebnisse!$P24&lt;&gt;"",ABS(Ergebnisse!$N24-Ergebnisse!$P24)&gt;1,Ergebnisse!$E24&lt;&gt;Ergebnisse!$G24,$V108&lt;&gt;"",$W108&lt;&gt;""),Ergebnisse!$P24,"")</f>
        <v/>
      </c>
      <c r="AK108" s="138">
        <f ca="1">IF(Ergebnisse!$Q24="",0,Ergebnisse!$Q24)</f>
        <v>0</v>
      </c>
      <c r="AL108" s="135">
        <f ca="1">IF(Ergebnisse!$S24="",0,Ergebnisse!$S24)</f>
        <v>0</v>
      </c>
      <c r="AM108" s="488" t="str">
        <f ca="1">IF(AA108&gt;0,AK108&amp;Sprache!$E$87&amp;AL108,"")</f>
        <v/>
      </c>
      <c r="AN108" s="138" t="str">
        <f t="shared" ca="1" si="111"/>
        <v/>
      </c>
      <c r="AO108" s="135" t="str">
        <f t="shared" ca="1" si="112"/>
        <v/>
      </c>
    </row>
    <row r="109" spans="2:43" s="2" customFormat="1" x14ac:dyDescent="0.2">
      <c r="B109" s="4"/>
      <c r="C109" s="4"/>
      <c r="D109" s="4"/>
      <c r="E109" s="4"/>
      <c r="F109" s="13"/>
      <c r="G109" s="13"/>
      <c r="H109" s="13"/>
      <c r="I109" s="13"/>
      <c r="J109" s="13"/>
      <c r="K109" s="13"/>
      <c r="L109" s="13"/>
      <c r="M109" s="13"/>
      <c r="U109" s="65" t="s">
        <v>30</v>
      </c>
      <c r="V109" s="34" t="str">
        <f ca="1">Planung!$N22</f>
        <v>SSV Wildbach</v>
      </c>
      <c r="W109" s="13" t="str">
        <f ca="1">Planung!$P22</f>
        <v>1. FC Riedwald</v>
      </c>
      <c r="X109" s="13" t="str">
        <f ca="1">IF(AND(Ergebnisse!$H25&lt;&gt;"",Ergebnisse!$J25&lt;&gt;"",ABS(Ergebnisse!$H25-Ergebnisse!$J25)&gt;1,Ergebnisse!$E25&lt;&gt;Ergebnisse!$G25,$V109&lt;&gt;"",$W109&lt;&gt;""),Ergebnisse!$H25,"")</f>
        <v/>
      </c>
      <c r="Y109" s="29" t="str">
        <f ca="1">IF(AND(Ergebnisse!$H25&lt;&gt;"",Ergebnisse!$J25&lt;&gt;"",ABS(Ergebnisse!$H25-Ergebnisse!$J25)&gt;1,Ergebnisse!$E25&lt;&gt;Ergebnisse!$G25,$V109&lt;&gt;"",$W109&lt;&gt;""),Ergebnisse!$J25,"")</f>
        <v/>
      </c>
      <c r="Z109" s="28" t="str">
        <f ca="1">IF(Planung!$F22=0,V109&amp;W109,"")</f>
        <v>SSV Wildbach1. FC Riedwald</v>
      </c>
      <c r="AA109" s="13">
        <f ca="1">IF(AND(V109&lt;&gt;"",W109&lt;&gt;"",V109&lt;&gt;W109,Ergebnisse!$Q25&lt;&gt;"",Ergebnisse!$S25&lt;&gt;""),1,0)</f>
        <v>0</v>
      </c>
      <c r="AB109" s="13" t="str">
        <f ca="1">IF(AND(AA109&gt;0,Planung!$F22=0),AN109&amp;Sprache!$E$87&amp;AO109,"")</f>
        <v/>
      </c>
      <c r="AC109" s="4" t="str">
        <f ca="1">IF(Planung!$F22=1,V109&amp;W109,"")</f>
        <v/>
      </c>
      <c r="AD109" s="135" t="str">
        <f ca="1">IF(AND(AA109&gt;0,Planung!$F22=1),AN109&amp;Sprache!$E$87&amp;AO109,"")</f>
        <v/>
      </c>
      <c r="AE109" s="138" t="str">
        <f ca="1">IF($AA109=0,"",IF($AK109&gt;$AL109,Einstellungen!$C$4,IF($AK109=$AL109,1,0)))</f>
        <v/>
      </c>
      <c r="AF109" s="135" t="str">
        <f ca="1">IF($AA109=0,"",IF($AK109&lt;$AL109,Einstellungen!$C$4,IF($AK109=$AL109,1,0)))</f>
        <v/>
      </c>
      <c r="AG109" s="138" t="str">
        <f ca="1">IF(AND(Ergebnisse!$K25&lt;&gt;"",Ergebnisse!$M25&lt;&gt;"",ABS(Ergebnisse!$K25-Ergebnisse!$M25)&gt;1,Ergebnisse!$E25&lt;&gt;Ergebnisse!$G25,$V109&lt;&gt;"",$W109&lt;&gt;""),Ergebnisse!$K25,"")</f>
        <v/>
      </c>
      <c r="AH109" s="476" t="str">
        <f ca="1">IF(AND(Ergebnisse!$K25&lt;&gt;"",Ergebnisse!$M25&lt;&gt;"",ABS(Ergebnisse!$K25-Ergebnisse!$M25)&gt;1,Ergebnisse!$E25&lt;&gt;Ergebnisse!$G25,$V109&lt;&gt;"",$W109&lt;&gt;""),Ergebnisse!$M25,"")</f>
        <v/>
      </c>
      <c r="AI109" s="472" t="str">
        <f ca="1">IF(AND(Ergebnisse!$N25&lt;&gt;"",Ergebnisse!$P25&lt;&gt;"",ABS(Ergebnisse!$N25-Ergebnisse!$P25)&gt;1,Ergebnisse!$E25&lt;&gt;Ergebnisse!$G25,$V109&lt;&gt;"",$W109&lt;&gt;""),Ergebnisse!$N25,"")</f>
        <v/>
      </c>
      <c r="AJ109" s="135" t="str">
        <f ca="1">IF(AND(Ergebnisse!$N25&lt;&gt;"",Ergebnisse!$P25&lt;&gt;"",ABS(Ergebnisse!$N25-Ergebnisse!$P25)&gt;1,Ergebnisse!$E25&lt;&gt;Ergebnisse!$G25,$V109&lt;&gt;"",$W109&lt;&gt;""),Ergebnisse!$P25,"")</f>
        <v/>
      </c>
      <c r="AK109" s="138">
        <f ca="1">IF(Ergebnisse!$Q25="",0,Ergebnisse!$Q25)</f>
        <v>0</v>
      </c>
      <c r="AL109" s="135">
        <f ca="1">IF(Ergebnisse!$S25="",0,Ergebnisse!$S25)</f>
        <v>0</v>
      </c>
      <c r="AM109" s="488" t="str">
        <f ca="1">IF(AA109&gt;0,AK109&amp;Sprache!$E$87&amp;AL109,"")</f>
        <v/>
      </c>
      <c r="AN109" s="138" t="str">
        <f t="shared" ca="1" si="111"/>
        <v/>
      </c>
      <c r="AO109" s="135" t="str">
        <f t="shared" ca="1" si="112"/>
        <v/>
      </c>
    </row>
    <row r="110" spans="2:43" s="2" customFormat="1" x14ac:dyDescent="0.2">
      <c r="B110" s="4"/>
      <c r="C110" s="4"/>
      <c r="D110" s="4"/>
      <c r="E110" s="4"/>
      <c r="F110" s="13"/>
      <c r="G110" s="13"/>
      <c r="H110" s="13"/>
      <c r="I110" s="13"/>
      <c r="J110" s="13"/>
      <c r="K110" s="13"/>
      <c r="L110" s="13"/>
      <c r="M110" s="13"/>
      <c r="U110" s="65" t="s">
        <v>31</v>
      </c>
      <c r="V110" s="34" t="str">
        <f ca="1">Planung!$N23</f>
        <v>Inter Mailand</v>
      </c>
      <c r="W110" s="13" t="str">
        <f ca="1">Planung!$P23</f>
        <v>Fun Kickers Oes</v>
      </c>
      <c r="X110" s="13" t="str">
        <f ca="1">IF(AND(Ergebnisse!$H26&lt;&gt;"",Ergebnisse!$J26&lt;&gt;"",ABS(Ergebnisse!$H26-Ergebnisse!$J26)&gt;1,Ergebnisse!$E26&lt;&gt;Ergebnisse!$G26,$V110&lt;&gt;"",$W110&lt;&gt;""),Ergebnisse!$H26,"")</f>
        <v/>
      </c>
      <c r="Y110" s="29" t="str">
        <f ca="1">IF(AND(Ergebnisse!$H26&lt;&gt;"",Ergebnisse!$J26&lt;&gt;"",ABS(Ergebnisse!$H26-Ergebnisse!$J26)&gt;1,Ergebnisse!$E26&lt;&gt;Ergebnisse!$G26,$V110&lt;&gt;"",$W110&lt;&gt;""),Ergebnisse!$J26,"")</f>
        <v/>
      </c>
      <c r="Z110" s="28" t="str">
        <f ca="1">IF(Planung!$F23=0,V110&amp;W110,"")</f>
        <v>Inter MailandFun Kickers Oes</v>
      </c>
      <c r="AA110" s="13">
        <f ca="1">IF(AND(V110&lt;&gt;"",W110&lt;&gt;"",V110&lt;&gt;W110,Ergebnisse!$Q26&lt;&gt;"",Ergebnisse!$S26&lt;&gt;""),1,0)</f>
        <v>0</v>
      </c>
      <c r="AB110" s="13" t="str">
        <f ca="1">IF(AND(AA110&gt;0,Planung!$F23=0),AN110&amp;Sprache!$E$87&amp;AO110,"")</f>
        <v/>
      </c>
      <c r="AC110" s="4" t="str">
        <f ca="1">IF(Planung!$F23=1,V110&amp;W110,"")</f>
        <v/>
      </c>
      <c r="AD110" s="135" t="str">
        <f ca="1">IF(AND(AA110&gt;0,Planung!$F23=1),AN110&amp;Sprache!$E$87&amp;AO110,"")</f>
        <v/>
      </c>
      <c r="AE110" s="138" t="str">
        <f ca="1">IF($AA110=0,"",IF($AK110&gt;$AL110,Einstellungen!$C$4,IF($AK110=$AL110,1,0)))</f>
        <v/>
      </c>
      <c r="AF110" s="135" t="str">
        <f ca="1">IF($AA110=0,"",IF($AK110&lt;$AL110,Einstellungen!$C$4,IF($AK110=$AL110,1,0)))</f>
        <v/>
      </c>
      <c r="AG110" s="138" t="str">
        <f ca="1">IF(AND(Ergebnisse!$K26&lt;&gt;"",Ergebnisse!$M26&lt;&gt;"",ABS(Ergebnisse!$K26-Ergebnisse!$M26)&gt;1,Ergebnisse!$E26&lt;&gt;Ergebnisse!$G26,$V110&lt;&gt;"",$W110&lt;&gt;""),Ergebnisse!$K26,"")</f>
        <v/>
      </c>
      <c r="AH110" s="476" t="str">
        <f ca="1">IF(AND(Ergebnisse!$K26&lt;&gt;"",Ergebnisse!$M26&lt;&gt;"",ABS(Ergebnisse!$K26-Ergebnisse!$M26)&gt;1,Ergebnisse!$E26&lt;&gt;Ergebnisse!$G26,$V110&lt;&gt;"",$W110&lt;&gt;""),Ergebnisse!$M26,"")</f>
        <v/>
      </c>
      <c r="AI110" s="472" t="str">
        <f ca="1">IF(AND(Ergebnisse!$N26&lt;&gt;"",Ergebnisse!$P26&lt;&gt;"",ABS(Ergebnisse!$N26-Ergebnisse!$P26)&gt;1,Ergebnisse!$E26&lt;&gt;Ergebnisse!$G26,$V110&lt;&gt;"",$W110&lt;&gt;""),Ergebnisse!$N26,"")</f>
        <v/>
      </c>
      <c r="AJ110" s="135" t="str">
        <f ca="1">IF(AND(Ergebnisse!$N26&lt;&gt;"",Ergebnisse!$P26&lt;&gt;"",ABS(Ergebnisse!$N26-Ergebnisse!$P26)&gt;1,Ergebnisse!$E26&lt;&gt;Ergebnisse!$G26,$V110&lt;&gt;"",$W110&lt;&gt;""),Ergebnisse!$P26,"")</f>
        <v/>
      </c>
      <c r="AK110" s="138">
        <f ca="1">IF(Ergebnisse!$Q26="",0,Ergebnisse!$Q26)</f>
        <v>0</v>
      </c>
      <c r="AL110" s="135">
        <f ca="1">IF(Ergebnisse!$S26="",0,Ergebnisse!$S26)</f>
        <v>0</v>
      </c>
      <c r="AM110" s="488" t="str">
        <f ca="1">IF(AA110&gt;0,AK110&amp;Sprache!$E$87&amp;AL110,"")</f>
        <v/>
      </c>
      <c r="AN110" s="138" t="str">
        <f t="shared" ca="1" si="111"/>
        <v/>
      </c>
      <c r="AO110" s="135" t="str">
        <f t="shared" ca="1" si="112"/>
        <v/>
      </c>
    </row>
    <row r="111" spans="2:43" s="2" customFormat="1" x14ac:dyDescent="0.2">
      <c r="B111" s="4"/>
      <c r="C111" s="4"/>
      <c r="D111" s="4"/>
      <c r="E111" s="4"/>
      <c r="F111" s="13"/>
      <c r="G111" s="13"/>
      <c r="H111" s="13"/>
      <c r="I111" s="13"/>
      <c r="J111" s="13"/>
      <c r="K111" s="13"/>
      <c r="L111" s="13"/>
      <c r="M111" s="13"/>
      <c r="U111" s="65" t="s">
        <v>32</v>
      </c>
      <c r="V111" s="34" t="str">
        <f ca="1">Planung!$N24</f>
        <v>Raslo Winners</v>
      </c>
      <c r="W111" s="13" t="str">
        <f ca="1">Planung!$P24</f>
        <v>VFB Essenheim</v>
      </c>
      <c r="X111" s="13" t="str">
        <f ca="1">IF(AND(Ergebnisse!$H27&lt;&gt;"",Ergebnisse!$J27&lt;&gt;"",ABS(Ergebnisse!$H27-Ergebnisse!$J27)&gt;1,Ergebnisse!$E27&lt;&gt;Ergebnisse!$G27,$V111&lt;&gt;"",$W111&lt;&gt;""),Ergebnisse!$H27,"")</f>
        <v/>
      </c>
      <c r="Y111" s="29" t="str">
        <f ca="1">IF(AND(Ergebnisse!$H27&lt;&gt;"",Ergebnisse!$J27&lt;&gt;"",ABS(Ergebnisse!$H27-Ergebnisse!$J27)&gt;1,Ergebnisse!$E27&lt;&gt;Ergebnisse!$G27,$V111&lt;&gt;"",$W111&lt;&gt;""),Ergebnisse!$J27,"")</f>
        <v/>
      </c>
      <c r="Z111" s="28" t="str">
        <f ca="1">IF(Planung!$F24=0,V111&amp;W111,"")</f>
        <v>Raslo WinnersVFB Essenheim</v>
      </c>
      <c r="AA111" s="13">
        <f ca="1">IF(AND(V111&lt;&gt;"",W111&lt;&gt;"",V111&lt;&gt;W111,Ergebnisse!$Q27&lt;&gt;"",Ergebnisse!$S27&lt;&gt;""),1,0)</f>
        <v>0</v>
      </c>
      <c r="AB111" s="13" t="str">
        <f ca="1">IF(AND(AA111&gt;0,Planung!$F24=0),AN111&amp;Sprache!$E$87&amp;AO111,"")</f>
        <v/>
      </c>
      <c r="AC111" s="4" t="str">
        <f ca="1">IF(Planung!$F24=1,V111&amp;W111,"")</f>
        <v/>
      </c>
      <c r="AD111" s="135" t="str">
        <f ca="1">IF(AND(AA111&gt;0,Planung!$F24=1),AN111&amp;Sprache!$E$87&amp;AO111,"")</f>
        <v/>
      </c>
      <c r="AE111" s="138" t="str">
        <f ca="1">IF($AA111=0,"",IF($AK111&gt;$AL111,Einstellungen!$C$4,IF($AK111=$AL111,1,0)))</f>
        <v/>
      </c>
      <c r="AF111" s="135" t="str">
        <f ca="1">IF($AA111=0,"",IF($AK111&lt;$AL111,Einstellungen!$C$4,IF($AK111=$AL111,1,0)))</f>
        <v/>
      </c>
      <c r="AG111" s="138" t="str">
        <f ca="1">IF(AND(Ergebnisse!$K27&lt;&gt;"",Ergebnisse!$M27&lt;&gt;"",ABS(Ergebnisse!$K27-Ergebnisse!$M27)&gt;1,Ergebnisse!$E27&lt;&gt;Ergebnisse!$G27,$V111&lt;&gt;"",$W111&lt;&gt;""),Ergebnisse!$K27,"")</f>
        <v/>
      </c>
      <c r="AH111" s="476" t="str">
        <f ca="1">IF(AND(Ergebnisse!$K27&lt;&gt;"",Ergebnisse!$M27&lt;&gt;"",ABS(Ergebnisse!$K27-Ergebnisse!$M27)&gt;1,Ergebnisse!$E27&lt;&gt;Ergebnisse!$G27,$V111&lt;&gt;"",$W111&lt;&gt;""),Ergebnisse!$M27,"")</f>
        <v/>
      </c>
      <c r="AI111" s="472" t="str">
        <f ca="1">IF(AND(Ergebnisse!$N27&lt;&gt;"",Ergebnisse!$P27&lt;&gt;"",ABS(Ergebnisse!$N27-Ergebnisse!$P27)&gt;1,Ergebnisse!$E27&lt;&gt;Ergebnisse!$G27,$V111&lt;&gt;"",$W111&lt;&gt;""),Ergebnisse!$N27,"")</f>
        <v/>
      </c>
      <c r="AJ111" s="135" t="str">
        <f ca="1">IF(AND(Ergebnisse!$N27&lt;&gt;"",Ergebnisse!$P27&lt;&gt;"",ABS(Ergebnisse!$N27-Ergebnisse!$P27)&gt;1,Ergebnisse!$E27&lt;&gt;Ergebnisse!$G27,$V111&lt;&gt;"",$W111&lt;&gt;""),Ergebnisse!$P27,"")</f>
        <v/>
      </c>
      <c r="AK111" s="138">
        <f ca="1">IF(Ergebnisse!$Q27="",0,Ergebnisse!$Q27)</f>
        <v>0</v>
      </c>
      <c r="AL111" s="135">
        <f ca="1">IF(Ergebnisse!$S27="",0,Ergebnisse!$S27)</f>
        <v>0</v>
      </c>
      <c r="AM111" s="488" t="str">
        <f ca="1">IF(AA111&gt;0,AK111&amp;Sprache!$E$87&amp;AL111,"")</f>
        <v/>
      </c>
      <c r="AN111" s="138" t="str">
        <f t="shared" ca="1" si="111"/>
        <v/>
      </c>
      <c r="AO111" s="135" t="str">
        <f t="shared" ca="1" si="112"/>
        <v/>
      </c>
    </row>
    <row r="112" spans="2:43" s="2" customFormat="1" x14ac:dyDescent="0.2">
      <c r="B112" s="4"/>
      <c r="C112" s="4"/>
      <c r="D112" s="4"/>
      <c r="E112" s="4"/>
      <c r="F112" s="13"/>
      <c r="G112" s="13"/>
      <c r="H112" s="13"/>
      <c r="I112" s="13"/>
      <c r="J112" s="13"/>
      <c r="K112" s="13"/>
      <c r="L112" s="13"/>
      <c r="M112" s="13"/>
      <c r="U112" s="65" t="s">
        <v>33</v>
      </c>
      <c r="V112" s="34" t="str">
        <f ca="1">Planung!$N25</f>
        <v>Maibach 1822 eV</v>
      </c>
      <c r="W112" s="13" t="str">
        <f ca="1">Planung!$P25</f>
        <v>AC Roma</v>
      </c>
      <c r="X112" s="13" t="str">
        <f ca="1">IF(AND(Ergebnisse!$H28&lt;&gt;"",Ergebnisse!$J28&lt;&gt;"",ABS(Ergebnisse!$H28-Ergebnisse!$J28)&gt;1,Ergebnisse!$E28&lt;&gt;Ergebnisse!$G28,$V112&lt;&gt;"",$W112&lt;&gt;""),Ergebnisse!$H28,"")</f>
        <v/>
      </c>
      <c r="Y112" s="29" t="str">
        <f ca="1">IF(AND(Ergebnisse!$H28&lt;&gt;"",Ergebnisse!$J28&lt;&gt;"",ABS(Ergebnisse!$H28-Ergebnisse!$J28)&gt;1,Ergebnisse!$E28&lt;&gt;Ergebnisse!$G28,$V112&lt;&gt;"",$W112&lt;&gt;""),Ergebnisse!$J28,"")</f>
        <v/>
      </c>
      <c r="Z112" s="28" t="str">
        <f ca="1">IF(Planung!$F25=0,V112&amp;W112,"")</f>
        <v>Maibach 1822 eVAC Roma</v>
      </c>
      <c r="AA112" s="13">
        <f ca="1">IF(AND(V112&lt;&gt;"",W112&lt;&gt;"",V112&lt;&gt;W112,Ergebnisse!$Q28&lt;&gt;"",Ergebnisse!$S28&lt;&gt;""),1,0)</f>
        <v>0</v>
      </c>
      <c r="AB112" s="13" t="str">
        <f ca="1">IF(AND(AA112&gt;0,Planung!$F25=0),AN112&amp;Sprache!$E$87&amp;AO112,"")</f>
        <v/>
      </c>
      <c r="AC112" s="4" t="str">
        <f ca="1">IF(Planung!$F25=1,V112&amp;W112,"")</f>
        <v/>
      </c>
      <c r="AD112" s="135" t="str">
        <f ca="1">IF(AND(AA112&gt;0,Planung!$F25=1),AN112&amp;Sprache!$E$87&amp;AO112,"")</f>
        <v/>
      </c>
      <c r="AE112" s="138" t="str">
        <f ca="1">IF($AA112=0,"",IF($AK112&gt;$AL112,Einstellungen!$C$4,IF($AK112=$AL112,1,0)))</f>
        <v/>
      </c>
      <c r="AF112" s="135" t="str">
        <f ca="1">IF($AA112=0,"",IF($AK112&lt;$AL112,Einstellungen!$C$4,IF($AK112=$AL112,1,0)))</f>
        <v/>
      </c>
      <c r="AG112" s="138" t="str">
        <f ca="1">IF(AND(Ergebnisse!$K28&lt;&gt;"",Ergebnisse!$M28&lt;&gt;"",ABS(Ergebnisse!$K28-Ergebnisse!$M28)&gt;1,Ergebnisse!$E28&lt;&gt;Ergebnisse!$G28,$V112&lt;&gt;"",$W112&lt;&gt;""),Ergebnisse!$K28,"")</f>
        <v/>
      </c>
      <c r="AH112" s="476" t="str">
        <f ca="1">IF(AND(Ergebnisse!$K28&lt;&gt;"",Ergebnisse!$M28&lt;&gt;"",ABS(Ergebnisse!$K28-Ergebnisse!$M28)&gt;1,Ergebnisse!$E28&lt;&gt;Ergebnisse!$G28,$V112&lt;&gt;"",$W112&lt;&gt;""),Ergebnisse!$M28,"")</f>
        <v/>
      </c>
      <c r="AI112" s="472" t="str">
        <f ca="1">IF(AND(Ergebnisse!$N28&lt;&gt;"",Ergebnisse!$P28&lt;&gt;"",ABS(Ergebnisse!$N28-Ergebnisse!$P28)&gt;1,Ergebnisse!$E28&lt;&gt;Ergebnisse!$G28,$V112&lt;&gt;"",$W112&lt;&gt;""),Ergebnisse!$N28,"")</f>
        <v/>
      </c>
      <c r="AJ112" s="135" t="str">
        <f ca="1">IF(AND(Ergebnisse!$N28&lt;&gt;"",Ergebnisse!$P28&lt;&gt;"",ABS(Ergebnisse!$N28-Ergebnisse!$P28)&gt;1,Ergebnisse!$E28&lt;&gt;Ergebnisse!$G28,$V112&lt;&gt;"",$W112&lt;&gt;""),Ergebnisse!$P28,"")</f>
        <v/>
      </c>
      <c r="AK112" s="138">
        <f ca="1">IF(Ergebnisse!$Q28="",0,Ergebnisse!$Q28)</f>
        <v>0</v>
      </c>
      <c r="AL112" s="135">
        <f ca="1">IF(Ergebnisse!$S28="",0,Ergebnisse!$S28)</f>
        <v>0</v>
      </c>
      <c r="AM112" s="488" t="str">
        <f ca="1">IF(AA112&gt;0,AK112&amp;Sprache!$E$87&amp;AL112,"")</f>
        <v/>
      </c>
      <c r="AN112" s="138" t="str">
        <f t="shared" ca="1" si="111"/>
        <v/>
      </c>
      <c r="AO112" s="135" t="str">
        <f t="shared" ca="1" si="112"/>
        <v/>
      </c>
    </row>
    <row r="113" spans="2:41" s="2" customFormat="1" x14ac:dyDescent="0.2">
      <c r="B113" s="4"/>
      <c r="C113" s="4"/>
      <c r="D113" s="4"/>
      <c r="E113" s="4"/>
      <c r="F113" s="13"/>
      <c r="G113" s="13"/>
      <c r="H113" s="13"/>
      <c r="I113" s="13"/>
      <c r="J113" s="13"/>
      <c r="K113" s="13"/>
      <c r="L113" s="13"/>
      <c r="M113" s="13"/>
      <c r="U113" s="65" t="s">
        <v>34</v>
      </c>
      <c r="V113" s="34" t="str">
        <f ca="1">Planung!$N26</f>
        <v>FC Barcelona</v>
      </c>
      <c r="W113" s="13" t="str">
        <f ca="1">Planung!$P26</f>
        <v>Eintracht Frankfurt</v>
      </c>
      <c r="X113" s="13" t="str">
        <f ca="1">IF(AND(Ergebnisse!$H29&lt;&gt;"",Ergebnisse!$J29&lt;&gt;"",ABS(Ergebnisse!$H29-Ergebnisse!$J29)&gt;1,Ergebnisse!$E29&lt;&gt;Ergebnisse!$G29,$V113&lt;&gt;"",$W113&lt;&gt;""),Ergebnisse!$H29,"")</f>
        <v/>
      </c>
      <c r="Y113" s="29" t="str">
        <f ca="1">IF(AND(Ergebnisse!$H29&lt;&gt;"",Ergebnisse!$J29&lt;&gt;"",ABS(Ergebnisse!$H29-Ergebnisse!$J29)&gt;1,Ergebnisse!$E29&lt;&gt;Ergebnisse!$G29,$V113&lt;&gt;"",$W113&lt;&gt;""),Ergebnisse!$J29,"")</f>
        <v/>
      </c>
      <c r="Z113" s="28" t="str">
        <f ca="1">IF(Planung!$F26=0,V113&amp;W113,"")</f>
        <v>FC BarcelonaEintracht Frankfurt</v>
      </c>
      <c r="AA113" s="13">
        <f ca="1">IF(AND(V113&lt;&gt;"",W113&lt;&gt;"",V113&lt;&gt;W113,Ergebnisse!$Q29&lt;&gt;"",Ergebnisse!$S29&lt;&gt;""),1,0)</f>
        <v>0</v>
      </c>
      <c r="AB113" s="13" t="str">
        <f ca="1">IF(AND(AA113&gt;0,Planung!$F26=0),AN113&amp;Sprache!$E$87&amp;AO113,"")</f>
        <v/>
      </c>
      <c r="AC113" s="4" t="str">
        <f ca="1">IF(Planung!$F26=1,V113&amp;W113,"")</f>
        <v/>
      </c>
      <c r="AD113" s="135" t="str">
        <f ca="1">IF(AND(AA113&gt;0,Planung!$F26=1),AN113&amp;Sprache!$E$87&amp;AO113,"")</f>
        <v/>
      </c>
      <c r="AE113" s="138" t="str">
        <f ca="1">IF($AA113=0,"",IF($AK113&gt;$AL113,Einstellungen!$C$4,IF($AK113=$AL113,1,0)))</f>
        <v/>
      </c>
      <c r="AF113" s="135" t="str">
        <f ca="1">IF($AA113=0,"",IF($AK113&lt;$AL113,Einstellungen!$C$4,IF($AK113=$AL113,1,0)))</f>
        <v/>
      </c>
      <c r="AG113" s="138" t="str">
        <f ca="1">IF(AND(Ergebnisse!$K29&lt;&gt;"",Ergebnisse!$M29&lt;&gt;"",ABS(Ergebnisse!$K29-Ergebnisse!$M29)&gt;1,Ergebnisse!$E29&lt;&gt;Ergebnisse!$G29,$V113&lt;&gt;"",$W113&lt;&gt;""),Ergebnisse!$K29,"")</f>
        <v/>
      </c>
      <c r="AH113" s="476" t="str">
        <f ca="1">IF(AND(Ergebnisse!$K29&lt;&gt;"",Ergebnisse!$M29&lt;&gt;"",ABS(Ergebnisse!$K29-Ergebnisse!$M29)&gt;1,Ergebnisse!$E29&lt;&gt;Ergebnisse!$G29,$V113&lt;&gt;"",$W113&lt;&gt;""),Ergebnisse!$M29,"")</f>
        <v/>
      </c>
      <c r="AI113" s="472" t="str">
        <f ca="1">IF(AND(Ergebnisse!$N29&lt;&gt;"",Ergebnisse!$P29&lt;&gt;"",ABS(Ergebnisse!$N29-Ergebnisse!$P29)&gt;1,Ergebnisse!$E29&lt;&gt;Ergebnisse!$G29,$V113&lt;&gt;"",$W113&lt;&gt;""),Ergebnisse!$N29,"")</f>
        <v/>
      </c>
      <c r="AJ113" s="135" t="str">
        <f ca="1">IF(AND(Ergebnisse!$N29&lt;&gt;"",Ergebnisse!$P29&lt;&gt;"",ABS(Ergebnisse!$N29-Ergebnisse!$P29)&gt;1,Ergebnisse!$E29&lt;&gt;Ergebnisse!$G29,$V113&lt;&gt;"",$W113&lt;&gt;""),Ergebnisse!$P29,"")</f>
        <v/>
      </c>
      <c r="AK113" s="138">
        <f ca="1">IF(Ergebnisse!$Q29="",0,Ergebnisse!$Q29)</f>
        <v>0</v>
      </c>
      <c r="AL113" s="135">
        <f ca="1">IF(Ergebnisse!$S29="",0,Ergebnisse!$S29)</f>
        <v>0</v>
      </c>
      <c r="AM113" s="488" t="str">
        <f ca="1">IF(AA113&gt;0,AK113&amp;Sprache!$E$87&amp;AL113,"")</f>
        <v/>
      </c>
      <c r="AN113" s="138" t="str">
        <f t="shared" ca="1" si="111"/>
        <v/>
      </c>
      <c r="AO113" s="135" t="str">
        <f t="shared" ca="1" si="112"/>
        <v/>
      </c>
    </row>
    <row r="114" spans="2:41" s="2" customFormat="1" x14ac:dyDescent="0.2">
      <c r="B114" s="4"/>
      <c r="C114" s="4"/>
      <c r="D114" s="4"/>
      <c r="E114" s="4"/>
      <c r="F114" s="13"/>
      <c r="G114" s="13"/>
      <c r="H114" s="13"/>
      <c r="I114" s="13"/>
      <c r="J114" s="13"/>
      <c r="K114" s="13"/>
      <c r="L114" s="13"/>
      <c r="M114" s="13"/>
      <c r="U114" s="65" t="s">
        <v>35</v>
      </c>
      <c r="V114" s="34" t="str">
        <f ca="1">Planung!$N27</f>
        <v>1. FC Riedwald</v>
      </c>
      <c r="W114" s="13" t="str">
        <f ca="1">Planung!$P27</f>
        <v>Inter Mailand</v>
      </c>
      <c r="X114" s="13" t="str">
        <f ca="1">IF(AND(Ergebnisse!$H30&lt;&gt;"",Ergebnisse!$J30&lt;&gt;"",ABS(Ergebnisse!$H30-Ergebnisse!$J30)&gt;1,Ergebnisse!$E30&lt;&gt;Ergebnisse!$G30,$V114&lt;&gt;"",$W114&lt;&gt;""),Ergebnisse!$H30,"")</f>
        <v/>
      </c>
      <c r="Y114" s="29" t="str">
        <f ca="1">IF(AND(Ergebnisse!$H30&lt;&gt;"",Ergebnisse!$J30&lt;&gt;"",ABS(Ergebnisse!$H30-Ergebnisse!$J30)&gt;1,Ergebnisse!$E30&lt;&gt;Ergebnisse!$G30,$V114&lt;&gt;"",$W114&lt;&gt;""),Ergebnisse!$J30,"")</f>
        <v/>
      </c>
      <c r="Z114" s="28" t="str">
        <f ca="1">IF(Planung!$F27=0,V114&amp;W114,"")</f>
        <v>1. FC RiedwaldInter Mailand</v>
      </c>
      <c r="AA114" s="13">
        <f ca="1">IF(AND(V114&lt;&gt;"",W114&lt;&gt;"",V114&lt;&gt;W114,Ergebnisse!$Q30&lt;&gt;"",Ergebnisse!$S30&lt;&gt;""),1,0)</f>
        <v>0</v>
      </c>
      <c r="AB114" s="13" t="str">
        <f ca="1">IF(AND(AA114&gt;0,Planung!$F27=0),AN114&amp;Sprache!$E$87&amp;AO114,"")</f>
        <v/>
      </c>
      <c r="AC114" s="4" t="str">
        <f ca="1">IF(Planung!$F27=1,V114&amp;W114,"")</f>
        <v/>
      </c>
      <c r="AD114" s="135" t="str">
        <f ca="1">IF(AND(AA114&gt;0,Planung!$F27=1),AN114&amp;Sprache!$E$87&amp;AO114,"")</f>
        <v/>
      </c>
      <c r="AE114" s="138" t="str">
        <f ca="1">IF($AA114=0,"",IF($AK114&gt;$AL114,Einstellungen!$C$4,IF($AK114=$AL114,1,0)))</f>
        <v/>
      </c>
      <c r="AF114" s="135" t="str">
        <f ca="1">IF($AA114=0,"",IF($AK114&lt;$AL114,Einstellungen!$C$4,IF($AK114=$AL114,1,0)))</f>
        <v/>
      </c>
      <c r="AG114" s="138" t="str">
        <f ca="1">IF(AND(Ergebnisse!$K30&lt;&gt;"",Ergebnisse!$M30&lt;&gt;"",ABS(Ergebnisse!$K30-Ergebnisse!$M30)&gt;1,Ergebnisse!$E30&lt;&gt;Ergebnisse!$G30,$V114&lt;&gt;"",$W114&lt;&gt;""),Ergebnisse!$K30,"")</f>
        <v/>
      </c>
      <c r="AH114" s="476" t="str">
        <f ca="1">IF(AND(Ergebnisse!$K30&lt;&gt;"",Ergebnisse!$M30&lt;&gt;"",ABS(Ergebnisse!$K30-Ergebnisse!$M30)&gt;1,Ergebnisse!$E30&lt;&gt;Ergebnisse!$G30,$V114&lt;&gt;"",$W114&lt;&gt;""),Ergebnisse!$M30,"")</f>
        <v/>
      </c>
      <c r="AI114" s="472" t="str">
        <f ca="1">IF(AND(Ergebnisse!$N30&lt;&gt;"",Ergebnisse!$P30&lt;&gt;"",ABS(Ergebnisse!$N30-Ergebnisse!$P30)&gt;1,Ergebnisse!$E30&lt;&gt;Ergebnisse!$G30,$V114&lt;&gt;"",$W114&lt;&gt;""),Ergebnisse!$N30,"")</f>
        <v/>
      </c>
      <c r="AJ114" s="135" t="str">
        <f ca="1">IF(AND(Ergebnisse!$N30&lt;&gt;"",Ergebnisse!$P30&lt;&gt;"",ABS(Ergebnisse!$N30-Ergebnisse!$P30)&gt;1,Ergebnisse!$E30&lt;&gt;Ergebnisse!$G30,$V114&lt;&gt;"",$W114&lt;&gt;""),Ergebnisse!$P30,"")</f>
        <v/>
      </c>
      <c r="AK114" s="138">
        <f ca="1">IF(Ergebnisse!$Q30="",0,Ergebnisse!$Q30)</f>
        <v>0</v>
      </c>
      <c r="AL114" s="135">
        <f ca="1">IF(Ergebnisse!$S30="",0,Ergebnisse!$S30)</f>
        <v>0</v>
      </c>
      <c r="AM114" s="488" t="str">
        <f ca="1">IF(AA114&gt;0,AK114&amp;Sprache!$E$87&amp;AL114,"")</f>
        <v/>
      </c>
      <c r="AN114" s="138" t="str">
        <f t="shared" ca="1" si="111"/>
        <v/>
      </c>
      <c r="AO114" s="135" t="str">
        <f t="shared" ca="1" si="112"/>
        <v/>
      </c>
    </row>
    <row r="115" spans="2:41" s="2" customFormat="1" x14ac:dyDescent="0.2">
      <c r="B115" s="4"/>
      <c r="C115" s="4"/>
      <c r="D115" s="4"/>
      <c r="E115" s="4"/>
      <c r="F115" s="13"/>
      <c r="G115" s="13"/>
      <c r="H115" s="13"/>
      <c r="I115" s="13"/>
      <c r="J115" s="13"/>
      <c r="K115" s="13"/>
      <c r="L115" s="13"/>
      <c r="M115" s="13"/>
      <c r="U115" s="65" t="s">
        <v>36</v>
      </c>
      <c r="V115" s="34" t="str">
        <f ca="1">Planung!$N28</f>
        <v>VFB Essenheim</v>
      </c>
      <c r="W115" s="13" t="str">
        <f ca="1">Planung!$P28</f>
        <v>SSV Wildbach</v>
      </c>
      <c r="X115" s="13" t="str">
        <f ca="1">IF(AND(Ergebnisse!$H31&lt;&gt;"",Ergebnisse!$J31&lt;&gt;"",ABS(Ergebnisse!$H31-Ergebnisse!$J31)&gt;1,Ergebnisse!$E31&lt;&gt;Ergebnisse!$G31,$V115&lt;&gt;"",$W115&lt;&gt;""),Ergebnisse!$H31,"")</f>
        <v/>
      </c>
      <c r="Y115" s="29" t="str">
        <f ca="1">IF(AND(Ergebnisse!$H31&lt;&gt;"",Ergebnisse!$J31&lt;&gt;"",ABS(Ergebnisse!$H31-Ergebnisse!$J31)&gt;1,Ergebnisse!$E31&lt;&gt;Ergebnisse!$G31,$V115&lt;&gt;"",$W115&lt;&gt;""),Ergebnisse!$J31,"")</f>
        <v/>
      </c>
      <c r="Z115" s="28" t="str">
        <f ca="1">IF(Planung!$F28=0,V115&amp;W115,"")</f>
        <v>VFB EssenheimSSV Wildbach</v>
      </c>
      <c r="AA115" s="13">
        <f ca="1">IF(AND(V115&lt;&gt;"",W115&lt;&gt;"",V115&lt;&gt;W115,Ergebnisse!$Q31&lt;&gt;"",Ergebnisse!$S31&lt;&gt;""),1,0)</f>
        <v>0</v>
      </c>
      <c r="AB115" s="13" t="str">
        <f ca="1">IF(AND(AA115&gt;0,Planung!$F28=0),AN115&amp;Sprache!$E$87&amp;AO115,"")</f>
        <v/>
      </c>
      <c r="AC115" s="4" t="str">
        <f ca="1">IF(Planung!$F28=1,V115&amp;W115,"")</f>
        <v/>
      </c>
      <c r="AD115" s="135" t="str">
        <f ca="1">IF(AND(AA115&gt;0,Planung!$F28=1),AN115&amp;Sprache!$E$87&amp;AO115,"")</f>
        <v/>
      </c>
      <c r="AE115" s="138" t="str">
        <f ca="1">IF($AA115=0,"",IF($AK115&gt;$AL115,Einstellungen!$C$4,IF($AK115=$AL115,1,0)))</f>
        <v/>
      </c>
      <c r="AF115" s="135" t="str">
        <f ca="1">IF($AA115=0,"",IF($AK115&lt;$AL115,Einstellungen!$C$4,IF($AK115=$AL115,1,0)))</f>
        <v/>
      </c>
      <c r="AG115" s="138" t="str">
        <f ca="1">IF(AND(Ergebnisse!$K31&lt;&gt;"",Ergebnisse!$M31&lt;&gt;"",ABS(Ergebnisse!$K31-Ergebnisse!$M31)&gt;1,Ergebnisse!$E31&lt;&gt;Ergebnisse!$G31,$V115&lt;&gt;"",$W115&lt;&gt;""),Ergebnisse!$K31,"")</f>
        <v/>
      </c>
      <c r="AH115" s="476" t="str">
        <f ca="1">IF(AND(Ergebnisse!$K31&lt;&gt;"",Ergebnisse!$M31&lt;&gt;"",ABS(Ergebnisse!$K31-Ergebnisse!$M31)&gt;1,Ergebnisse!$E31&lt;&gt;Ergebnisse!$G31,$V115&lt;&gt;"",$W115&lt;&gt;""),Ergebnisse!$M31,"")</f>
        <v/>
      </c>
      <c r="AI115" s="472" t="str">
        <f ca="1">IF(AND(Ergebnisse!$N31&lt;&gt;"",Ergebnisse!$P31&lt;&gt;"",ABS(Ergebnisse!$N31-Ergebnisse!$P31)&gt;1,Ergebnisse!$E31&lt;&gt;Ergebnisse!$G31,$V115&lt;&gt;"",$W115&lt;&gt;""),Ergebnisse!$N31,"")</f>
        <v/>
      </c>
      <c r="AJ115" s="135" t="str">
        <f ca="1">IF(AND(Ergebnisse!$N31&lt;&gt;"",Ergebnisse!$P31&lt;&gt;"",ABS(Ergebnisse!$N31-Ergebnisse!$P31)&gt;1,Ergebnisse!$E31&lt;&gt;Ergebnisse!$G31,$V115&lt;&gt;"",$W115&lt;&gt;""),Ergebnisse!$P31,"")</f>
        <v/>
      </c>
      <c r="AK115" s="138">
        <f ca="1">IF(Ergebnisse!$Q31="",0,Ergebnisse!$Q31)</f>
        <v>0</v>
      </c>
      <c r="AL115" s="135">
        <f ca="1">IF(Ergebnisse!$S31="",0,Ergebnisse!$S31)</f>
        <v>0</v>
      </c>
      <c r="AM115" s="488" t="str">
        <f ca="1">IF(AA115&gt;0,AK115&amp;Sprache!$E$87&amp;AL115,"")</f>
        <v/>
      </c>
      <c r="AN115" s="138" t="str">
        <f t="shared" ca="1" si="111"/>
        <v/>
      </c>
      <c r="AO115" s="135" t="str">
        <f t="shared" ca="1" si="112"/>
        <v/>
      </c>
    </row>
    <row r="116" spans="2:41" s="2" customFormat="1" x14ac:dyDescent="0.2">
      <c r="B116" s="4"/>
      <c r="C116" s="4"/>
      <c r="D116" s="4"/>
      <c r="E116" s="4"/>
      <c r="F116" s="13"/>
      <c r="G116" s="13"/>
      <c r="H116" s="13"/>
      <c r="I116" s="13"/>
      <c r="J116" s="13"/>
      <c r="K116" s="13"/>
      <c r="L116" s="13"/>
      <c r="M116" s="13"/>
      <c r="U116" s="65" t="s">
        <v>37</v>
      </c>
      <c r="V116" s="34" t="str">
        <f ca="1">Planung!$N29</f>
        <v>Fun Kickers Oes</v>
      </c>
      <c r="W116" s="13" t="str">
        <f ca="1">Planung!$P29</f>
        <v>Maibach 1822 eV</v>
      </c>
      <c r="X116" s="13" t="str">
        <f ca="1">IF(AND(Ergebnisse!$H32&lt;&gt;"",Ergebnisse!$J32&lt;&gt;"",ABS(Ergebnisse!$H32-Ergebnisse!$J32)&gt;1,Ergebnisse!$E32&lt;&gt;Ergebnisse!$G32,$V116&lt;&gt;"",$W116&lt;&gt;""),Ergebnisse!$H32,"")</f>
        <v/>
      </c>
      <c r="Y116" s="29" t="str">
        <f ca="1">IF(AND(Ergebnisse!$H32&lt;&gt;"",Ergebnisse!$J32&lt;&gt;"",ABS(Ergebnisse!$H32-Ergebnisse!$J32)&gt;1,Ergebnisse!$E32&lt;&gt;Ergebnisse!$G32,$V116&lt;&gt;"",$W116&lt;&gt;""),Ergebnisse!$J32,"")</f>
        <v/>
      </c>
      <c r="Z116" s="28" t="str">
        <f ca="1">IF(Planung!$F29=0,V116&amp;W116,"")</f>
        <v>Fun Kickers OesMaibach 1822 eV</v>
      </c>
      <c r="AA116" s="13">
        <f ca="1">IF(AND(V116&lt;&gt;"",W116&lt;&gt;"",V116&lt;&gt;W116,Ergebnisse!$Q32&lt;&gt;"",Ergebnisse!$S32&lt;&gt;""),1,0)</f>
        <v>0</v>
      </c>
      <c r="AB116" s="13" t="str">
        <f ca="1">IF(AND(AA116&gt;0,Planung!$F29=0),AN116&amp;Sprache!$E$87&amp;AO116,"")</f>
        <v/>
      </c>
      <c r="AC116" s="4" t="str">
        <f ca="1">IF(Planung!$F29=1,V116&amp;W116,"")</f>
        <v/>
      </c>
      <c r="AD116" s="135" t="str">
        <f ca="1">IF(AND(AA116&gt;0,Planung!$F29=1),AN116&amp;Sprache!$E$87&amp;AO116,"")</f>
        <v/>
      </c>
      <c r="AE116" s="138" t="str">
        <f ca="1">IF($AA116=0,"",IF($AK116&gt;$AL116,Einstellungen!$C$4,IF($AK116=$AL116,1,0)))</f>
        <v/>
      </c>
      <c r="AF116" s="135" t="str">
        <f ca="1">IF($AA116=0,"",IF($AK116&lt;$AL116,Einstellungen!$C$4,IF($AK116=$AL116,1,0)))</f>
        <v/>
      </c>
      <c r="AG116" s="138" t="str">
        <f ca="1">IF(AND(Ergebnisse!$K32&lt;&gt;"",Ergebnisse!$M32&lt;&gt;"",ABS(Ergebnisse!$K32-Ergebnisse!$M32)&gt;1,Ergebnisse!$E32&lt;&gt;Ergebnisse!$G32,$V116&lt;&gt;"",$W116&lt;&gt;""),Ergebnisse!$K32,"")</f>
        <v/>
      </c>
      <c r="AH116" s="476" t="str">
        <f ca="1">IF(AND(Ergebnisse!$K32&lt;&gt;"",Ergebnisse!$M32&lt;&gt;"",ABS(Ergebnisse!$K32-Ergebnisse!$M32)&gt;1,Ergebnisse!$E32&lt;&gt;Ergebnisse!$G32,$V116&lt;&gt;"",$W116&lt;&gt;""),Ergebnisse!$M32,"")</f>
        <v/>
      </c>
      <c r="AI116" s="472" t="str">
        <f ca="1">IF(AND(Ergebnisse!$N32&lt;&gt;"",Ergebnisse!$P32&lt;&gt;"",ABS(Ergebnisse!$N32-Ergebnisse!$P32)&gt;1,Ergebnisse!$E32&lt;&gt;Ergebnisse!$G32,$V116&lt;&gt;"",$W116&lt;&gt;""),Ergebnisse!$N32,"")</f>
        <v/>
      </c>
      <c r="AJ116" s="135" t="str">
        <f ca="1">IF(AND(Ergebnisse!$N32&lt;&gt;"",Ergebnisse!$P32&lt;&gt;"",ABS(Ergebnisse!$N32-Ergebnisse!$P32)&gt;1,Ergebnisse!$E32&lt;&gt;Ergebnisse!$G32,$V116&lt;&gt;"",$W116&lt;&gt;""),Ergebnisse!$P32,"")</f>
        <v/>
      </c>
      <c r="AK116" s="138">
        <f ca="1">IF(Ergebnisse!$Q32="",0,Ergebnisse!$Q32)</f>
        <v>0</v>
      </c>
      <c r="AL116" s="135">
        <f ca="1">IF(Ergebnisse!$S32="",0,Ergebnisse!$S32)</f>
        <v>0</v>
      </c>
      <c r="AM116" s="488" t="str">
        <f ca="1">IF(AA116&gt;0,AK116&amp;Sprache!$E$87&amp;AL116,"")</f>
        <v/>
      </c>
      <c r="AN116" s="138" t="str">
        <f t="shared" ca="1" si="111"/>
        <v/>
      </c>
      <c r="AO116" s="135" t="str">
        <f t="shared" ca="1" si="112"/>
        <v/>
      </c>
    </row>
    <row r="117" spans="2:41" s="2" customFormat="1" x14ac:dyDescent="0.2">
      <c r="B117" s="4"/>
      <c r="C117" s="4"/>
      <c r="D117" s="4"/>
      <c r="E117" s="4"/>
      <c r="F117" s="13"/>
      <c r="G117" s="13"/>
      <c r="H117" s="13"/>
      <c r="I117" s="13"/>
      <c r="J117" s="13"/>
      <c r="K117" s="13"/>
      <c r="L117" s="13"/>
      <c r="M117" s="13"/>
      <c r="U117" s="65" t="s">
        <v>38</v>
      </c>
      <c r="V117" s="34" t="str">
        <f ca="1">Planung!$N30</f>
        <v>Eintracht Frankfurt</v>
      </c>
      <c r="W117" s="13" t="str">
        <f ca="1">Planung!$P30</f>
        <v>Raslo Winners</v>
      </c>
      <c r="X117" s="13" t="str">
        <f ca="1">IF(AND(Ergebnisse!$H33&lt;&gt;"",Ergebnisse!$J33&lt;&gt;"",ABS(Ergebnisse!$H33-Ergebnisse!$J33)&gt;1,Ergebnisse!$E33&lt;&gt;Ergebnisse!$G33,$V117&lt;&gt;"",$W117&lt;&gt;""),Ergebnisse!$H33,"")</f>
        <v/>
      </c>
      <c r="Y117" s="29" t="str">
        <f ca="1">IF(AND(Ergebnisse!$H33&lt;&gt;"",Ergebnisse!$J33&lt;&gt;"",ABS(Ergebnisse!$H33-Ergebnisse!$J33)&gt;1,Ergebnisse!$E33&lt;&gt;Ergebnisse!$G33,$V117&lt;&gt;"",$W117&lt;&gt;""),Ergebnisse!$J33,"")</f>
        <v/>
      </c>
      <c r="Z117" s="28" t="str">
        <f ca="1">IF(Planung!$F30=0,V117&amp;W117,"")</f>
        <v>Eintracht FrankfurtRaslo Winners</v>
      </c>
      <c r="AA117" s="13">
        <f ca="1">IF(AND(V117&lt;&gt;"",W117&lt;&gt;"",V117&lt;&gt;W117,Ergebnisse!$Q33&lt;&gt;"",Ergebnisse!$S33&lt;&gt;""),1,0)</f>
        <v>0</v>
      </c>
      <c r="AB117" s="13" t="str">
        <f ca="1">IF(AND(AA117&gt;0,Planung!$F30=0),AN117&amp;Sprache!$E$87&amp;AO117,"")</f>
        <v/>
      </c>
      <c r="AC117" s="4" t="str">
        <f ca="1">IF(Planung!$F30=1,V117&amp;W117,"")</f>
        <v/>
      </c>
      <c r="AD117" s="135" t="str">
        <f ca="1">IF(AND(AA117&gt;0,Planung!$F30=1),AN117&amp;Sprache!$E$87&amp;AO117,"")</f>
        <v/>
      </c>
      <c r="AE117" s="138" t="str">
        <f ca="1">IF($AA117=0,"",IF($AK117&gt;$AL117,Einstellungen!$C$4,IF($AK117=$AL117,1,0)))</f>
        <v/>
      </c>
      <c r="AF117" s="135" t="str">
        <f ca="1">IF($AA117=0,"",IF($AK117&lt;$AL117,Einstellungen!$C$4,IF($AK117=$AL117,1,0)))</f>
        <v/>
      </c>
      <c r="AG117" s="138" t="str">
        <f ca="1">IF(AND(Ergebnisse!$K33&lt;&gt;"",Ergebnisse!$M33&lt;&gt;"",ABS(Ergebnisse!$K33-Ergebnisse!$M33)&gt;1,Ergebnisse!$E33&lt;&gt;Ergebnisse!$G33,$V117&lt;&gt;"",$W117&lt;&gt;""),Ergebnisse!$K33,"")</f>
        <v/>
      </c>
      <c r="AH117" s="476" t="str">
        <f ca="1">IF(AND(Ergebnisse!$K33&lt;&gt;"",Ergebnisse!$M33&lt;&gt;"",ABS(Ergebnisse!$K33-Ergebnisse!$M33)&gt;1,Ergebnisse!$E33&lt;&gt;Ergebnisse!$G33,$V117&lt;&gt;"",$W117&lt;&gt;""),Ergebnisse!$M33,"")</f>
        <v/>
      </c>
      <c r="AI117" s="472" t="str">
        <f ca="1">IF(AND(Ergebnisse!$N33&lt;&gt;"",Ergebnisse!$P33&lt;&gt;"",ABS(Ergebnisse!$N33-Ergebnisse!$P33)&gt;1,Ergebnisse!$E33&lt;&gt;Ergebnisse!$G33,$V117&lt;&gt;"",$W117&lt;&gt;""),Ergebnisse!$N33,"")</f>
        <v/>
      </c>
      <c r="AJ117" s="135" t="str">
        <f ca="1">IF(AND(Ergebnisse!$N33&lt;&gt;"",Ergebnisse!$P33&lt;&gt;"",ABS(Ergebnisse!$N33-Ergebnisse!$P33)&gt;1,Ergebnisse!$E33&lt;&gt;Ergebnisse!$G33,$V117&lt;&gt;"",$W117&lt;&gt;""),Ergebnisse!$P33,"")</f>
        <v/>
      </c>
      <c r="AK117" s="138">
        <f ca="1">IF(Ergebnisse!$Q33="",0,Ergebnisse!$Q33)</f>
        <v>0</v>
      </c>
      <c r="AL117" s="135">
        <f ca="1">IF(Ergebnisse!$S33="",0,Ergebnisse!$S33)</f>
        <v>0</v>
      </c>
      <c r="AM117" s="488" t="str">
        <f ca="1">IF(AA117&gt;0,AK117&amp;Sprache!$E$87&amp;AL117,"")</f>
        <v/>
      </c>
      <c r="AN117" s="138" t="str">
        <f t="shared" ca="1" si="111"/>
        <v/>
      </c>
      <c r="AO117" s="135" t="str">
        <f t="shared" ca="1" si="112"/>
        <v/>
      </c>
    </row>
    <row r="118" spans="2:41" s="2" customFormat="1" x14ac:dyDescent="0.2">
      <c r="B118" s="4"/>
      <c r="C118" s="4"/>
      <c r="D118" s="4"/>
      <c r="E118" s="4"/>
      <c r="F118" s="13"/>
      <c r="G118" s="13"/>
      <c r="H118" s="13"/>
      <c r="I118" s="13"/>
      <c r="J118" s="13"/>
      <c r="K118" s="13"/>
      <c r="L118" s="13"/>
      <c r="M118" s="13"/>
      <c r="U118" s="65" t="s">
        <v>39</v>
      </c>
      <c r="V118" s="34" t="str">
        <f ca="1">Planung!$N31</f>
        <v>AC Roma</v>
      </c>
      <c r="W118" s="13" t="str">
        <f ca="1">Planung!$P31</f>
        <v>FC Barcelona</v>
      </c>
      <c r="X118" s="13" t="str">
        <f ca="1">IF(AND(Ergebnisse!$H34&lt;&gt;"",Ergebnisse!$J34&lt;&gt;"",ABS(Ergebnisse!$H34-Ergebnisse!$J34)&gt;1,Ergebnisse!$E34&lt;&gt;Ergebnisse!$G34,$V118&lt;&gt;"",$W118&lt;&gt;""),Ergebnisse!$H34,"")</f>
        <v/>
      </c>
      <c r="Y118" s="29" t="str">
        <f ca="1">IF(AND(Ergebnisse!$H34&lt;&gt;"",Ergebnisse!$J34&lt;&gt;"",ABS(Ergebnisse!$H34-Ergebnisse!$J34)&gt;1,Ergebnisse!$E34&lt;&gt;Ergebnisse!$G34,$V118&lt;&gt;"",$W118&lt;&gt;""),Ergebnisse!$J34,"")</f>
        <v/>
      </c>
      <c r="Z118" s="28" t="str">
        <f ca="1">IF(Planung!$F31=0,V118&amp;W118,"")</f>
        <v>AC RomaFC Barcelona</v>
      </c>
      <c r="AA118" s="13">
        <f ca="1">IF(AND(V118&lt;&gt;"",W118&lt;&gt;"",V118&lt;&gt;W118,Ergebnisse!$Q34&lt;&gt;"",Ergebnisse!$S34&lt;&gt;""),1,0)</f>
        <v>0</v>
      </c>
      <c r="AB118" s="13" t="str">
        <f ca="1">IF(AND(AA118&gt;0,Planung!$F31=0),AN118&amp;Sprache!$E$87&amp;AO118,"")</f>
        <v/>
      </c>
      <c r="AC118" s="4" t="str">
        <f ca="1">IF(Planung!$F31=1,V118&amp;W118,"")</f>
        <v/>
      </c>
      <c r="AD118" s="135" t="str">
        <f ca="1">IF(AND(AA118&gt;0,Planung!$F31=1),AN118&amp;Sprache!$E$87&amp;AO118,"")</f>
        <v/>
      </c>
      <c r="AE118" s="138" t="str">
        <f ca="1">IF($AA118=0,"",IF($AK118&gt;$AL118,Einstellungen!$C$4,IF($AK118=$AL118,1,0)))</f>
        <v/>
      </c>
      <c r="AF118" s="135" t="str">
        <f ca="1">IF($AA118=0,"",IF($AK118&lt;$AL118,Einstellungen!$C$4,IF($AK118=$AL118,1,0)))</f>
        <v/>
      </c>
      <c r="AG118" s="138" t="str">
        <f ca="1">IF(AND(Ergebnisse!$K34&lt;&gt;"",Ergebnisse!$M34&lt;&gt;"",ABS(Ergebnisse!$K34-Ergebnisse!$M34)&gt;1,Ergebnisse!$E34&lt;&gt;Ergebnisse!$G34,$V118&lt;&gt;"",$W118&lt;&gt;""),Ergebnisse!$K34,"")</f>
        <v/>
      </c>
      <c r="AH118" s="476" t="str">
        <f ca="1">IF(AND(Ergebnisse!$K34&lt;&gt;"",Ergebnisse!$M34&lt;&gt;"",ABS(Ergebnisse!$K34-Ergebnisse!$M34)&gt;1,Ergebnisse!$E34&lt;&gt;Ergebnisse!$G34,$V118&lt;&gt;"",$W118&lt;&gt;""),Ergebnisse!$M34,"")</f>
        <v/>
      </c>
      <c r="AI118" s="472" t="str">
        <f ca="1">IF(AND(Ergebnisse!$N34&lt;&gt;"",Ergebnisse!$P34&lt;&gt;"",ABS(Ergebnisse!$N34-Ergebnisse!$P34)&gt;1,Ergebnisse!$E34&lt;&gt;Ergebnisse!$G34,$V118&lt;&gt;"",$W118&lt;&gt;""),Ergebnisse!$N34,"")</f>
        <v/>
      </c>
      <c r="AJ118" s="135" t="str">
        <f ca="1">IF(AND(Ergebnisse!$N34&lt;&gt;"",Ergebnisse!$P34&lt;&gt;"",ABS(Ergebnisse!$N34-Ergebnisse!$P34)&gt;1,Ergebnisse!$E34&lt;&gt;Ergebnisse!$G34,$V118&lt;&gt;"",$W118&lt;&gt;""),Ergebnisse!$P34,"")</f>
        <v/>
      </c>
      <c r="AK118" s="138">
        <f ca="1">IF(Ergebnisse!$Q34="",0,Ergebnisse!$Q34)</f>
        <v>0</v>
      </c>
      <c r="AL118" s="135">
        <f ca="1">IF(Ergebnisse!$S34="",0,Ergebnisse!$S34)</f>
        <v>0</v>
      </c>
      <c r="AM118" s="488" t="str">
        <f ca="1">IF(AA118&gt;0,AK118&amp;Sprache!$E$87&amp;AL118,"")</f>
        <v/>
      </c>
      <c r="AN118" s="138" t="str">
        <f t="shared" ca="1" si="111"/>
        <v/>
      </c>
      <c r="AO118" s="135" t="str">
        <f t="shared" ca="1" si="112"/>
        <v/>
      </c>
    </row>
    <row r="119" spans="2:41" s="2" customFormat="1" x14ac:dyDescent="0.2">
      <c r="B119" s="4"/>
      <c r="C119" s="4"/>
      <c r="D119" s="4"/>
      <c r="E119" s="4"/>
      <c r="F119" s="13"/>
      <c r="G119" s="13"/>
      <c r="H119" s="13"/>
      <c r="I119" s="13"/>
      <c r="J119" s="13"/>
      <c r="K119" s="13"/>
      <c r="L119" s="13"/>
      <c r="M119" s="13"/>
      <c r="U119" s="65" t="s">
        <v>40</v>
      </c>
      <c r="V119" s="34" t="str">
        <f ca="1">Planung!$N32</f>
        <v>VFB Essenheim</v>
      </c>
      <c r="W119" s="13" t="str">
        <f ca="1">Planung!$P32</f>
        <v>1. FC Riedwald</v>
      </c>
      <c r="X119" s="13" t="str">
        <f ca="1">IF(AND(Ergebnisse!$H35&lt;&gt;"",Ergebnisse!$J35&lt;&gt;"",ABS(Ergebnisse!$H35-Ergebnisse!$J35)&gt;1,Ergebnisse!$E35&lt;&gt;Ergebnisse!$G35,$V119&lt;&gt;"",$W119&lt;&gt;""),Ergebnisse!$H35,"")</f>
        <v/>
      </c>
      <c r="Y119" s="29" t="str">
        <f ca="1">IF(AND(Ergebnisse!$H35&lt;&gt;"",Ergebnisse!$J35&lt;&gt;"",ABS(Ergebnisse!$H35-Ergebnisse!$J35)&gt;1,Ergebnisse!$E35&lt;&gt;Ergebnisse!$G35,$V119&lt;&gt;"",$W119&lt;&gt;""),Ergebnisse!$J35,"")</f>
        <v/>
      </c>
      <c r="Z119" s="28" t="str">
        <f ca="1">IF(Planung!$F32=0,V119&amp;W119,"")</f>
        <v>VFB Essenheim1. FC Riedwald</v>
      </c>
      <c r="AA119" s="13">
        <f ca="1">IF(AND(V119&lt;&gt;"",W119&lt;&gt;"",V119&lt;&gt;W119,Ergebnisse!$Q35&lt;&gt;"",Ergebnisse!$S35&lt;&gt;""),1,0)</f>
        <v>0</v>
      </c>
      <c r="AB119" s="13" t="str">
        <f ca="1">IF(AND(AA119&gt;0,Planung!$F32=0),AN119&amp;Sprache!$E$87&amp;AO119,"")</f>
        <v/>
      </c>
      <c r="AC119" s="4" t="str">
        <f ca="1">IF(Planung!$F32=1,V119&amp;W119,"")</f>
        <v/>
      </c>
      <c r="AD119" s="135" t="str">
        <f ca="1">IF(AND(AA119&gt;0,Planung!$F32=1),AN119&amp;Sprache!$E$87&amp;AO119,"")</f>
        <v/>
      </c>
      <c r="AE119" s="138" t="str">
        <f ca="1">IF($AA119=0,"",IF($AK119&gt;$AL119,Einstellungen!$C$4,IF($AK119=$AL119,1,0)))</f>
        <v/>
      </c>
      <c r="AF119" s="135" t="str">
        <f ca="1">IF($AA119=0,"",IF($AK119&lt;$AL119,Einstellungen!$C$4,IF($AK119=$AL119,1,0)))</f>
        <v/>
      </c>
      <c r="AG119" s="138" t="str">
        <f ca="1">IF(AND(Ergebnisse!$K35&lt;&gt;"",Ergebnisse!$M35&lt;&gt;"",ABS(Ergebnisse!$K35-Ergebnisse!$M35)&gt;1,Ergebnisse!$E35&lt;&gt;Ergebnisse!$G35,$V119&lt;&gt;"",$W119&lt;&gt;""),Ergebnisse!$K35,"")</f>
        <v/>
      </c>
      <c r="AH119" s="476" t="str">
        <f ca="1">IF(AND(Ergebnisse!$K35&lt;&gt;"",Ergebnisse!$M35&lt;&gt;"",ABS(Ergebnisse!$K35-Ergebnisse!$M35)&gt;1,Ergebnisse!$E35&lt;&gt;Ergebnisse!$G35,$V119&lt;&gt;"",$W119&lt;&gt;""),Ergebnisse!$M35,"")</f>
        <v/>
      </c>
      <c r="AI119" s="472" t="str">
        <f ca="1">IF(AND(Ergebnisse!$N35&lt;&gt;"",Ergebnisse!$P35&lt;&gt;"",ABS(Ergebnisse!$N35-Ergebnisse!$P35)&gt;1,Ergebnisse!$E35&lt;&gt;Ergebnisse!$G35,$V119&lt;&gt;"",$W119&lt;&gt;""),Ergebnisse!$N35,"")</f>
        <v/>
      </c>
      <c r="AJ119" s="135" t="str">
        <f ca="1">IF(AND(Ergebnisse!$N35&lt;&gt;"",Ergebnisse!$P35&lt;&gt;"",ABS(Ergebnisse!$N35-Ergebnisse!$P35)&gt;1,Ergebnisse!$E35&lt;&gt;Ergebnisse!$G35,$V119&lt;&gt;"",$W119&lt;&gt;""),Ergebnisse!$P35,"")</f>
        <v/>
      </c>
      <c r="AK119" s="138">
        <f ca="1">IF(Ergebnisse!$Q35="",0,Ergebnisse!$Q35)</f>
        <v>0</v>
      </c>
      <c r="AL119" s="135">
        <f ca="1">IF(Ergebnisse!$S35="",0,Ergebnisse!$S35)</f>
        <v>0</v>
      </c>
      <c r="AM119" s="488" t="str">
        <f ca="1">IF(AA119&gt;0,AK119&amp;Sprache!$E$87&amp;AL119,"")</f>
        <v/>
      </c>
      <c r="AN119" s="138" t="str">
        <f t="shared" ca="1" si="111"/>
        <v/>
      </c>
      <c r="AO119" s="135" t="str">
        <f t="shared" ca="1" si="112"/>
        <v/>
      </c>
    </row>
    <row r="120" spans="2:41" s="2" customFormat="1" x14ac:dyDescent="0.2">
      <c r="B120" s="4"/>
      <c r="C120" s="4"/>
      <c r="D120" s="4"/>
      <c r="E120" s="4"/>
      <c r="F120" s="13"/>
      <c r="G120" s="13"/>
      <c r="H120" s="13"/>
      <c r="I120" s="13"/>
      <c r="J120" s="13"/>
      <c r="K120" s="13"/>
      <c r="L120" s="13"/>
      <c r="M120" s="13"/>
      <c r="U120" s="65" t="s">
        <v>41</v>
      </c>
      <c r="V120" s="34" t="str">
        <f ca="1">Planung!$N33</f>
        <v>Maibach 1822 eV</v>
      </c>
      <c r="W120" s="13" t="str">
        <f ca="1">Planung!$P33</f>
        <v>Inter Mailand</v>
      </c>
      <c r="X120" s="13" t="str">
        <f ca="1">IF(AND(Ergebnisse!$H36&lt;&gt;"",Ergebnisse!$J36&lt;&gt;"",ABS(Ergebnisse!$H36-Ergebnisse!$J36)&gt;1,Ergebnisse!$E36&lt;&gt;Ergebnisse!$G36,$V120&lt;&gt;"",$W120&lt;&gt;""),Ergebnisse!$H36,"")</f>
        <v/>
      </c>
      <c r="Y120" s="29" t="str">
        <f ca="1">IF(AND(Ergebnisse!$H36&lt;&gt;"",Ergebnisse!$J36&lt;&gt;"",ABS(Ergebnisse!$H36-Ergebnisse!$J36)&gt;1,Ergebnisse!$E36&lt;&gt;Ergebnisse!$G36,$V120&lt;&gt;"",$W120&lt;&gt;""),Ergebnisse!$J36,"")</f>
        <v/>
      </c>
      <c r="Z120" s="28" t="str">
        <f ca="1">IF(Planung!$F33=0,V120&amp;W120,"")</f>
        <v>Maibach 1822 eVInter Mailand</v>
      </c>
      <c r="AA120" s="13">
        <f ca="1">IF(AND(V120&lt;&gt;"",W120&lt;&gt;"",V120&lt;&gt;W120,Ergebnisse!$Q36&lt;&gt;"",Ergebnisse!$S36&lt;&gt;""),1,0)</f>
        <v>0</v>
      </c>
      <c r="AB120" s="13" t="str">
        <f ca="1">IF(AND(AA120&gt;0,Planung!$F33=0),AN120&amp;Sprache!$E$87&amp;AO120,"")</f>
        <v/>
      </c>
      <c r="AC120" s="4" t="str">
        <f ca="1">IF(Planung!$F33=1,V120&amp;W120,"")</f>
        <v/>
      </c>
      <c r="AD120" s="135" t="str">
        <f ca="1">IF(AND(AA120&gt;0,Planung!$F33=1),AN120&amp;Sprache!$E$87&amp;AO120,"")</f>
        <v/>
      </c>
      <c r="AE120" s="138" t="str">
        <f ca="1">IF($AA120=0,"",IF($AK120&gt;$AL120,Einstellungen!$C$4,IF($AK120=$AL120,1,0)))</f>
        <v/>
      </c>
      <c r="AF120" s="135" t="str">
        <f ca="1">IF($AA120=0,"",IF($AK120&lt;$AL120,Einstellungen!$C$4,IF($AK120=$AL120,1,0)))</f>
        <v/>
      </c>
      <c r="AG120" s="138" t="str">
        <f ca="1">IF(AND(Ergebnisse!$K36&lt;&gt;"",Ergebnisse!$M36&lt;&gt;"",ABS(Ergebnisse!$K36-Ergebnisse!$M36)&gt;1,Ergebnisse!$E36&lt;&gt;Ergebnisse!$G36,$V120&lt;&gt;"",$W120&lt;&gt;""),Ergebnisse!$K36,"")</f>
        <v/>
      </c>
      <c r="AH120" s="476" t="str">
        <f ca="1">IF(AND(Ergebnisse!$K36&lt;&gt;"",Ergebnisse!$M36&lt;&gt;"",ABS(Ergebnisse!$K36-Ergebnisse!$M36)&gt;1,Ergebnisse!$E36&lt;&gt;Ergebnisse!$G36,$V120&lt;&gt;"",$W120&lt;&gt;""),Ergebnisse!$M36,"")</f>
        <v/>
      </c>
      <c r="AI120" s="472" t="str">
        <f ca="1">IF(AND(Ergebnisse!$N36&lt;&gt;"",Ergebnisse!$P36&lt;&gt;"",ABS(Ergebnisse!$N36-Ergebnisse!$P36)&gt;1,Ergebnisse!$E36&lt;&gt;Ergebnisse!$G36,$V120&lt;&gt;"",$W120&lt;&gt;""),Ergebnisse!$N36,"")</f>
        <v/>
      </c>
      <c r="AJ120" s="135" t="str">
        <f ca="1">IF(AND(Ergebnisse!$N36&lt;&gt;"",Ergebnisse!$P36&lt;&gt;"",ABS(Ergebnisse!$N36-Ergebnisse!$P36)&gt;1,Ergebnisse!$E36&lt;&gt;Ergebnisse!$G36,$V120&lt;&gt;"",$W120&lt;&gt;""),Ergebnisse!$P36,"")</f>
        <v/>
      </c>
      <c r="AK120" s="138">
        <f ca="1">IF(Ergebnisse!$Q36="",0,Ergebnisse!$Q36)</f>
        <v>0</v>
      </c>
      <c r="AL120" s="135">
        <f ca="1">IF(Ergebnisse!$S36="",0,Ergebnisse!$S36)</f>
        <v>0</v>
      </c>
      <c r="AM120" s="488" t="str">
        <f ca="1">IF(AA120&gt;0,AK120&amp;Sprache!$E$87&amp;AL120,"")</f>
        <v/>
      </c>
      <c r="AN120" s="138" t="str">
        <f t="shared" ca="1" si="111"/>
        <v/>
      </c>
      <c r="AO120" s="135" t="str">
        <f t="shared" ca="1" si="112"/>
        <v/>
      </c>
    </row>
    <row r="121" spans="2:41" s="2" customFormat="1" x14ac:dyDescent="0.2">
      <c r="B121" s="4"/>
      <c r="C121" s="4"/>
      <c r="D121" s="4"/>
      <c r="E121" s="4"/>
      <c r="F121" s="13"/>
      <c r="G121" s="13"/>
      <c r="H121" s="13"/>
      <c r="I121" s="13"/>
      <c r="J121" s="13"/>
      <c r="K121" s="13"/>
      <c r="L121" s="13"/>
      <c r="M121" s="13"/>
      <c r="U121" s="65" t="s">
        <v>42</v>
      </c>
      <c r="V121" s="34" t="str">
        <f ca="1">Planung!$N34</f>
        <v>SSV Wildbach</v>
      </c>
      <c r="W121" s="13" t="str">
        <f ca="1">Planung!$P34</f>
        <v>Eintracht Frankfurt</v>
      </c>
      <c r="X121" s="13" t="str">
        <f ca="1">IF(AND(Ergebnisse!$H37&lt;&gt;"",Ergebnisse!$J37&lt;&gt;"",ABS(Ergebnisse!$H37-Ergebnisse!$J37)&gt;1,Ergebnisse!$E37&lt;&gt;Ergebnisse!$G37,$V121&lt;&gt;"",$W121&lt;&gt;""),Ergebnisse!$H37,"")</f>
        <v/>
      </c>
      <c r="Y121" s="29" t="str">
        <f ca="1">IF(AND(Ergebnisse!$H37&lt;&gt;"",Ergebnisse!$J37&lt;&gt;"",ABS(Ergebnisse!$H37-Ergebnisse!$J37)&gt;1,Ergebnisse!$E37&lt;&gt;Ergebnisse!$G37,$V121&lt;&gt;"",$W121&lt;&gt;""),Ergebnisse!$J37,"")</f>
        <v/>
      </c>
      <c r="Z121" s="28" t="str">
        <f ca="1">IF(Planung!$F34=0,V121&amp;W121,"")</f>
        <v>SSV WildbachEintracht Frankfurt</v>
      </c>
      <c r="AA121" s="13">
        <f ca="1">IF(AND(V121&lt;&gt;"",W121&lt;&gt;"",V121&lt;&gt;W121,Ergebnisse!$Q37&lt;&gt;"",Ergebnisse!$S37&lt;&gt;""),1,0)</f>
        <v>0</v>
      </c>
      <c r="AB121" s="13" t="str">
        <f ca="1">IF(AND(AA121&gt;0,Planung!$F34=0),AN121&amp;Sprache!$E$87&amp;AO121,"")</f>
        <v/>
      </c>
      <c r="AC121" s="4" t="str">
        <f ca="1">IF(Planung!$F34=1,V121&amp;W121,"")</f>
        <v/>
      </c>
      <c r="AD121" s="135" t="str">
        <f ca="1">IF(AND(AA121&gt;0,Planung!$F34=1),AN121&amp;Sprache!$E$87&amp;AO121,"")</f>
        <v/>
      </c>
      <c r="AE121" s="138" t="str">
        <f ca="1">IF($AA121=0,"",IF($AK121&gt;$AL121,Einstellungen!$C$4,IF($AK121=$AL121,1,0)))</f>
        <v/>
      </c>
      <c r="AF121" s="135" t="str">
        <f ca="1">IF($AA121=0,"",IF($AK121&lt;$AL121,Einstellungen!$C$4,IF($AK121=$AL121,1,0)))</f>
        <v/>
      </c>
      <c r="AG121" s="138" t="str">
        <f ca="1">IF(AND(Ergebnisse!$K37&lt;&gt;"",Ergebnisse!$M37&lt;&gt;"",ABS(Ergebnisse!$K37-Ergebnisse!$M37)&gt;1,Ergebnisse!$E37&lt;&gt;Ergebnisse!$G37,$V121&lt;&gt;"",$W121&lt;&gt;""),Ergebnisse!$K37,"")</f>
        <v/>
      </c>
      <c r="AH121" s="476" t="str">
        <f ca="1">IF(AND(Ergebnisse!$K37&lt;&gt;"",Ergebnisse!$M37&lt;&gt;"",ABS(Ergebnisse!$K37-Ergebnisse!$M37)&gt;1,Ergebnisse!$E37&lt;&gt;Ergebnisse!$G37,$V121&lt;&gt;"",$W121&lt;&gt;""),Ergebnisse!$M37,"")</f>
        <v/>
      </c>
      <c r="AI121" s="472" t="str">
        <f ca="1">IF(AND(Ergebnisse!$N37&lt;&gt;"",Ergebnisse!$P37&lt;&gt;"",ABS(Ergebnisse!$N37-Ergebnisse!$P37)&gt;1,Ergebnisse!$E37&lt;&gt;Ergebnisse!$G37,$V121&lt;&gt;"",$W121&lt;&gt;""),Ergebnisse!$N37,"")</f>
        <v/>
      </c>
      <c r="AJ121" s="135" t="str">
        <f ca="1">IF(AND(Ergebnisse!$N37&lt;&gt;"",Ergebnisse!$P37&lt;&gt;"",ABS(Ergebnisse!$N37-Ergebnisse!$P37)&gt;1,Ergebnisse!$E37&lt;&gt;Ergebnisse!$G37,$V121&lt;&gt;"",$W121&lt;&gt;""),Ergebnisse!$P37,"")</f>
        <v/>
      </c>
      <c r="AK121" s="138">
        <f ca="1">IF(Ergebnisse!$Q37="",0,Ergebnisse!$Q37)</f>
        <v>0</v>
      </c>
      <c r="AL121" s="135">
        <f ca="1">IF(Ergebnisse!$S37="",0,Ergebnisse!$S37)</f>
        <v>0</v>
      </c>
      <c r="AM121" s="488" t="str">
        <f ca="1">IF(AA121&gt;0,AK121&amp;Sprache!$E$87&amp;AL121,"")</f>
        <v/>
      </c>
      <c r="AN121" s="138" t="str">
        <f t="shared" ca="1" si="111"/>
        <v/>
      </c>
      <c r="AO121" s="135" t="str">
        <f t="shared" ca="1" si="112"/>
        <v/>
      </c>
    </row>
    <row r="122" spans="2:41" s="2" customFormat="1" x14ac:dyDescent="0.2">
      <c r="B122" s="4"/>
      <c r="C122" s="4"/>
      <c r="D122" s="4"/>
      <c r="E122" s="4"/>
      <c r="F122" s="13"/>
      <c r="G122" s="13"/>
      <c r="H122" s="13"/>
      <c r="I122" s="13"/>
      <c r="J122" s="13"/>
      <c r="K122" s="13"/>
      <c r="L122" s="13"/>
      <c r="M122" s="13"/>
      <c r="U122" s="65" t="s">
        <v>43</v>
      </c>
      <c r="V122" s="34" t="str">
        <f ca="1">Planung!$N35</f>
        <v>FC Barcelona</v>
      </c>
      <c r="W122" s="13" t="str">
        <f ca="1">Planung!$P35</f>
        <v>Fun Kickers Oes</v>
      </c>
      <c r="X122" s="13" t="str">
        <f ca="1">IF(AND(Ergebnisse!$H38&lt;&gt;"",Ergebnisse!$J38&lt;&gt;"",ABS(Ergebnisse!$H38-Ergebnisse!$J38)&gt;1,Ergebnisse!$E38&lt;&gt;Ergebnisse!$G38,$V122&lt;&gt;"",$W122&lt;&gt;""),Ergebnisse!$H38,"")</f>
        <v/>
      </c>
      <c r="Y122" s="29" t="str">
        <f ca="1">IF(AND(Ergebnisse!$H38&lt;&gt;"",Ergebnisse!$J38&lt;&gt;"",ABS(Ergebnisse!$H38-Ergebnisse!$J38)&gt;1,Ergebnisse!$E38&lt;&gt;Ergebnisse!$G38,$V122&lt;&gt;"",$W122&lt;&gt;""),Ergebnisse!$J38,"")</f>
        <v/>
      </c>
      <c r="Z122" s="28" t="str">
        <f ca="1">IF(Planung!$F35=0,V122&amp;W122,"")</f>
        <v>FC BarcelonaFun Kickers Oes</v>
      </c>
      <c r="AA122" s="13">
        <f ca="1">IF(AND(V122&lt;&gt;"",W122&lt;&gt;"",V122&lt;&gt;W122,Ergebnisse!$Q38&lt;&gt;"",Ergebnisse!$S38&lt;&gt;""),1,0)</f>
        <v>0</v>
      </c>
      <c r="AB122" s="13" t="str">
        <f ca="1">IF(AND(AA122&gt;0,Planung!$F35=0),AN122&amp;Sprache!$E$87&amp;AO122,"")</f>
        <v/>
      </c>
      <c r="AC122" s="4" t="str">
        <f ca="1">IF(Planung!$F35=1,V122&amp;W122,"")</f>
        <v/>
      </c>
      <c r="AD122" s="135" t="str">
        <f ca="1">IF(AND(AA122&gt;0,Planung!$F35=1),AN122&amp;Sprache!$E$87&amp;AO122,"")</f>
        <v/>
      </c>
      <c r="AE122" s="138" t="str">
        <f ca="1">IF($AA122=0,"",IF($AK122&gt;$AL122,Einstellungen!$C$4,IF($AK122=$AL122,1,0)))</f>
        <v/>
      </c>
      <c r="AF122" s="135" t="str">
        <f ca="1">IF($AA122=0,"",IF($AK122&lt;$AL122,Einstellungen!$C$4,IF($AK122=$AL122,1,0)))</f>
        <v/>
      </c>
      <c r="AG122" s="138" t="str">
        <f ca="1">IF(AND(Ergebnisse!$K38&lt;&gt;"",Ergebnisse!$M38&lt;&gt;"",ABS(Ergebnisse!$K38-Ergebnisse!$M38)&gt;1,Ergebnisse!$E38&lt;&gt;Ergebnisse!$G38,$V122&lt;&gt;"",$W122&lt;&gt;""),Ergebnisse!$K38,"")</f>
        <v/>
      </c>
      <c r="AH122" s="476" t="str">
        <f ca="1">IF(AND(Ergebnisse!$K38&lt;&gt;"",Ergebnisse!$M38&lt;&gt;"",ABS(Ergebnisse!$K38-Ergebnisse!$M38)&gt;1,Ergebnisse!$E38&lt;&gt;Ergebnisse!$G38,$V122&lt;&gt;"",$W122&lt;&gt;""),Ergebnisse!$M38,"")</f>
        <v/>
      </c>
      <c r="AI122" s="472" t="str">
        <f ca="1">IF(AND(Ergebnisse!$N38&lt;&gt;"",Ergebnisse!$P38&lt;&gt;"",ABS(Ergebnisse!$N38-Ergebnisse!$P38)&gt;1,Ergebnisse!$E38&lt;&gt;Ergebnisse!$G38,$V122&lt;&gt;"",$W122&lt;&gt;""),Ergebnisse!$N38,"")</f>
        <v/>
      </c>
      <c r="AJ122" s="135" t="str">
        <f ca="1">IF(AND(Ergebnisse!$N38&lt;&gt;"",Ergebnisse!$P38&lt;&gt;"",ABS(Ergebnisse!$N38-Ergebnisse!$P38)&gt;1,Ergebnisse!$E38&lt;&gt;Ergebnisse!$G38,$V122&lt;&gt;"",$W122&lt;&gt;""),Ergebnisse!$P38,"")</f>
        <v/>
      </c>
      <c r="AK122" s="138">
        <f ca="1">IF(Ergebnisse!$Q38="",0,Ergebnisse!$Q38)</f>
        <v>0</v>
      </c>
      <c r="AL122" s="135">
        <f ca="1">IF(Ergebnisse!$S38="",0,Ergebnisse!$S38)</f>
        <v>0</v>
      </c>
      <c r="AM122" s="488" t="str">
        <f ca="1">IF(AA122&gt;0,AK122&amp;Sprache!$E$87&amp;AL122,"")</f>
        <v/>
      </c>
      <c r="AN122" s="138" t="str">
        <f t="shared" ca="1" si="111"/>
        <v/>
      </c>
      <c r="AO122" s="135" t="str">
        <f t="shared" ca="1" si="112"/>
        <v/>
      </c>
    </row>
    <row r="123" spans="2:41" s="2" customFormat="1" x14ac:dyDescent="0.2">
      <c r="B123" s="4"/>
      <c r="C123" s="4"/>
      <c r="D123" s="4"/>
      <c r="E123" s="4"/>
      <c r="F123" s="13"/>
      <c r="G123" s="13"/>
      <c r="H123" s="13"/>
      <c r="I123" s="13"/>
      <c r="J123" s="13"/>
      <c r="K123" s="13"/>
      <c r="L123" s="13"/>
      <c r="M123" s="13"/>
      <c r="U123" s="65" t="s">
        <v>44</v>
      </c>
      <c r="V123" s="34" t="str">
        <f ca="1">Planung!$N36</f>
        <v>Raslo Winners</v>
      </c>
      <c r="W123" s="13" t="str">
        <f ca="1">Planung!$P36</f>
        <v>AC Roma</v>
      </c>
      <c r="X123" s="13" t="str">
        <f ca="1">IF(AND(Ergebnisse!$H39&lt;&gt;"",Ergebnisse!$J39&lt;&gt;"",ABS(Ergebnisse!$H39-Ergebnisse!$J39)&gt;1,Ergebnisse!$E39&lt;&gt;Ergebnisse!$G39,$V123&lt;&gt;"",$W123&lt;&gt;""),Ergebnisse!$H39,"")</f>
        <v/>
      </c>
      <c r="Y123" s="29" t="str">
        <f ca="1">IF(AND(Ergebnisse!$H39&lt;&gt;"",Ergebnisse!$J39&lt;&gt;"",ABS(Ergebnisse!$H39-Ergebnisse!$J39)&gt;1,Ergebnisse!$E39&lt;&gt;Ergebnisse!$G39,$V123&lt;&gt;"",$W123&lt;&gt;""),Ergebnisse!$J39,"")</f>
        <v/>
      </c>
      <c r="Z123" s="28" t="str">
        <f ca="1">IF(Planung!$F36=0,V123&amp;W123,"")</f>
        <v>Raslo WinnersAC Roma</v>
      </c>
      <c r="AA123" s="13">
        <f ca="1">IF(AND(V123&lt;&gt;"",W123&lt;&gt;"",V123&lt;&gt;W123,Ergebnisse!$Q39&lt;&gt;"",Ergebnisse!$S39&lt;&gt;""),1,0)</f>
        <v>0</v>
      </c>
      <c r="AB123" s="13" t="str">
        <f ca="1">IF(AND(AA123&gt;0,Planung!$F36=0),AN123&amp;Sprache!$E$87&amp;AO123,"")</f>
        <v/>
      </c>
      <c r="AC123" s="4" t="str">
        <f ca="1">IF(Planung!$F36=1,V123&amp;W123,"")</f>
        <v/>
      </c>
      <c r="AD123" s="135" t="str">
        <f ca="1">IF(AND(AA123&gt;0,Planung!$F36=1),AN123&amp;Sprache!$E$87&amp;AO123,"")</f>
        <v/>
      </c>
      <c r="AE123" s="138" t="str">
        <f ca="1">IF($AA123=0,"",IF($AK123&gt;$AL123,Einstellungen!$C$4,IF($AK123=$AL123,1,0)))</f>
        <v/>
      </c>
      <c r="AF123" s="135" t="str">
        <f ca="1">IF($AA123=0,"",IF($AK123&lt;$AL123,Einstellungen!$C$4,IF($AK123=$AL123,1,0)))</f>
        <v/>
      </c>
      <c r="AG123" s="138" t="str">
        <f ca="1">IF(AND(Ergebnisse!$K39&lt;&gt;"",Ergebnisse!$M39&lt;&gt;"",ABS(Ergebnisse!$K39-Ergebnisse!$M39)&gt;1,Ergebnisse!$E39&lt;&gt;Ergebnisse!$G39,$V123&lt;&gt;"",$W123&lt;&gt;""),Ergebnisse!$K39,"")</f>
        <v/>
      </c>
      <c r="AH123" s="476" t="str">
        <f ca="1">IF(AND(Ergebnisse!$K39&lt;&gt;"",Ergebnisse!$M39&lt;&gt;"",ABS(Ergebnisse!$K39-Ergebnisse!$M39)&gt;1,Ergebnisse!$E39&lt;&gt;Ergebnisse!$G39,$V123&lt;&gt;"",$W123&lt;&gt;""),Ergebnisse!$M39,"")</f>
        <v/>
      </c>
      <c r="AI123" s="472" t="str">
        <f ca="1">IF(AND(Ergebnisse!$N39&lt;&gt;"",Ergebnisse!$P39&lt;&gt;"",ABS(Ergebnisse!$N39-Ergebnisse!$P39)&gt;1,Ergebnisse!$E39&lt;&gt;Ergebnisse!$G39,$V123&lt;&gt;"",$W123&lt;&gt;""),Ergebnisse!$N39,"")</f>
        <v/>
      </c>
      <c r="AJ123" s="135" t="str">
        <f ca="1">IF(AND(Ergebnisse!$N39&lt;&gt;"",Ergebnisse!$P39&lt;&gt;"",ABS(Ergebnisse!$N39-Ergebnisse!$P39)&gt;1,Ergebnisse!$E39&lt;&gt;Ergebnisse!$G39,$V123&lt;&gt;"",$W123&lt;&gt;""),Ergebnisse!$P39,"")</f>
        <v/>
      </c>
      <c r="AK123" s="138">
        <f ca="1">IF(Ergebnisse!$Q39="",0,Ergebnisse!$Q39)</f>
        <v>0</v>
      </c>
      <c r="AL123" s="135">
        <f ca="1">IF(Ergebnisse!$S39="",0,Ergebnisse!$S39)</f>
        <v>0</v>
      </c>
      <c r="AM123" s="488" t="str">
        <f ca="1">IF(AA123&gt;0,AK123&amp;Sprache!$E$87&amp;AL123,"")</f>
        <v/>
      </c>
      <c r="AN123" s="138" t="str">
        <f t="shared" ca="1" si="111"/>
        <v/>
      </c>
      <c r="AO123" s="135" t="str">
        <f t="shared" ca="1" si="112"/>
        <v/>
      </c>
    </row>
    <row r="124" spans="2:41" s="2" customFormat="1" x14ac:dyDescent="0.2">
      <c r="B124" s="4"/>
      <c r="C124" s="4"/>
      <c r="D124" s="4"/>
      <c r="E124" s="4"/>
      <c r="F124" s="13"/>
      <c r="G124" s="13"/>
      <c r="H124" s="13"/>
      <c r="I124" s="13"/>
      <c r="J124" s="13"/>
      <c r="K124" s="13"/>
      <c r="L124" s="13"/>
      <c r="M124" s="13"/>
      <c r="U124" s="65" t="s">
        <v>45</v>
      </c>
      <c r="V124" s="34" t="str">
        <f ca="1">Planung!$N37</f>
        <v>1. FC Riedwald</v>
      </c>
      <c r="W124" s="13" t="str">
        <f ca="1">Planung!$P37</f>
        <v>Maibach 1822 eV</v>
      </c>
      <c r="X124" s="13" t="str">
        <f ca="1">IF(AND(Ergebnisse!$H40&lt;&gt;"",Ergebnisse!$J40&lt;&gt;"",ABS(Ergebnisse!$H40-Ergebnisse!$J40)&gt;1,Ergebnisse!$E40&lt;&gt;Ergebnisse!$G40,$V124&lt;&gt;"",$W124&lt;&gt;""),Ergebnisse!$H40,"")</f>
        <v/>
      </c>
      <c r="Y124" s="29" t="str">
        <f ca="1">IF(AND(Ergebnisse!$H40&lt;&gt;"",Ergebnisse!$J40&lt;&gt;"",ABS(Ergebnisse!$H40-Ergebnisse!$J40)&gt;1,Ergebnisse!$E40&lt;&gt;Ergebnisse!$G40,$V124&lt;&gt;"",$W124&lt;&gt;""),Ergebnisse!$J40,"")</f>
        <v/>
      </c>
      <c r="Z124" s="28" t="str">
        <f ca="1">IF(Planung!$F37=0,V124&amp;W124,"")</f>
        <v>1. FC RiedwaldMaibach 1822 eV</v>
      </c>
      <c r="AA124" s="13">
        <f ca="1">IF(AND(V124&lt;&gt;"",W124&lt;&gt;"",V124&lt;&gt;W124,Ergebnisse!$Q40&lt;&gt;"",Ergebnisse!$S40&lt;&gt;""),1,0)</f>
        <v>0</v>
      </c>
      <c r="AB124" s="13" t="str">
        <f ca="1">IF(AND(AA124&gt;0,Planung!$F37=0),AN124&amp;Sprache!$E$87&amp;AO124,"")</f>
        <v/>
      </c>
      <c r="AC124" s="4" t="str">
        <f ca="1">IF(Planung!$F37=1,V124&amp;W124,"")</f>
        <v/>
      </c>
      <c r="AD124" s="135" t="str">
        <f ca="1">IF(AND(AA124&gt;0,Planung!$F37=1),AN124&amp;Sprache!$E$87&amp;AO124,"")</f>
        <v/>
      </c>
      <c r="AE124" s="138" t="str">
        <f ca="1">IF($AA124=0,"",IF($AK124&gt;$AL124,Einstellungen!$C$4,IF($AK124=$AL124,1,0)))</f>
        <v/>
      </c>
      <c r="AF124" s="135" t="str">
        <f ca="1">IF($AA124=0,"",IF($AK124&lt;$AL124,Einstellungen!$C$4,IF($AK124=$AL124,1,0)))</f>
        <v/>
      </c>
      <c r="AG124" s="138" t="str">
        <f ca="1">IF(AND(Ergebnisse!$K40&lt;&gt;"",Ergebnisse!$M40&lt;&gt;"",ABS(Ergebnisse!$K40-Ergebnisse!$M40)&gt;1,Ergebnisse!$E40&lt;&gt;Ergebnisse!$G40,$V124&lt;&gt;"",$W124&lt;&gt;""),Ergebnisse!$K40,"")</f>
        <v/>
      </c>
      <c r="AH124" s="476" t="str">
        <f ca="1">IF(AND(Ergebnisse!$K40&lt;&gt;"",Ergebnisse!$M40&lt;&gt;"",ABS(Ergebnisse!$K40-Ergebnisse!$M40)&gt;1,Ergebnisse!$E40&lt;&gt;Ergebnisse!$G40,$V124&lt;&gt;"",$W124&lt;&gt;""),Ergebnisse!$M40,"")</f>
        <v/>
      </c>
      <c r="AI124" s="472" t="str">
        <f ca="1">IF(AND(Ergebnisse!$N40&lt;&gt;"",Ergebnisse!$P40&lt;&gt;"",ABS(Ergebnisse!$N40-Ergebnisse!$P40)&gt;1,Ergebnisse!$E40&lt;&gt;Ergebnisse!$G40,$V124&lt;&gt;"",$W124&lt;&gt;""),Ergebnisse!$N40,"")</f>
        <v/>
      </c>
      <c r="AJ124" s="135" t="str">
        <f ca="1">IF(AND(Ergebnisse!$N40&lt;&gt;"",Ergebnisse!$P40&lt;&gt;"",ABS(Ergebnisse!$N40-Ergebnisse!$P40)&gt;1,Ergebnisse!$E40&lt;&gt;Ergebnisse!$G40,$V124&lt;&gt;"",$W124&lt;&gt;""),Ergebnisse!$P40,"")</f>
        <v/>
      </c>
      <c r="AK124" s="138">
        <f ca="1">IF(Ergebnisse!$Q40="",0,Ergebnisse!$Q40)</f>
        <v>0</v>
      </c>
      <c r="AL124" s="135">
        <f ca="1">IF(Ergebnisse!$S40="",0,Ergebnisse!$S40)</f>
        <v>0</v>
      </c>
      <c r="AM124" s="488" t="str">
        <f ca="1">IF(AA124&gt;0,AK124&amp;Sprache!$E$87&amp;AL124,"")</f>
        <v/>
      </c>
      <c r="AN124" s="138" t="str">
        <f t="shared" ca="1" si="111"/>
        <v/>
      </c>
      <c r="AO124" s="135" t="str">
        <f t="shared" ca="1" si="112"/>
        <v/>
      </c>
    </row>
    <row r="125" spans="2:41" s="2" customFormat="1" x14ac:dyDescent="0.2">
      <c r="B125" s="4"/>
      <c r="C125" s="4"/>
      <c r="D125" s="4"/>
      <c r="E125" s="4"/>
      <c r="F125" s="13"/>
      <c r="G125" s="13"/>
      <c r="H125" s="13"/>
      <c r="I125" s="13"/>
      <c r="J125" s="13"/>
      <c r="K125" s="13"/>
      <c r="L125" s="13"/>
      <c r="M125" s="13"/>
      <c r="U125" s="65" t="s">
        <v>46</v>
      </c>
      <c r="V125" s="34" t="str">
        <f ca="1">Planung!$N38</f>
        <v>Eintracht Frankfurt</v>
      </c>
      <c r="W125" s="13" t="str">
        <f ca="1">Planung!$P38</f>
        <v>VFB Essenheim</v>
      </c>
      <c r="X125" s="13" t="str">
        <f ca="1">IF(AND(Ergebnisse!$H41&lt;&gt;"",Ergebnisse!$J41&lt;&gt;"",ABS(Ergebnisse!$H41-Ergebnisse!$J41)&gt;1,Ergebnisse!$E41&lt;&gt;Ergebnisse!$G41,$V125&lt;&gt;"",$W125&lt;&gt;""),Ergebnisse!$H41,"")</f>
        <v/>
      </c>
      <c r="Y125" s="29" t="str">
        <f ca="1">IF(AND(Ergebnisse!$H41&lt;&gt;"",Ergebnisse!$J41&lt;&gt;"",ABS(Ergebnisse!$H41-Ergebnisse!$J41)&gt;1,Ergebnisse!$E41&lt;&gt;Ergebnisse!$G41,$V125&lt;&gt;"",$W125&lt;&gt;""),Ergebnisse!$J41,"")</f>
        <v/>
      </c>
      <c r="Z125" s="28" t="str">
        <f ca="1">IF(Planung!$F38=0,V125&amp;W125,"")</f>
        <v>Eintracht FrankfurtVFB Essenheim</v>
      </c>
      <c r="AA125" s="13">
        <f ca="1">IF(AND(V125&lt;&gt;"",W125&lt;&gt;"",V125&lt;&gt;W125,Ergebnisse!$Q41&lt;&gt;"",Ergebnisse!$S41&lt;&gt;""),1,0)</f>
        <v>0</v>
      </c>
      <c r="AB125" s="13" t="str">
        <f ca="1">IF(AND(AA125&gt;0,Planung!$F38=0),AN125&amp;Sprache!$E$87&amp;AO125,"")</f>
        <v/>
      </c>
      <c r="AC125" s="4" t="str">
        <f ca="1">IF(Planung!$F38=1,V125&amp;W125,"")</f>
        <v/>
      </c>
      <c r="AD125" s="135" t="str">
        <f ca="1">IF(AND(AA125&gt;0,Planung!$F38=1),AN125&amp;Sprache!$E$87&amp;AO125,"")</f>
        <v/>
      </c>
      <c r="AE125" s="138" t="str">
        <f ca="1">IF($AA125=0,"",IF($AK125&gt;$AL125,Einstellungen!$C$4,IF($AK125=$AL125,1,0)))</f>
        <v/>
      </c>
      <c r="AF125" s="135" t="str">
        <f ca="1">IF($AA125=0,"",IF($AK125&lt;$AL125,Einstellungen!$C$4,IF($AK125=$AL125,1,0)))</f>
        <v/>
      </c>
      <c r="AG125" s="138" t="str">
        <f ca="1">IF(AND(Ergebnisse!$K41&lt;&gt;"",Ergebnisse!$M41&lt;&gt;"",ABS(Ergebnisse!$K41-Ergebnisse!$M41)&gt;1,Ergebnisse!$E41&lt;&gt;Ergebnisse!$G41,$V125&lt;&gt;"",$W125&lt;&gt;""),Ergebnisse!$K41,"")</f>
        <v/>
      </c>
      <c r="AH125" s="476" t="str">
        <f ca="1">IF(AND(Ergebnisse!$K41&lt;&gt;"",Ergebnisse!$M41&lt;&gt;"",ABS(Ergebnisse!$K41-Ergebnisse!$M41)&gt;1,Ergebnisse!$E41&lt;&gt;Ergebnisse!$G41,$V125&lt;&gt;"",$W125&lt;&gt;""),Ergebnisse!$M41,"")</f>
        <v/>
      </c>
      <c r="AI125" s="472" t="str">
        <f ca="1">IF(AND(Ergebnisse!$N41&lt;&gt;"",Ergebnisse!$P41&lt;&gt;"",ABS(Ergebnisse!$N41-Ergebnisse!$P41)&gt;1,Ergebnisse!$E41&lt;&gt;Ergebnisse!$G41,$V125&lt;&gt;"",$W125&lt;&gt;""),Ergebnisse!$N41,"")</f>
        <v/>
      </c>
      <c r="AJ125" s="135" t="str">
        <f ca="1">IF(AND(Ergebnisse!$N41&lt;&gt;"",Ergebnisse!$P41&lt;&gt;"",ABS(Ergebnisse!$N41-Ergebnisse!$P41)&gt;1,Ergebnisse!$E41&lt;&gt;Ergebnisse!$G41,$V125&lt;&gt;"",$W125&lt;&gt;""),Ergebnisse!$P41,"")</f>
        <v/>
      </c>
      <c r="AK125" s="138">
        <f ca="1">IF(Ergebnisse!$Q41="",0,Ergebnisse!$Q41)</f>
        <v>0</v>
      </c>
      <c r="AL125" s="135">
        <f ca="1">IF(Ergebnisse!$S41="",0,Ergebnisse!$S41)</f>
        <v>0</v>
      </c>
      <c r="AM125" s="488" t="str">
        <f ca="1">IF(AA125&gt;0,AK125&amp;Sprache!$E$87&amp;AL125,"")</f>
        <v/>
      </c>
      <c r="AN125" s="138" t="str">
        <f t="shared" ca="1" si="111"/>
        <v/>
      </c>
      <c r="AO125" s="135" t="str">
        <f t="shared" ca="1" si="112"/>
        <v/>
      </c>
    </row>
    <row r="126" spans="2:41" s="2" customFormat="1" x14ac:dyDescent="0.2">
      <c r="B126" s="4"/>
      <c r="C126" s="4"/>
      <c r="D126" s="4"/>
      <c r="E126" s="4"/>
      <c r="F126" s="13"/>
      <c r="G126" s="13"/>
      <c r="H126" s="13"/>
      <c r="I126" s="13"/>
      <c r="J126" s="13"/>
      <c r="K126" s="13"/>
      <c r="L126" s="13"/>
      <c r="M126" s="13"/>
      <c r="U126" s="65" t="s">
        <v>47</v>
      </c>
      <c r="V126" s="34" t="str">
        <f ca="1">Planung!$N39</f>
        <v>Inter Mailand</v>
      </c>
      <c r="W126" s="13" t="str">
        <f ca="1">Planung!$P39</f>
        <v>FC Barcelona</v>
      </c>
      <c r="X126" s="13" t="str">
        <f ca="1">IF(AND(Ergebnisse!$H42&lt;&gt;"",Ergebnisse!$J42&lt;&gt;"",ABS(Ergebnisse!$H42-Ergebnisse!$J42)&gt;1,Ergebnisse!$E42&lt;&gt;Ergebnisse!$G42,$V126&lt;&gt;"",$W126&lt;&gt;""),Ergebnisse!$H42,"")</f>
        <v/>
      </c>
      <c r="Y126" s="29" t="str">
        <f ca="1">IF(AND(Ergebnisse!$H42&lt;&gt;"",Ergebnisse!$J42&lt;&gt;"",ABS(Ergebnisse!$H42-Ergebnisse!$J42)&gt;1,Ergebnisse!$E42&lt;&gt;Ergebnisse!$G42,$V126&lt;&gt;"",$W126&lt;&gt;""),Ergebnisse!$J42,"")</f>
        <v/>
      </c>
      <c r="Z126" s="28" t="str">
        <f ca="1">IF(Planung!$F39=0,V126&amp;W126,"")</f>
        <v>Inter MailandFC Barcelona</v>
      </c>
      <c r="AA126" s="13">
        <f ca="1">IF(AND(V126&lt;&gt;"",W126&lt;&gt;"",V126&lt;&gt;W126,Ergebnisse!$Q42&lt;&gt;"",Ergebnisse!$S42&lt;&gt;""),1,0)</f>
        <v>0</v>
      </c>
      <c r="AB126" s="13" t="str">
        <f ca="1">IF(AND(AA126&gt;0,Planung!$F39=0),AN126&amp;Sprache!$E$87&amp;AO126,"")</f>
        <v/>
      </c>
      <c r="AC126" s="4" t="str">
        <f ca="1">IF(Planung!$F39=1,V126&amp;W126,"")</f>
        <v/>
      </c>
      <c r="AD126" s="135" t="str">
        <f ca="1">IF(AND(AA126&gt;0,Planung!$F39=1),AN126&amp;Sprache!$E$87&amp;AO126,"")</f>
        <v/>
      </c>
      <c r="AE126" s="138" t="str">
        <f ca="1">IF($AA126=0,"",IF($AK126&gt;$AL126,Einstellungen!$C$4,IF($AK126=$AL126,1,0)))</f>
        <v/>
      </c>
      <c r="AF126" s="135" t="str">
        <f ca="1">IF($AA126=0,"",IF($AK126&lt;$AL126,Einstellungen!$C$4,IF($AK126=$AL126,1,0)))</f>
        <v/>
      </c>
      <c r="AG126" s="138" t="str">
        <f ca="1">IF(AND(Ergebnisse!$K42&lt;&gt;"",Ergebnisse!$M42&lt;&gt;"",ABS(Ergebnisse!$K42-Ergebnisse!$M42)&gt;1,Ergebnisse!$E42&lt;&gt;Ergebnisse!$G42,$V126&lt;&gt;"",$W126&lt;&gt;""),Ergebnisse!$K42,"")</f>
        <v/>
      </c>
      <c r="AH126" s="476" t="str">
        <f ca="1">IF(AND(Ergebnisse!$K42&lt;&gt;"",Ergebnisse!$M42&lt;&gt;"",ABS(Ergebnisse!$K42-Ergebnisse!$M42)&gt;1,Ergebnisse!$E42&lt;&gt;Ergebnisse!$G42,$V126&lt;&gt;"",$W126&lt;&gt;""),Ergebnisse!$M42,"")</f>
        <v/>
      </c>
      <c r="AI126" s="472" t="str">
        <f ca="1">IF(AND(Ergebnisse!$N42&lt;&gt;"",Ergebnisse!$P42&lt;&gt;"",ABS(Ergebnisse!$N42-Ergebnisse!$P42)&gt;1,Ergebnisse!$E42&lt;&gt;Ergebnisse!$G42,$V126&lt;&gt;"",$W126&lt;&gt;""),Ergebnisse!$N42,"")</f>
        <v/>
      </c>
      <c r="AJ126" s="135" t="str">
        <f ca="1">IF(AND(Ergebnisse!$N42&lt;&gt;"",Ergebnisse!$P42&lt;&gt;"",ABS(Ergebnisse!$N42-Ergebnisse!$P42)&gt;1,Ergebnisse!$E42&lt;&gt;Ergebnisse!$G42,$V126&lt;&gt;"",$W126&lt;&gt;""),Ergebnisse!$P42,"")</f>
        <v/>
      </c>
      <c r="AK126" s="138">
        <f ca="1">IF(Ergebnisse!$Q42="",0,Ergebnisse!$Q42)</f>
        <v>0</v>
      </c>
      <c r="AL126" s="135">
        <f ca="1">IF(Ergebnisse!$S42="",0,Ergebnisse!$S42)</f>
        <v>0</v>
      </c>
      <c r="AM126" s="488" t="str">
        <f ca="1">IF(AA126&gt;0,AK126&amp;Sprache!$E$87&amp;AL126,"")</f>
        <v/>
      </c>
      <c r="AN126" s="138" t="str">
        <f t="shared" ca="1" si="111"/>
        <v/>
      </c>
      <c r="AO126" s="135" t="str">
        <f t="shared" ca="1" si="112"/>
        <v/>
      </c>
    </row>
    <row r="127" spans="2:41" s="2" customFormat="1" x14ac:dyDescent="0.2">
      <c r="B127" s="4"/>
      <c r="C127" s="4"/>
      <c r="D127" s="4"/>
      <c r="E127" s="4"/>
      <c r="F127" s="13"/>
      <c r="G127" s="13"/>
      <c r="H127" s="13"/>
      <c r="I127" s="13"/>
      <c r="J127" s="13"/>
      <c r="K127" s="13"/>
      <c r="L127" s="13"/>
      <c r="M127" s="13"/>
      <c r="U127" s="65" t="s">
        <v>48</v>
      </c>
      <c r="V127" s="34" t="str">
        <f ca="1">Planung!$N40</f>
        <v>AC Roma</v>
      </c>
      <c r="W127" s="13" t="str">
        <f ca="1">Planung!$P40</f>
        <v>SSV Wildbach</v>
      </c>
      <c r="X127" s="13" t="str">
        <f ca="1">IF(AND(Ergebnisse!$H43&lt;&gt;"",Ergebnisse!$J43&lt;&gt;"",ABS(Ergebnisse!$H43-Ergebnisse!$J43)&gt;1,Ergebnisse!$E43&lt;&gt;Ergebnisse!$G43,$V127&lt;&gt;"",$W127&lt;&gt;""),Ergebnisse!$H43,"")</f>
        <v/>
      </c>
      <c r="Y127" s="29" t="str">
        <f ca="1">IF(AND(Ergebnisse!$H43&lt;&gt;"",Ergebnisse!$J43&lt;&gt;"",ABS(Ergebnisse!$H43-Ergebnisse!$J43)&gt;1,Ergebnisse!$E43&lt;&gt;Ergebnisse!$G43,$V127&lt;&gt;"",$W127&lt;&gt;""),Ergebnisse!$J43,"")</f>
        <v/>
      </c>
      <c r="Z127" s="28" t="str">
        <f ca="1">IF(Planung!$F40=0,V127&amp;W127,"")</f>
        <v>AC RomaSSV Wildbach</v>
      </c>
      <c r="AA127" s="13">
        <f ca="1">IF(AND(V127&lt;&gt;"",W127&lt;&gt;"",V127&lt;&gt;W127,Ergebnisse!$Q43&lt;&gt;"",Ergebnisse!$S43&lt;&gt;""),1,0)</f>
        <v>0</v>
      </c>
      <c r="AB127" s="13" t="str">
        <f ca="1">IF(AND(AA127&gt;0,Planung!$F40=0),AN127&amp;Sprache!$E$87&amp;AO127,"")</f>
        <v/>
      </c>
      <c r="AC127" s="4" t="str">
        <f ca="1">IF(Planung!$F40=1,V127&amp;W127,"")</f>
        <v/>
      </c>
      <c r="AD127" s="135" t="str">
        <f ca="1">IF(AND(AA127&gt;0,Planung!$F40=1),AN127&amp;Sprache!$E$87&amp;AO127,"")</f>
        <v/>
      </c>
      <c r="AE127" s="138" t="str">
        <f ca="1">IF($AA127=0,"",IF($AK127&gt;$AL127,Einstellungen!$C$4,IF($AK127=$AL127,1,0)))</f>
        <v/>
      </c>
      <c r="AF127" s="135" t="str">
        <f ca="1">IF($AA127=0,"",IF($AK127&lt;$AL127,Einstellungen!$C$4,IF($AK127=$AL127,1,0)))</f>
        <v/>
      </c>
      <c r="AG127" s="138" t="str">
        <f ca="1">IF(AND(Ergebnisse!$K43&lt;&gt;"",Ergebnisse!$M43&lt;&gt;"",ABS(Ergebnisse!$K43-Ergebnisse!$M43)&gt;1,Ergebnisse!$E43&lt;&gt;Ergebnisse!$G43,$V127&lt;&gt;"",$W127&lt;&gt;""),Ergebnisse!$K43,"")</f>
        <v/>
      </c>
      <c r="AH127" s="476" t="str">
        <f ca="1">IF(AND(Ergebnisse!$K43&lt;&gt;"",Ergebnisse!$M43&lt;&gt;"",ABS(Ergebnisse!$K43-Ergebnisse!$M43)&gt;1,Ergebnisse!$E43&lt;&gt;Ergebnisse!$G43,$V127&lt;&gt;"",$W127&lt;&gt;""),Ergebnisse!$M43,"")</f>
        <v/>
      </c>
      <c r="AI127" s="472" t="str">
        <f ca="1">IF(AND(Ergebnisse!$N43&lt;&gt;"",Ergebnisse!$P43&lt;&gt;"",ABS(Ergebnisse!$N43-Ergebnisse!$P43)&gt;1,Ergebnisse!$E43&lt;&gt;Ergebnisse!$G43,$V127&lt;&gt;"",$W127&lt;&gt;""),Ergebnisse!$N43,"")</f>
        <v/>
      </c>
      <c r="AJ127" s="135" t="str">
        <f ca="1">IF(AND(Ergebnisse!$N43&lt;&gt;"",Ergebnisse!$P43&lt;&gt;"",ABS(Ergebnisse!$N43-Ergebnisse!$P43)&gt;1,Ergebnisse!$E43&lt;&gt;Ergebnisse!$G43,$V127&lt;&gt;"",$W127&lt;&gt;""),Ergebnisse!$P43,"")</f>
        <v/>
      </c>
      <c r="AK127" s="138">
        <f ca="1">IF(Ergebnisse!$Q43="",0,Ergebnisse!$Q43)</f>
        <v>0</v>
      </c>
      <c r="AL127" s="135">
        <f ca="1">IF(Ergebnisse!$S43="",0,Ergebnisse!$S43)</f>
        <v>0</v>
      </c>
      <c r="AM127" s="488" t="str">
        <f ca="1">IF(AA127&gt;0,AK127&amp;Sprache!$E$87&amp;AL127,"")</f>
        <v/>
      </c>
      <c r="AN127" s="138" t="str">
        <f t="shared" ca="1" si="111"/>
        <v/>
      </c>
      <c r="AO127" s="135" t="str">
        <f t="shared" ca="1" si="112"/>
        <v/>
      </c>
    </row>
    <row r="128" spans="2:41" s="2" customFormat="1" x14ac:dyDescent="0.2">
      <c r="B128" s="4"/>
      <c r="C128" s="4"/>
      <c r="D128" s="4"/>
      <c r="E128" s="4"/>
      <c r="F128" s="13"/>
      <c r="G128" s="13"/>
      <c r="H128" s="13"/>
      <c r="I128" s="13"/>
      <c r="J128" s="13"/>
      <c r="K128" s="13"/>
      <c r="L128" s="13"/>
      <c r="M128" s="13"/>
      <c r="U128" s="65" t="s">
        <v>49</v>
      </c>
      <c r="V128" s="34" t="str">
        <f ca="1">Planung!$N41</f>
        <v>Fun Kickers Oes</v>
      </c>
      <c r="W128" s="13" t="str">
        <f ca="1">Planung!$P41</f>
        <v>Raslo Winners</v>
      </c>
      <c r="X128" s="13" t="str">
        <f ca="1">IF(AND(Ergebnisse!$H44&lt;&gt;"",Ergebnisse!$J44&lt;&gt;"",ABS(Ergebnisse!$H44-Ergebnisse!$J44)&gt;1,Ergebnisse!$E44&lt;&gt;Ergebnisse!$G44,$V128&lt;&gt;"",$W128&lt;&gt;""),Ergebnisse!$H44,"")</f>
        <v/>
      </c>
      <c r="Y128" s="29" t="str">
        <f ca="1">IF(AND(Ergebnisse!$H44&lt;&gt;"",Ergebnisse!$J44&lt;&gt;"",ABS(Ergebnisse!$H44-Ergebnisse!$J44)&gt;1,Ergebnisse!$E44&lt;&gt;Ergebnisse!$G44,$V128&lt;&gt;"",$W128&lt;&gt;""),Ergebnisse!$J44,"")</f>
        <v/>
      </c>
      <c r="Z128" s="28" t="str">
        <f ca="1">IF(Planung!$F41=0,V128&amp;W128,"")</f>
        <v>Fun Kickers OesRaslo Winners</v>
      </c>
      <c r="AA128" s="13">
        <f ca="1">IF(AND(V128&lt;&gt;"",W128&lt;&gt;"",V128&lt;&gt;W128,Ergebnisse!$Q44&lt;&gt;"",Ergebnisse!$S44&lt;&gt;""),1,0)</f>
        <v>0</v>
      </c>
      <c r="AB128" s="13" t="str">
        <f ca="1">IF(AND(AA128&gt;0,Planung!$F41=0),AN128&amp;Sprache!$E$87&amp;AO128,"")</f>
        <v/>
      </c>
      <c r="AC128" s="4" t="str">
        <f ca="1">IF(Planung!$F41=1,V128&amp;W128,"")</f>
        <v/>
      </c>
      <c r="AD128" s="135" t="str">
        <f ca="1">IF(AND(AA128&gt;0,Planung!$F41=1),AN128&amp;Sprache!$E$87&amp;AO128,"")</f>
        <v/>
      </c>
      <c r="AE128" s="138" t="str">
        <f ca="1">IF($AA128=0,"",IF($AK128&gt;$AL128,Einstellungen!$C$4,IF($AK128=$AL128,1,0)))</f>
        <v/>
      </c>
      <c r="AF128" s="135" t="str">
        <f ca="1">IF($AA128=0,"",IF($AK128&lt;$AL128,Einstellungen!$C$4,IF($AK128=$AL128,1,0)))</f>
        <v/>
      </c>
      <c r="AG128" s="138" t="str">
        <f ca="1">IF(AND(Ergebnisse!$K44&lt;&gt;"",Ergebnisse!$M44&lt;&gt;"",ABS(Ergebnisse!$K44-Ergebnisse!$M44)&gt;1,Ergebnisse!$E44&lt;&gt;Ergebnisse!$G44,$V128&lt;&gt;"",$W128&lt;&gt;""),Ergebnisse!$K44,"")</f>
        <v/>
      </c>
      <c r="AH128" s="476" t="str">
        <f ca="1">IF(AND(Ergebnisse!$K44&lt;&gt;"",Ergebnisse!$M44&lt;&gt;"",ABS(Ergebnisse!$K44-Ergebnisse!$M44)&gt;1,Ergebnisse!$E44&lt;&gt;Ergebnisse!$G44,$V128&lt;&gt;"",$W128&lt;&gt;""),Ergebnisse!$M44,"")</f>
        <v/>
      </c>
      <c r="AI128" s="472" t="str">
        <f ca="1">IF(AND(Ergebnisse!$N44&lt;&gt;"",Ergebnisse!$P44&lt;&gt;"",ABS(Ergebnisse!$N44-Ergebnisse!$P44)&gt;1,Ergebnisse!$E44&lt;&gt;Ergebnisse!$G44,$V128&lt;&gt;"",$W128&lt;&gt;""),Ergebnisse!$N44,"")</f>
        <v/>
      </c>
      <c r="AJ128" s="135" t="str">
        <f ca="1">IF(AND(Ergebnisse!$N44&lt;&gt;"",Ergebnisse!$P44&lt;&gt;"",ABS(Ergebnisse!$N44-Ergebnisse!$P44)&gt;1,Ergebnisse!$E44&lt;&gt;Ergebnisse!$G44,$V128&lt;&gt;"",$W128&lt;&gt;""),Ergebnisse!$P44,"")</f>
        <v/>
      </c>
      <c r="AK128" s="138">
        <f ca="1">IF(Ergebnisse!$Q44="",0,Ergebnisse!$Q44)</f>
        <v>0</v>
      </c>
      <c r="AL128" s="135">
        <f ca="1">IF(Ergebnisse!$S44="",0,Ergebnisse!$S44)</f>
        <v>0</v>
      </c>
      <c r="AM128" s="488" t="str">
        <f ca="1">IF(AA128&gt;0,AK128&amp;Sprache!$E$87&amp;AL128,"")</f>
        <v/>
      </c>
      <c r="AN128" s="138" t="str">
        <f t="shared" ca="1" si="111"/>
        <v/>
      </c>
      <c r="AO128" s="135" t="str">
        <f t="shared" ca="1" si="112"/>
        <v/>
      </c>
    </row>
    <row r="129" spans="2:41" s="2" customFormat="1" x14ac:dyDescent="0.2">
      <c r="B129" s="4"/>
      <c r="C129" s="4"/>
      <c r="D129" s="4"/>
      <c r="E129" s="4"/>
      <c r="F129" s="13"/>
      <c r="G129" s="13"/>
      <c r="H129" s="13"/>
      <c r="I129" s="13"/>
      <c r="J129" s="13"/>
      <c r="K129" s="13"/>
      <c r="L129" s="13"/>
      <c r="M129" s="13"/>
      <c r="U129" s="65" t="s">
        <v>50</v>
      </c>
      <c r="V129" s="34" t="str">
        <f ca="1">Planung!$N42</f>
        <v>Eintracht Frankfurt</v>
      </c>
      <c r="W129" s="13" t="str">
        <f ca="1">Planung!$P42</f>
        <v>1. FC Riedwald</v>
      </c>
      <c r="X129" s="13" t="str">
        <f ca="1">IF(AND(Ergebnisse!$H45&lt;&gt;"",Ergebnisse!$J45&lt;&gt;"",ABS(Ergebnisse!$H45-Ergebnisse!$J45)&gt;1,Ergebnisse!$E45&lt;&gt;Ergebnisse!$G45,$V129&lt;&gt;"",$W129&lt;&gt;""),Ergebnisse!$H45,"")</f>
        <v/>
      </c>
      <c r="Y129" s="29" t="str">
        <f ca="1">IF(AND(Ergebnisse!$H45&lt;&gt;"",Ergebnisse!$J45&lt;&gt;"",ABS(Ergebnisse!$H45-Ergebnisse!$J45)&gt;1,Ergebnisse!$E45&lt;&gt;Ergebnisse!$G45,$V129&lt;&gt;"",$W129&lt;&gt;""),Ergebnisse!$J45,"")</f>
        <v/>
      </c>
      <c r="Z129" s="28" t="str">
        <f ca="1">IF(Planung!$F42=0,V129&amp;W129,"")</f>
        <v>Eintracht Frankfurt1. FC Riedwald</v>
      </c>
      <c r="AA129" s="13">
        <f ca="1">IF(AND(V129&lt;&gt;"",W129&lt;&gt;"",V129&lt;&gt;W129,Ergebnisse!$Q45&lt;&gt;"",Ergebnisse!$S45&lt;&gt;""),1,0)</f>
        <v>0</v>
      </c>
      <c r="AB129" s="13" t="str">
        <f ca="1">IF(AND(AA129&gt;0,Planung!$F42=0),AN129&amp;Sprache!$E$87&amp;AO129,"")</f>
        <v/>
      </c>
      <c r="AC129" s="4" t="str">
        <f ca="1">IF(Planung!$F42=1,V129&amp;W129,"")</f>
        <v/>
      </c>
      <c r="AD129" s="135" t="str">
        <f ca="1">IF(AND(AA129&gt;0,Planung!$F42=1),AN129&amp;Sprache!$E$87&amp;AO129,"")</f>
        <v/>
      </c>
      <c r="AE129" s="138" t="str">
        <f ca="1">IF($AA129=0,"",IF($AK129&gt;$AL129,Einstellungen!$C$4,IF($AK129=$AL129,1,0)))</f>
        <v/>
      </c>
      <c r="AF129" s="135" t="str">
        <f ca="1">IF($AA129=0,"",IF($AK129&lt;$AL129,Einstellungen!$C$4,IF($AK129=$AL129,1,0)))</f>
        <v/>
      </c>
      <c r="AG129" s="138" t="str">
        <f ca="1">IF(AND(Ergebnisse!$K45&lt;&gt;"",Ergebnisse!$M45&lt;&gt;"",ABS(Ergebnisse!$K45-Ergebnisse!$M45)&gt;1,Ergebnisse!$E45&lt;&gt;Ergebnisse!$G45,$V129&lt;&gt;"",$W129&lt;&gt;""),Ergebnisse!$K45,"")</f>
        <v/>
      </c>
      <c r="AH129" s="476" t="str">
        <f ca="1">IF(AND(Ergebnisse!$K45&lt;&gt;"",Ergebnisse!$M45&lt;&gt;"",ABS(Ergebnisse!$K45-Ergebnisse!$M45)&gt;1,Ergebnisse!$E45&lt;&gt;Ergebnisse!$G45,$V129&lt;&gt;"",$W129&lt;&gt;""),Ergebnisse!$M45,"")</f>
        <v/>
      </c>
      <c r="AI129" s="472" t="str">
        <f ca="1">IF(AND(Ergebnisse!$N45&lt;&gt;"",Ergebnisse!$P45&lt;&gt;"",ABS(Ergebnisse!$N45-Ergebnisse!$P45)&gt;1,Ergebnisse!$E45&lt;&gt;Ergebnisse!$G45,$V129&lt;&gt;"",$W129&lt;&gt;""),Ergebnisse!$N45,"")</f>
        <v/>
      </c>
      <c r="AJ129" s="135" t="str">
        <f ca="1">IF(AND(Ergebnisse!$N45&lt;&gt;"",Ergebnisse!$P45&lt;&gt;"",ABS(Ergebnisse!$N45-Ergebnisse!$P45)&gt;1,Ergebnisse!$E45&lt;&gt;Ergebnisse!$G45,$V129&lt;&gt;"",$W129&lt;&gt;""),Ergebnisse!$P45,"")</f>
        <v/>
      </c>
      <c r="AK129" s="138">
        <f ca="1">IF(Ergebnisse!$Q45="",0,Ergebnisse!$Q45)</f>
        <v>0</v>
      </c>
      <c r="AL129" s="135">
        <f ca="1">IF(Ergebnisse!$S45="",0,Ergebnisse!$S45)</f>
        <v>0</v>
      </c>
      <c r="AM129" s="488" t="str">
        <f ca="1">IF(AA129&gt;0,AK129&amp;Sprache!$E$87&amp;AL129,"")</f>
        <v/>
      </c>
      <c r="AN129" s="138" t="str">
        <f t="shared" ca="1" si="111"/>
        <v/>
      </c>
      <c r="AO129" s="135" t="str">
        <f t="shared" ca="1" si="112"/>
        <v/>
      </c>
    </row>
    <row r="130" spans="2:41" s="2" customFormat="1" x14ac:dyDescent="0.2">
      <c r="B130" s="4"/>
      <c r="C130" s="4"/>
      <c r="D130" s="4"/>
      <c r="E130" s="4"/>
      <c r="F130" s="13"/>
      <c r="G130" s="13"/>
      <c r="H130" s="13"/>
      <c r="I130" s="13"/>
      <c r="J130" s="13"/>
      <c r="K130" s="13"/>
      <c r="L130" s="13"/>
      <c r="M130" s="13"/>
      <c r="U130" s="65" t="s">
        <v>60</v>
      </c>
      <c r="V130" s="34" t="str">
        <f ca="1">Planung!$N43</f>
        <v>FC Barcelona</v>
      </c>
      <c r="W130" s="13" t="str">
        <f ca="1">Planung!$P43</f>
        <v>Maibach 1822 eV</v>
      </c>
      <c r="X130" s="13" t="str">
        <f ca="1">IF(AND(Ergebnisse!$H46&lt;&gt;"",Ergebnisse!$J46&lt;&gt;"",ABS(Ergebnisse!$H46-Ergebnisse!$J46)&gt;1,Ergebnisse!$E46&lt;&gt;Ergebnisse!$G46,$V130&lt;&gt;"",$W130&lt;&gt;""),Ergebnisse!$H46,"")</f>
        <v/>
      </c>
      <c r="Y130" s="29" t="str">
        <f ca="1">IF(AND(Ergebnisse!$H46&lt;&gt;"",Ergebnisse!$J46&lt;&gt;"",ABS(Ergebnisse!$H46-Ergebnisse!$J46)&gt;1,Ergebnisse!$E46&lt;&gt;Ergebnisse!$G46,$V130&lt;&gt;"",$W130&lt;&gt;""),Ergebnisse!$J46,"")</f>
        <v/>
      </c>
      <c r="Z130" s="28" t="str">
        <f ca="1">IF(Planung!$F43=0,V130&amp;W130,"")</f>
        <v>FC BarcelonaMaibach 1822 eV</v>
      </c>
      <c r="AA130" s="13">
        <f ca="1">IF(AND(V130&lt;&gt;"",W130&lt;&gt;"",V130&lt;&gt;W130,Ergebnisse!$Q46&lt;&gt;"",Ergebnisse!$S46&lt;&gt;""),1,0)</f>
        <v>0</v>
      </c>
      <c r="AB130" s="13" t="str">
        <f ca="1">IF(AND(AA130&gt;0,Planung!$F43=0),AN130&amp;Sprache!$E$87&amp;AO130,"")</f>
        <v/>
      </c>
      <c r="AC130" s="4" t="str">
        <f ca="1">IF(Planung!$F43=1,V130&amp;W130,"")</f>
        <v/>
      </c>
      <c r="AD130" s="135" t="str">
        <f ca="1">IF(AND(AA130&gt;0,Planung!$F43=1),AN130&amp;Sprache!$E$87&amp;AO130,"")</f>
        <v/>
      </c>
      <c r="AE130" s="138" t="str">
        <f ca="1">IF($AA130=0,"",IF($AK130&gt;$AL130,Einstellungen!$C$4,IF($AK130=$AL130,1,0)))</f>
        <v/>
      </c>
      <c r="AF130" s="135" t="str">
        <f ca="1">IF($AA130=0,"",IF($AK130&lt;$AL130,Einstellungen!$C$4,IF($AK130=$AL130,1,0)))</f>
        <v/>
      </c>
      <c r="AG130" s="138" t="str">
        <f ca="1">IF(AND(Ergebnisse!$K46&lt;&gt;"",Ergebnisse!$M46&lt;&gt;"",ABS(Ergebnisse!$K46-Ergebnisse!$M46)&gt;1,Ergebnisse!$E46&lt;&gt;Ergebnisse!$G46,$V130&lt;&gt;"",$W130&lt;&gt;""),Ergebnisse!$K46,"")</f>
        <v/>
      </c>
      <c r="AH130" s="476" t="str">
        <f ca="1">IF(AND(Ergebnisse!$K46&lt;&gt;"",Ergebnisse!$M46&lt;&gt;"",ABS(Ergebnisse!$K46-Ergebnisse!$M46)&gt;1,Ergebnisse!$E46&lt;&gt;Ergebnisse!$G46,$V130&lt;&gt;"",$W130&lt;&gt;""),Ergebnisse!$M46,"")</f>
        <v/>
      </c>
      <c r="AI130" s="472" t="str">
        <f ca="1">IF(AND(Ergebnisse!$N46&lt;&gt;"",Ergebnisse!$P46&lt;&gt;"",ABS(Ergebnisse!$N46-Ergebnisse!$P46)&gt;1,Ergebnisse!$E46&lt;&gt;Ergebnisse!$G46,$V130&lt;&gt;"",$W130&lt;&gt;""),Ergebnisse!$N46,"")</f>
        <v/>
      </c>
      <c r="AJ130" s="135" t="str">
        <f ca="1">IF(AND(Ergebnisse!$N46&lt;&gt;"",Ergebnisse!$P46&lt;&gt;"",ABS(Ergebnisse!$N46-Ergebnisse!$P46)&gt;1,Ergebnisse!$E46&lt;&gt;Ergebnisse!$G46,$V130&lt;&gt;"",$W130&lt;&gt;""),Ergebnisse!$P46,"")</f>
        <v/>
      </c>
      <c r="AK130" s="138">
        <f ca="1">IF(Ergebnisse!$Q46="",0,Ergebnisse!$Q46)</f>
        <v>0</v>
      </c>
      <c r="AL130" s="135">
        <f ca="1">IF(Ergebnisse!$S46="",0,Ergebnisse!$S46)</f>
        <v>0</v>
      </c>
      <c r="AM130" s="488" t="str">
        <f ca="1">IF(AA130&gt;0,AK130&amp;Sprache!$E$87&amp;AL130,"")</f>
        <v/>
      </c>
      <c r="AN130" s="138" t="str">
        <f t="shared" ca="1" si="111"/>
        <v/>
      </c>
      <c r="AO130" s="135" t="str">
        <f t="shared" ca="1" si="112"/>
        <v/>
      </c>
    </row>
    <row r="131" spans="2:41" s="2" customFormat="1" x14ac:dyDescent="0.2">
      <c r="B131" s="4"/>
      <c r="C131" s="4"/>
      <c r="D131" s="4"/>
      <c r="E131" s="4"/>
      <c r="F131" s="13"/>
      <c r="G131" s="13"/>
      <c r="H131" s="13"/>
      <c r="I131" s="13"/>
      <c r="J131" s="13"/>
      <c r="K131" s="13"/>
      <c r="L131" s="13"/>
      <c r="M131" s="13"/>
      <c r="U131" s="65" t="s">
        <v>61</v>
      </c>
      <c r="V131" s="34" t="str">
        <f ca="1">Planung!$N44</f>
        <v>VFB Essenheim</v>
      </c>
      <c r="W131" s="13" t="str">
        <f ca="1">Planung!$P44</f>
        <v>AC Roma</v>
      </c>
      <c r="X131" s="13" t="str">
        <f ca="1">IF(AND(Ergebnisse!$H47&lt;&gt;"",Ergebnisse!$J47&lt;&gt;"",ABS(Ergebnisse!$H47-Ergebnisse!$J47)&gt;1,Ergebnisse!$E47&lt;&gt;Ergebnisse!$G47,$V131&lt;&gt;"",$W131&lt;&gt;""),Ergebnisse!$H47,"")</f>
        <v/>
      </c>
      <c r="Y131" s="29" t="str">
        <f ca="1">IF(AND(Ergebnisse!$H47&lt;&gt;"",Ergebnisse!$J47&lt;&gt;"",ABS(Ergebnisse!$H47-Ergebnisse!$J47)&gt;1,Ergebnisse!$E47&lt;&gt;Ergebnisse!$G47,$V131&lt;&gt;"",$W131&lt;&gt;""),Ergebnisse!$J47,"")</f>
        <v/>
      </c>
      <c r="Z131" s="28" t="str">
        <f ca="1">IF(Planung!$F44=0,V131&amp;W131,"")</f>
        <v>VFB EssenheimAC Roma</v>
      </c>
      <c r="AA131" s="13">
        <f ca="1">IF(AND(V131&lt;&gt;"",W131&lt;&gt;"",V131&lt;&gt;W131,Ergebnisse!$Q47&lt;&gt;"",Ergebnisse!$S47&lt;&gt;""),1,0)</f>
        <v>0</v>
      </c>
      <c r="AB131" s="13" t="str">
        <f ca="1">IF(AND(AA131&gt;0,Planung!$F44=0),AN131&amp;Sprache!$E$87&amp;AO131,"")</f>
        <v/>
      </c>
      <c r="AC131" s="4" t="str">
        <f ca="1">IF(Planung!$F44=1,V131&amp;W131,"")</f>
        <v/>
      </c>
      <c r="AD131" s="135" t="str">
        <f ca="1">IF(AND(AA131&gt;0,Planung!$F44=1),AN131&amp;Sprache!$E$87&amp;AO131,"")</f>
        <v/>
      </c>
      <c r="AE131" s="138" t="str">
        <f ca="1">IF($AA131=0,"",IF($AK131&gt;$AL131,Einstellungen!$C$4,IF($AK131=$AL131,1,0)))</f>
        <v/>
      </c>
      <c r="AF131" s="135" t="str">
        <f ca="1">IF($AA131=0,"",IF($AK131&lt;$AL131,Einstellungen!$C$4,IF($AK131=$AL131,1,0)))</f>
        <v/>
      </c>
      <c r="AG131" s="138" t="str">
        <f ca="1">IF(AND(Ergebnisse!$K47&lt;&gt;"",Ergebnisse!$M47&lt;&gt;"",ABS(Ergebnisse!$K47-Ergebnisse!$M47)&gt;1,Ergebnisse!$E47&lt;&gt;Ergebnisse!$G47,$V131&lt;&gt;"",$W131&lt;&gt;""),Ergebnisse!$K47,"")</f>
        <v/>
      </c>
      <c r="AH131" s="476" t="str">
        <f ca="1">IF(AND(Ergebnisse!$K47&lt;&gt;"",Ergebnisse!$M47&lt;&gt;"",ABS(Ergebnisse!$K47-Ergebnisse!$M47)&gt;1,Ergebnisse!$E47&lt;&gt;Ergebnisse!$G47,$V131&lt;&gt;"",$W131&lt;&gt;""),Ergebnisse!$M47,"")</f>
        <v/>
      </c>
      <c r="AI131" s="472" t="str">
        <f ca="1">IF(AND(Ergebnisse!$N47&lt;&gt;"",Ergebnisse!$P47&lt;&gt;"",ABS(Ergebnisse!$N47-Ergebnisse!$P47)&gt;1,Ergebnisse!$E47&lt;&gt;Ergebnisse!$G47,$V131&lt;&gt;"",$W131&lt;&gt;""),Ergebnisse!$N47,"")</f>
        <v/>
      </c>
      <c r="AJ131" s="135" t="str">
        <f ca="1">IF(AND(Ergebnisse!$N47&lt;&gt;"",Ergebnisse!$P47&lt;&gt;"",ABS(Ergebnisse!$N47-Ergebnisse!$P47)&gt;1,Ergebnisse!$E47&lt;&gt;Ergebnisse!$G47,$V131&lt;&gt;"",$W131&lt;&gt;""),Ergebnisse!$P47,"")</f>
        <v/>
      </c>
      <c r="AK131" s="138">
        <f ca="1">IF(Ergebnisse!$Q47="",0,Ergebnisse!$Q47)</f>
        <v>0</v>
      </c>
      <c r="AL131" s="135">
        <f ca="1">IF(Ergebnisse!$S47="",0,Ergebnisse!$S47)</f>
        <v>0</v>
      </c>
      <c r="AM131" s="488" t="str">
        <f ca="1">IF(AA131&gt;0,AK131&amp;Sprache!$E$87&amp;AL131,"")</f>
        <v/>
      </c>
      <c r="AN131" s="138" t="str">
        <f t="shared" ca="1" si="111"/>
        <v/>
      </c>
      <c r="AO131" s="135" t="str">
        <f t="shared" ca="1" si="112"/>
        <v/>
      </c>
    </row>
    <row r="132" spans="2:41" s="2" customFormat="1" x14ac:dyDescent="0.2">
      <c r="B132" s="4"/>
      <c r="C132" s="4"/>
      <c r="D132" s="4"/>
      <c r="E132" s="4"/>
      <c r="F132" s="13"/>
      <c r="G132" s="13"/>
      <c r="H132" s="13"/>
      <c r="I132" s="13"/>
      <c r="J132" s="13"/>
      <c r="K132" s="13"/>
      <c r="L132" s="13"/>
      <c r="M132" s="13"/>
      <c r="U132" s="65" t="s">
        <v>62</v>
      </c>
      <c r="V132" s="34" t="str">
        <f ca="1">Planung!$N45</f>
        <v>Raslo Winners</v>
      </c>
      <c r="W132" s="13" t="str">
        <f ca="1">Planung!$P45</f>
        <v>Inter Mailand</v>
      </c>
      <c r="X132" s="13" t="str">
        <f ca="1">IF(AND(Ergebnisse!$H48&lt;&gt;"",Ergebnisse!$J48&lt;&gt;"",ABS(Ergebnisse!$H48-Ergebnisse!$J48)&gt;1,Ergebnisse!$E48&lt;&gt;Ergebnisse!$G48,$V132&lt;&gt;"",$W132&lt;&gt;""),Ergebnisse!$H48,"")</f>
        <v/>
      </c>
      <c r="Y132" s="29" t="str">
        <f ca="1">IF(AND(Ergebnisse!$H48&lt;&gt;"",Ergebnisse!$J48&lt;&gt;"",ABS(Ergebnisse!$H48-Ergebnisse!$J48)&gt;1,Ergebnisse!$E48&lt;&gt;Ergebnisse!$G48,$V132&lt;&gt;"",$W132&lt;&gt;""),Ergebnisse!$J48,"")</f>
        <v/>
      </c>
      <c r="Z132" s="28" t="str">
        <f ca="1">IF(Planung!$F45=0,V132&amp;W132,"")</f>
        <v>Raslo WinnersInter Mailand</v>
      </c>
      <c r="AA132" s="13">
        <f ca="1">IF(AND(V132&lt;&gt;"",W132&lt;&gt;"",V132&lt;&gt;W132,Ergebnisse!$Q48&lt;&gt;"",Ergebnisse!$S48&lt;&gt;""),1,0)</f>
        <v>0</v>
      </c>
      <c r="AB132" s="13" t="str">
        <f ca="1">IF(AND(AA132&gt;0,Planung!$F45=0),AN132&amp;Sprache!$E$87&amp;AO132,"")</f>
        <v/>
      </c>
      <c r="AC132" s="4" t="str">
        <f ca="1">IF(Planung!$F45=1,V132&amp;W132,"")</f>
        <v/>
      </c>
      <c r="AD132" s="135" t="str">
        <f ca="1">IF(AND(AA132&gt;0,Planung!$F45=1),AN132&amp;Sprache!$E$87&amp;AO132,"")</f>
        <v/>
      </c>
      <c r="AE132" s="138" t="str">
        <f ca="1">IF($AA132=0,"",IF($AK132&gt;$AL132,Einstellungen!$C$4,IF($AK132=$AL132,1,0)))</f>
        <v/>
      </c>
      <c r="AF132" s="135" t="str">
        <f ca="1">IF($AA132=0,"",IF($AK132&lt;$AL132,Einstellungen!$C$4,IF($AK132=$AL132,1,0)))</f>
        <v/>
      </c>
      <c r="AG132" s="138" t="str">
        <f ca="1">IF(AND(Ergebnisse!$K48&lt;&gt;"",Ergebnisse!$M48&lt;&gt;"",ABS(Ergebnisse!$K48-Ergebnisse!$M48)&gt;1,Ergebnisse!$E48&lt;&gt;Ergebnisse!$G48,$V132&lt;&gt;"",$W132&lt;&gt;""),Ergebnisse!$K48,"")</f>
        <v/>
      </c>
      <c r="AH132" s="476" t="str">
        <f ca="1">IF(AND(Ergebnisse!$K48&lt;&gt;"",Ergebnisse!$M48&lt;&gt;"",ABS(Ergebnisse!$K48-Ergebnisse!$M48)&gt;1,Ergebnisse!$E48&lt;&gt;Ergebnisse!$G48,$V132&lt;&gt;"",$W132&lt;&gt;""),Ergebnisse!$M48,"")</f>
        <v/>
      </c>
      <c r="AI132" s="472" t="str">
        <f ca="1">IF(AND(Ergebnisse!$N48&lt;&gt;"",Ergebnisse!$P48&lt;&gt;"",ABS(Ergebnisse!$N48-Ergebnisse!$P48)&gt;1,Ergebnisse!$E48&lt;&gt;Ergebnisse!$G48,$V132&lt;&gt;"",$W132&lt;&gt;""),Ergebnisse!$N48,"")</f>
        <v/>
      </c>
      <c r="AJ132" s="135" t="str">
        <f ca="1">IF(AND(Ergebnisse!$N48&lt;&gt;"",Ergebnisse!$P48&lt;&gt;"",ABS(Ergebnisse!$N48-Ergebnisse!$P48)&gt;1,Ergebnisse!$E48&lt;&gt;Ergebnisse!$G48,$V132&lt;&gt;"",$W132&lt;&gt;""),Ergebnisse!$P48,"")</f>
        <v/>
      </c>
      <c r="AK132" s="138">
        <f ca="1">IF(Ergebnisse!$Q48="",0,Ergebnisse!$Q48)</f>
        <v>0</v>
      </c>
      <c r="AL132" s="135">
        <f ca="1">IF(Ergebnisse!$S48="",0,Ergebnisse!$S48)</f>
        <v>0</v>
      </c>
      <c r="AM132" s="488" t="str">
        <f ca="1">IF(AA132&gt;0,AK132&amp;Sprache!$E$87&amp;AL132,"")</f>
        <v/>
      </c>
      <c r="AN132" s="138" t="str">
        <f t="shared" ca="1" si="111"/>
        <v/>
      </c>
      <c r="AO132" s="135" t="str">
        <f t="shared" ca="1" si="112"/>
        <v/>
      </c>
    </row>
    <row r="133" spans="2:41" s="2" customFormat="1" x14ac:dyDescent="0.2">
      <c r="B133" s="4"/>
      <c r="C133" s="4"/>
      <c r="D133" s="4"/>
      <c r="E133" s="4"/>
      <c r="F133" s="13"/>
      <c r="G133" s="13"/>
      <c r="H133" s="13"/>
      <c r="I133" s="13"/>
      <c r="J133" s="13"/>
      <c r="K133" s="13"/>
      <c r="L133" s="13"/>
      <c r="M133" s="13"/>
      <c r="U133" s="65" t="s">
        <v>63</v>
      </c>
      <c r="V133" s="34" t="str">
        <f ca="1">Planung!$N46</f>
        <v>SSV Wildbach</v>
      </c>
      <c r="W133" s="13" t="str">
        <f ca="1">Planung!$P46</f>
        <v>Fun Kickers Oes</v>
      </c>
      <c r="X133" s="13" t="str">
        <f ca="1">IF(AND(Ergebnisse!$H49&lt;&gt;"",Ergebnisse!$J49&lt;&gt;"",ABS(Ergebnisse!$H49-Ergebnisse!$J49)&gt;1,Ergebnisse!$E49&lt;&gt;Ergebnisse!$G49,$V133&lt;&gt;"",$W133&lt;&gt;""),Ergebnisse!$H49,"")</f>
        <v/>
      </c>
      <c r="Y133" s="29" t="str">
        <f ca="1">IF(AND(Ergebnisse!$H49&lt;&gt;"",Ergebnisse!$J49&lt;&gt;"",ABS(Ergebnisse!$H49-Ergebnisse!$J49)&gt;1,Ergebnisse!$E49&lt;&gt;Ergebnisse!$G49,$V133&lt;&gt;"",$W133&lt;&gt;""),Ergebnisse!$J49,"")</f>
        <v/>
      </c>
      <c r="Z133" s="28" t="str">
        <f ca="1">IF(Planung!$F46=0,V133&amp;W133,"")</f>
        <v>SSV WildbachFun Kickers Oes</v>
      </c>
      <c r="AA133" s="13">
        <f ca="1">IF(AND(V133&lt;&gt;"",W133&lt;&gt;"",V133&lt;&gt;W133,Ergebnisse!$Q49&lt;&gt;"",Ergebnisse!$S49&lt;&gt;""),1,0)</f>
        <v>0</v>
      </c>
      <c r="AB133" s="13" t="str">
        <f ca="1">IF(AND(AA133&gt;0,Planung!$F46=0),AN133&amp;Sprache!$E$87&amp;AO133,"")</f>
        <v/>
      </c>
      <c r="AC133" s="4" t="str">
        <f ca="1">IF(Planung!$F46=1,V133&amp;W133,"")</f>
        <v/>
      </c>
      <c r="AD133" s="135" t="str">
        <f ca="1">IF(AND(AA133&gt;0,Planung!$F46=1),AN133&amp;Sprache!$E$87&amp;AO133,"")</f>
        <v/>
      </c>
      <c r="AE133" s="138" t="str">
        <f ca="1">IF($AA133=0,"",IF($AK133&gt;$AL133,Einstellungen!$C$4,IF($AK133=$AL133,1,0)))</f>
        <v/>
      </c>
      <c r="AF133" s="135" t="str">
        <f ca="1">IF($AA133=0,"",IF($AK133&lt;$AL133,Einstellungen!$C$4,IF($AK133=$AL133,1,0)))</f>
        <v/>
      </c>
      <c r="AG133" s="138" t="str">
        <f ca="1">IF(AND(Ergebnisse!$K49&lt;&gt;"",Ergebnisse!$M49&lt;&gt;"",ABS(Ergebnisse!$K49-Ergebnisse!$M49)&gt;1,Ergebnisse!$E49&lt;&gt;Ergebnisse!$G49,$V133&lt;&gt;"",$W133&lt;&gt;""),Ergebnisse!$K49,"")</f>
        <v/>
      </c>
      <c r="AH133" s="476" t="str">
        <f ca="1">IF(AND(Ergebnisse!$K49&lt;&gt;"",Ergebnisse!$M49&lt;&gt;"",ABS(Ergebnisse!$K49-Ergebnisse!$M49)&gt;1,Ergebnisse!$E49&lt;&gt;Ergebnisse!$G49,$V133&lt;&gt;"",$W133&lt;&gt;""),Ergebnisse!$M49,"")</f>
        <v/>
      </c>
      <c r="AI133" s="472" t="str">
        <f ca="1">IF(AND(Ergebnisse!$N49&lt;&gt;"",Ergebnisse!$P49&lt;&gt;"",ABS(Ergebnisse!$N49-Ergebnisse!$P49)&gt;1,Ergebnisse!$E49&lt;&gt;Ergebnisse!$G49,$V133&lt;&gt;"",$W133&lt;&gt;""),Ergebnisse!$N49,"")</f>
        <v/>
      </c>
      <c r="AJ133" s="135" t="str">
        <f ca="1">IF(AND(Ergebnisse!$N49&lt;&gt;"",Ergebnisse!$P49&lt;&gt;"",ABS(Ergebnisse!$N49-Ergebnisse!$P49)&gt;1,Ergebnisse!$E49&lt;&gt;Ergebnisse!$G49,$V133&lt;&gt;"",$W133&lt;&gt;""),Ergebnisse!$P49,"")</f>
        <v/>
      </c>
      <c r="AK133" s="138">
        <f ca="1">IF(Ergebnisse!$Q49="",0,Ergebnisse!$Q49)</f>
        <v>0</v>
      </c>
      <c r="AL133" s="135">
        <f ca="1">IF(Ergebnisse!$S49="",0,Ergebnisse!$S49)</f>
        <v>0</v>
      </c>
      <c r="AM133" s="488" t="str">
        <f ca="1">IF(AA133&gt;0,AK133&amp;Sprache!$E$87&amp;AL133,"")</f>
        <v/>
      </c>
      <c r="AN133" s="138" t="str">
        <f t="shared" ca="1" si="111"/>
        <v/>
      </c>
      <c r="AO133" s="135" t="str">
        <f t="shared" ca="1" si="112"/>
        <v/>
      </c>
    </row>
    <row r="134" spans="2:41" s="2" customFormat="1" x14ac:dyDescent="0.2">
      <c r="B134" s="4"/>
      <c r="C134" s="4"/>
      <c r="D134" s="4"/>
      <c r="E134" s="4"/>
      <c r="F134" s="13"/>
      <c r="G134" s="13"/>
      <c r="H134" s="13"/>
      <c r="I134" s="13"/>
      <c r="J134" s="13"/>
      <c r="K134" s="13"/>
      <c r="L134" s="13"/>
      <c r="M134" s="13"/>
      <c r="U134" s="65" t="s">
        <v>64</v>
      </c>
      <c r="V134" s="34" t="str">
        <f ca="1">Planung!$N47</f>
        <v>1. FC Riedwald</v>
      </c>
      <c r="W134" s="13" t="str">
        <f ca="1">Planung!$P47</f>
        <v>FC Barcelona</v>
      </c>
      <c r="X134" s="13" t="str">
        <f ca="1">IF(AND(Ergebnisse!$H50&lt;&gt;"",Ergebnisse!$J50&lt;&gt;"",ABS(Ergebnisse!$H50-Ergebnisse!$J50)&gt;1,Ergebnisse!$E50&lt;&gt;Ergebnisse!$G50,$V134&lt;&gt;"",$W134&lt;&gt;""),Ergebnisse!$H50,"")</f>
        <v/>
      </c>
      <c r="Y134" s="29" t="str">
        <f ca="1">IF(AND(Ergebnisse!$H50&lt;&gt;"",Ergebnisse!$J50&lt;&gt;"",ABS(Ergebnisse!$H50-Ergebnisse!$J50)&gt;1,Ergebnisse!$E50&lt;&gt;Ergebnisse!$G50,$V134&lt;&gt;"",$W134&lt;&gt;""),Ergebnisse!$J50,"")</f>
        <v/>
      </c>
      <c r="Z134" s="28" t="str">
        <f ca="1">IF(Planung!$F47=0,V134&amp;W134,"")</f>
        <v>1. FC RiedwaldFC Barcelona</v>
      </c>
      <c r="AA134" s="13">
        <f ca="1">IF(AND(V134&lt;&gt;"",W134&lt;&gt;"",V134&lt;&gt;W134,Ergebnisse!$Q50&lt;&gt;"",Ergebnisse!$S50&lt;&gt;""),1,0)</f>
        <v>0</v>
      </c>
      <c r="AB134" s="13" t="str">
        <f ca="1">IF(AND(AA134&gt;0,Planung!$F47=0),AN134&amp;Sprache!$E$87&amp;AO134,"")</f>
        <v/>
      </c>
      <c r="AC134" s="4" t="str">
        <f ca="1">IF(Planung!$F47=1,V134&amp;W134,"")</f>
        <v/>
      </c>
      <c r="AD134" s="135" t="str">
        <f ca="1">IF(AND(AA134&gt;0,Planung!$F47=1),AN134&amp;Sprache!$E$87&amp;AO134,"")</f>
        <v/>
      </c>
      <c r="AE134" s="138" t="str">
        <f ca="1">IF($AA134=0,"",IF($AK134&gt;$AL134,Einstellungen!$C$4,IF($AK134=$AL134,1,0)))</f>
        <v/>
      </c>
      <c r="AF134" s="135" t="str">
        <f ca="1">IF($AA134=0,"",IF($AK134&lt;$AL134,Einstellungen!$C$4,IF($AK134=$AL134,1,0)))</f>
        <v/>
      </c>
      <c r="AG134" s="138" t="str">
        <f ca="1">IF(AND(Ergebnisse!$K50&lt;&gt;"",Ergebnisse!$M50&lt;&gt;"",ABS(Ergebnisse!$K50-Ergebnisse!$M50)&gt;1,Ergebnisse!$E50&lt;&gt;Ergebnisse!$G50,$V134&lt;&gt;"",$W134&lt;&gt;""),Ergebnisse!$K50,"")</f>
        <v/>
      </c>
      <c r="AH134" s="476" t="str">
        <f ca="1">IF(AND(Ergebnisse!$K50&lt;&gt;"",Ergebnisse!$M50&lt;&gt;"",ABS(Ergebnisse!$K50-Ergebnisse!$M50)&gt;1,Ergebnisse!$E50&lt;&gt;Ergebnisse!$G50,$V134&lt;&gt;"",$W134&lt;&gt;""),Ergebnisse!$M50,"")</f>
        <v/>
      </c>
      <c r="AI134" s="472" t="str">
        <f ca="1">IF(AND(Ergebnisse!$N50&lt;&gt;"",Ergebnisse!$P50&lt;&gt;"",ABS(Ergebnisse!$N50-Ergebnisse!$P50)&gt;1,Ergebnisse!$E50&lt;&gt;Ergebnisse!$G50,$V134&lt;&gt;"",$W134&lt;&gt;""),Ergebnisse!$N50,"")</f>
        <v/>
      </c>
      <c r="AJ134" s="135" t="str">
        <f ca="1">IF(AND(Ergebnisse!$N50&lt;&gt;"",Ergebnisse!$P50&lt;&gt;"",ABS(Ergebnisse!$N50-Ergebnisse!$P50)&gt;1,Ergebnisse!$E50&lt;&gt;Ergebnisse!$G50,$V134&lt;&gt;"",$W134&lt;&gt;""),Ergebnisse!$P50,"")</f>
        <v/>
      </c>
      <c r="AK134" s="138">
        <f ca="1">IF(Ergebnisse!$Q50="",0,Ergebnisse!$Q50)</f>
        <v>0</v>
      </c>
      <c r="AL134" s="135">
        <f ca="1">IF(Ergebnisse!$S50="",0,Ergebnisse!$S50)</f>
        <v>0</v>
      </c>
      <c r="AM134" s="488" t="str">
        <f ca="1">IF(AA134&gt;0,AK134&amp;Sprache!$E$87&amp;AL134,"")</f>
        <v/>
      </c>
      <c r="AN134" s="138" t="str">
        <f t="shared" ca="1" si="111"/>
        <v/>
      </c>
      <c r="AO134" s="135" t="str">
        <f t="shared" ca="1" si="112"/>
        <v/>
      </c>
    </row>
    <row r="135" spans="2:41" s="2" customFormat="1" x14ac:dyDescent="0.2">
      <c r="B135" s="4"/>
      <c r="C135" s="4"/>
      <c r="D135" s="4"/>
      <c r="E135" s="4"/>
      <c r="F135" s="13"/>
      <c r="G135" s="13"/>
      <c r="H135" s="13"/>
      <c r="I135" s="13"/>
      <c r="J135" s="13"/>
      <c r="K135" s="13"/>
      <c r="L135" s="13"/>
      <c r="M135" s="13"/>
      <c r="U135" s="65" t="s">
        <v>65</v>
      </c>
      <c r="V135" s="34" t="str">
        <f ca="1">Planung!$N48</f>
        <v>AC Roma</v>
      </c>
      <c r="W135" s="13" t="str">
        <f ca="1">Planung!$P48</f>
        <v>Eintracht Frankfurt</v>
      </c>
      <c r="X135" s="13" t="str">
        <f ca="1">IF(AND(Ergebnisse!$H51&lt;&gt;"",Ergebnisse!$J51&lt;&gt;"",ABS(Ergebnisse!$H51-Ergebnisse!$J51)&gt;1,Ergebnisse!$E51&lt;&gt;Ergebnisse!$G51,$V135&lt;&gt;"",$W135&lt;&gt;""),Ergebnisse!$H51,"")</f>
        <v/>
      </c>
      <c r="Y135" s="29" t="str">
        <f ca="1">IF(AND(Ergebnisse!$H51&lt;&gt;"",Ergebnisse!$J51&lt;&gt;"",ABS(Ergebnisse!$H51-Ergebnisse!$J51)&gt;1,Ergebnisse!$E51&lt;&gt;Ergebnisse!$G51,$V135&lt;&gt;"",$W135&lt;&gt;""),Ergebnisse!$J51,"")</f>
        <v/>
      </c>
      <c r="Z135" s="28" t="str">
        <f ca="1">IF(Planung!$F48=0,V135&amp;W135,"")</f>
        <v>AC RomaEintracht Frankfurt</v>
      </c>
      <c r="AA135" s="13">
        <f ca="1">IF(AND(V135&lt;&gt;"",W135&lt;&gt;"",V135&lt;&gt;W135,Ergebnisse!$Q51&lt;&gt;"",Ergebnisse!$S51&lt;&gt;""),1,0)</f>
        <v>0</v>
      </c>
      <c r="AB135" s="13" t="str">
        <f ca="1">IF(AND(AA135&gt;0,Planung!$F48=0),AN135&amp;Sprache!$E$87&amp;AO135,"")</f>
        <v/>
      </c>
      <c r="AC135" s="4" t="str">
        <f ca="1">IF(Planung!$F48=1,V135&amp;W135,"")</f>
        <v/>
      </c>
      <c r="AD135" s="135" t="str">
        <f ca="1">IF(AND(AA135&gt;0,Planung!$F48=1),AN135&amp;Sprache!$E$87&amp;AO135,"")</f>
        <v/>
      </c>
      <c r="AE135" s="138" t="str">
        <f ca="1">IF($AA135=0,"",IF($AK135&gt;$AL135,Einstellungen!$C$4,IF($AK135=$AL135,1,0)))</f>
        <v/>
      </c>
      <c r="AF135" s="135" t="str">
        <f ca="1">IF($AA135=0,"",IF($AK135&lt;$AL135,Einstellungen!$C$4,IF($AK135=$AL135,1,0)))</f>
        <v/>
      </c>
      <c r="AG135" s="138" t="str">
        <f ca="1">IF(AND(Ergebnisse!$K51&lt;&gt;"",Ergebnisse!$M51&lt;&gt;"",ABS(Ergebnisse!$K51-Ergebnisse!$M51)&gt;1,Ergebnisse!$E51&lt;&gt;Ergebnisse!$G51,$V135&lt;&gt;"",$W135&lt;&gt;""),Ergebnisse!$K51,"")</f>
        <v/>
      </c>
      <c r="AH135" s="476" t="str">
        <f ca="1">IF(AND(Ergebnisse!$K51&lt;&gt;"",Ergebnisse!$M51&lt;&gt;"",ABS(Ergebnisse!$K51-Ergebnisse!$M51)&gt;1,Ergebnisse!$E51&lt;&gt;Ergebnisse!$G51,$V135&lt;&gt;"",$W135&lt;&gt;""),Ergebnisse!$M51,"")</f>
        <v/>
      </c>
      <c r="AI135" s="472" t="str">
        <f ca="1">IF(AND(Ergebnisse!$N51&lt;&gt;"",Ergebnisse!$P51&lt;&gt;"",ABS(Ergebnisse!$N51-Ergebnisse!$P51)&gt;1,Ergebnisse!$E51&lt;&gt;Ergebnisse!$G51,$V135&lt;&gt;"",$W135&lt;&gt;""),Ergebnisse!$N51,"")</f>
        <v/>
      </c>
      <c r="AJ135" s="135" t="str">
        <f ca="1">IF(AND(Ergebnisse!$N51&lt;&gt;"",Ergebnisse!$P51&lt;&gt;"",ABS(Ergebnisse!$N51-Ergebnisse!$P51)&gt;1,Ergebnisse!$E51&lt;&gt;Ergebnisse!$G51,$V135&lt;&gt;"",$W135&lt;&gt;""),Ergebnisse!$P51,"")</f>
        <v/>
      </c>
      <c r="AK135" s="138">
        <f ca="1">IF(Ergebnisse!$Q51="",0,Ergebnisse!$Q51)</f>
        <v>0</v>
      </c>
      <c r="AL135" s="135">
        <f ca="1">IF(Ergebnisse!$S51="",0,Ergebnisse!$S51)</f>
        <v>0</v>
      </c>
      <c r="AM135" s="488" t="str">
        <f ca="1">IF(AA135&gt;0,AK135&amp;Sprache!$E$87&amp;AL135,"")</f>
        <v/>
      </c>
      <c r="AN135" s="138" t="str">
        <f t="shared" ca="1" si="111"/>
        <v/>
      </c>
      <c r="AO135" s="135" t="str">
        <f t="shared" ca="1" si="112"/>
        <v/>
      </c>
    </row>
    <row r="136" spans="2:41" s="2" customFormat="1" x14ac:dyDescent="0.2">
      <c r="B136" s="4"/>
      <c r="C136" s="4"/>
      <c r="D136" s="4"/>
      <c r="E136" s="4"/>
      <c r="F136" s="13"/>
      <c r="G136" s="13"/>
      <c r="H136" s="13"/>
      <c r="I136" s="13"/>
      <c r="J136" s="13"/>
      <c r="K136" s="13"/>
      <c r="L136" s="13"/>
      <c r="M136" s="13"/>
      <c r="U136" s="65" t="s">
        <v>66</v>
      </c>
      <c r="V136" s="34" t="str">
        <f ca="1">Planung!$N49</f>
        <v>Maibach 1822 eV</v>
      </c>
      <c r="W136" s="13" t="str">
        <f ca="1">Planung!$P49</f>
        <v>Raslo Winners</v>
      </c>
      <c r="X136" s="13" t="str">
        <f ca="1">IF(AND(Ergebnisse!$H52&lt;&gt;"",Ergebnisse!$J52&lt;&gt;"",ABS(Ergebnisse!$H52-Ergebnisse!$J52)&gt;1,Ergebnisse!$E52&lt;&gt;Ergebnisse!$G52,$V136&lt;&gt;"",$W136&lt;&gt;""),Ergebnisse!$H52,"")</f>
        <v/>
      </c>
      <c r="Y136" s="29" t="str">
        <f ca="1">IF(AND(Ergebnisse!$H52&lt;&gt;"",Ergebnisse!$J52&lt;&gt;"",ABS(Ergebnisse!$H52-Ergebnisse!$J52)&gt;1,Ergebnisse!$E52&lt;&gt;Ergebnisse!$G52,$V136&lt;&gt;"",$W136&lt;&gt;""),Ergebnisse!$J52,"")</f>
        <v/>
      </c>
      <c r="Z136" s="28" t="str">
        <f ca="1">IF(Planung!$F49=0,V136&amp;W136,"")</f>
        <v>Maibach 1822 eVRaslo Winners</v>
      </c>
      <c r="AA136" s="13">
        <f ca="1">IF(AND(V136&lt;&gt;"",W136&lt;&gt;"",V136&lt;&gt;W136,Ergebnisse!$Q52&lt;&gt;"",Ergebnisse!$S52&lt;&gt;""),1,0)</f>
        <v>0</v>
      </c>
      <c r="AB136" s="13" t="str">
        <f ca="1">IF(AND(AA136&gt;0,Planung!$F49=0),AN136&amp;Sprache!$E$87&amp;AO136,"")</f>
        <v/>
      </c>
      <c r="AC136" s="4" t="str">
        <f ca="1">IF(Planung!$F49=1,V136&amp;W136,"")</f>
        <v/>
      </c>
      <c r="AD136" s="135" t="str">
        <f ca="1">IF(AND(AA136&gt;0,Planung!$F49=1),AN136&amp;Sprache!$E$87&amp;AO136,"")</f>
        <v/>
      </c>
      <c r="AE136" s="138" t="str">
        <f ca="1">IF($AA136=0,"",IF($AK136&gt;$AL136,Einstellungen!$C$4,IF($AK136=$AL136,1,0)))</f>
        <v/>
      </c>
      <c r="AF136" s="135" t="str">
        <f ca="1">IF($AA136=0,"",IF($AK136&lt;$AL136,Einstellungen!$C$4,IF($AK136=$AL136,1,0)))</f>
        <v/>
      </c>
      <c r="AG136" s="138" t="str">
        <f ca="1">IF(AND(Ergebnisse!$K52&lt;&gt;"",Ergebnisse!$M52&lt;&gt;"",ABS(Ergebnisse!$K52-Ergebnisse!$M52)&gt;1,Ergebnisse!$E52&lt;&gt;Ergebnisse!$G52,$V136&lt;&gt;"",$W136&lt;&gt;""),Ergebnisse!$K52,"")</f>
        <v/>
      </c>
      <c r="AH136" s="476" t="str">
        <f ca="1">IF(AND(Ergebnisse!$K52&lt;&gt;"",Ergebnisse!$M52&lt;&gt;"",ABS(Ergebnisse!$K52-Ergebnisse!$M52)&gt;1,Ergebnisse!$E52&lt;&gt;Ergebnisse!$G52,$V136&lt;&gt;"",$W136&lt;&gt;""),Ergebnisse!$M52,"")</f>
        <v/>
      </c>
      <c r="AI136" s="472" t="str">
        <f ca="1">IF(AND(Ergebnisse!$N52&lt;&gt;"",Ergebnisse!$P52&lt;&gt;"",ABS(Ergebnisse!$N52-Ergebnisse!$P52)&gt;1,Ergebnisse!$E52&lt;&gt;Ergebnisse!$G52,$V136&lt;&gt;"",$W136&lt;&gt;""),Ergebnisse!$N52,"")</f>
        <v/>
      </c>
      <c r="AJ136" s="135" t="str">
        <f ca="1">IF(AND(Ergebnisse!$N52&lt;&gt;"",Ergebnisse!$P52&lt;&gt;"",ABS(Ergebnisse!$N52-Ergebnisse!$P52)&gt;1,Ergebnisse!$E52&lt;&gt;Ergebnisse!$G52,$V136&lt;&gt;"",$W136&lt;&gt;""),Ergebnisse!$P52,"")</f>
        <v/>
      </c>
      <c r="AK136" s="138">
        <f ca="1">IF(Ergebnisse!$Q52="",0,Ergebnisse!$Q52)</f>
        <v>0</v>
      </c>
      <c r="AL136" s="135">
        <f ca="1">IF(Ergebnisse!$S52="",0,Ergebnisse!$S52)</f>
        <v>0</v>
      </c>
      <c r="AM136" s="488" t="str">
        <f ca="1">IF(AA136&gt;0,AK136&amp;Sprache!$E$87&amp;AL136,"")</f>
        <v/>
      </c>
      <c r="AN136" s="138" t="str">
        <f t="shared" ca="1" si="111"/>
        <v/>
      </c>
      <c r="AO136" s="135" t="str">
        <f t="shared" ca="1" si="112"/>
        <v/>
      </c>
    </row>
    <row r="137" spans="2:41" s="2" customFormat="1" x14ac:dyDescent="0.2">
      <c r="B137" s="4"/>
      <c r="C137" s="4"/>
      <c r="D137" s="4"/>
      <c r="E137" s="4"/>
      <c r="F137" s="13"/>
      <c r="G137" s="13"/>
      <c r="H137" s="13"/>
      <c r="I137" s="13"/>
      <c r="J137" s="13"/>
      <c r="K137" s="13"/>
      <c r="L137" s="13"/>
      <c r="M137" s="13"/>
      <c r="U137" s="65" t="s">
        <v>67</v>
      </c>
      <c r="V137" s="34" t="str">
        <f ca="1">Planung!$N50</f>
        <v>Fun Kickers Oes</v>
      </c>
      <c r="W137" s="13" t="str">
        <f ca="1">Planung!$P50</f>
        <v>VFB Essenheim</v>
      </c>
      <c r="X137" s="13" t="str">
        <f ca="1">IF(AND(Ergebnisse!$H53&lt;&gt;"",Ergebnisse!$J53&lt;&gt;"",ABS(Ergebnisse!$H53-Ergebnisse!$J53)&gt;1,Ergebnisse!$E53&lt;&gt;Ergebnisse!$G53,$V137&lt;&gt;"",$W137&lt;&gt;""),Ergebnisse!$H53,"")</f>
        <v/>
      </c>
      <c r="Y137" s="29" t="str">
        <f ca="1">IF(AND(Ergebnisse!$H53&lt;&gt;"",Ergebnisse!$J53&lt;&gt;"",ABS(Ergebnisse!$H53-Ergebnisse!$J53)&gt;1,Ergebnisse!$E53&lt;&gt;Ergebnisse!$G53,$V137&lt;&gt;"",$W137&lt;&gt;""),Ergebnisse!$J53,"")</f>
        <v/>
      </c>
      <c r="Z137" s="28" t="str">
        <f ca="1">IF(Planung!$F50=0,V137&amp;W137,"")</f>
        <v>Fun Kickers OesVFB Essenheim</v>
      </c>
      <c r="AA137" s="13">
        <f ca="1">IF(AND(V137&lt;&gt;"",W137&lt;&gt;"",V137&lt;&gt;W137,Ergebnisse!$Q53&lt;&gt;"",Ergebnisse!$S53&lt;&gt;""),1,0)</f>
        <v>0</v>
      </c>
      <c r="AB137" s="13" t="str">
        <f ca="1">IF(AND(AA137&gt;0,Planung!$F50=0),AN137&amp;Sprache!$E$87&amp;AO137,"")</f>
        <v/>
      </c>
      <c r="AC137" s="4" t="str">
        <f ca="1">IF(Planung!$F50=1,V137&amp;W137,"")</f>
        <v/>
      </c>
      <c r="AD137" s="135" t="str">
        <f ca="1">IF(AND(AA137&gt;0,Planung!$F50=1),AN137&amp;Sprache!$E$87&amp;AO137,"")</f>
        <v/>
      </c>
      <c r="AE137" s="138" t="str">
        <f ca="1">IF($AA137=0,"",IF($AK137&gt;$AL137,Einstellungen!$C$4,IF($AK137=$AL137,1,0)))</f>
        <v/>
      </c>
      <c r="AF137" s="135" t="str">
        <f ca="1">IF($AA137=0,"",IF($AK137&lt;$AL137,Einstellungen!$C$4,IF($AK137=$AL137,1,0)))</f>
        <v/>
      </c>
      <c r="AG137" s="138" t="str">
        <f ca="1">IF(AND(Ergebnisse!$K53&lt;&gt;"",Ergebnisse!$M53&lt;&gt;"",ABS(Ergebnisse!$K53-Ergebnisse!$M53)&gt;1,Ergebnisse!$E53&lt;&gt;Ergebnisse!$G53,$V137&lt;&gt;"",$W137&lt;&gt;""),Ergebnisse!$K53,"")</f>
        <v/>
      </c>
      <c r="AH137" s="476" t="str">
        <f ca="1">IF(AND(Ergebnisse!$K53&lt;&gt;"",Ergebnisse!$M53&lt;&gt;"",ABS(Ergebnisse!$K53-Ergebnisse!$M53)&gt;1,Ergebnisse!$E53&lt;&gt;Ergebnisse!$G53,$V137&lt;&gt;"",$W137&lt;&gt;""),Ergebnisse!$M53,"")</f>
        <v/>
      </c>
      <c r="AI137" s="472" t="str">
        <f ca="1">IF(AND(Ergebnisse!$N53&lt;&gt;"",Ergebnisse!$P53&lt;&gt;"",ABS(Ergebnisse!$N53-Ergebnisse!$P53)&gt;1,Ergebnisse!$E53&lt;&gt;Ergebnisse!$G53,$V137&lt;&gt;"",$W137&lt;&gt;""),Ergebnisse!$N53,"")</f>
        <v/>
      </c>
      <c r="AJ137" s="135" t="str">
        <f ca="1">IF(AND(Ergebnisse!$N53&lt;&gt;"",Ergebnisse!$P53&lt;&gt;"",ABS(Ergebnisse!$N53-Ergebnisse!$P53)&gt;1,Ergebnisse!$E53&lt;&gt;Ergebnisse!$G53,$V137&lt;&gt;"",$W137&lt;&gt;""),Ergebnisse!$P53,"")</f>
        <v/>
      </c>
      <c r="AK137" s="138">
        <f ca="1">IF(Ergebnisse!$Q53="",0,Ergebnisse!$Q53)</f>
        <v>0</v>
      </c>
      <c r="AL137" s="135">
        <f ca="1">IF(Ergebnisse!$S53="",0,Ergebnisse!$S53)</f>
        <v>0</v>
      </c>
      <c r="AM137" s="488" t="str">
        <f ca="1">IF(AA137&gt;0,AK137&amp;Sprache!$E$87&amp;AL137,"")</f>
        <v/>
      </c>
      <c r="AN137" s="138" t="str">
        <f t="shared" ca="1" si="111"/>
        <v/>
      </c>
      <c r="AO137" s="135" t="str">
        <f t="shared" ca="1" si="112"/>
        <v/>
      </c>
    </row>
    <row r="138" spans="2:41" s="2" customFormat="1" x14ac:dyDescent="0.2">
      <c r="B138" s="4"/>
      <c r="C138" s="4"/>
      <c r="D138" s="4"/>
      <c r="E138" s="4"/>
      <c r="F138" s="13"/>
      <c r="G138" s="13"/>
      <c r="H138" s="13"/>
      <c r="I138" s="13"/>
      <c r="J138" s="13"/>
      <c r="K138" s="13"/>
      <c r="L138" s="13"/>
      <c r="M138" s="13"/>
      <c r="U138" s="65" t="s">
        <v>68</v>
      </c>
      <c r="V138" s="34" t="str">
        <f ca="1">Planung!$N51</f>
        <v>Inter Mailand</v>
      </c>
      <c r="W138" s="13" t="str">
        <f ca="1">Planung!$P51</f>
        <v>SSV Wildbach</v>
      </c>
      <c r="X138" s="13" t="str">
        <f ca="1">IF(AND(Ergebnisse!$H54&lt;&gt;"",Ergebnisse!$J54&lt;&gt;"",ABS(Ergebnisse!$H54-Ergebnisse!$J54)&gt;1,Ergebnisse!$E54&lt;&gt;Ergebnisse!$G54,$V138&lt;&gt;"",$W138&lt;&gt;""),Ergebnisse!$H54,"")</f>
        <v/>
      </c>
      <c r="Y138" s="29" t="str">
        <f ca="1">IF(AND(Ergebnisse!$H54&lt;&gt;"",Ergebnisse!$J54&lt;&gt;"",ABS(Ergebnisse!$H54-Ergebnisse!$J54)&gt;1,Ergebnisse!$E54&lt;&gt;Ergebnisse!$G54,$V138&lt;&gt;"",$W138&lt;&gt;""),Ergebnisse!$J54,"")</f>
        <v/>
      </c>
      <c r="Z138" s="28" t="str">
        <f ca="1">IF(Planung!$F51=0,V138&amp;W138,"")</f>
        <v>Inter MailandSSV Wildbach</v>
      </c>
      <c r="AA138" s="13">
        <f ca="1">IF(AND(V138&lt;&gt;"",W138&lt;&gt;"",V138&lt;&gt;W138,Ergebnisse!$Q54&lt;&gt;"",Ergebnisse!$S54&lt;&gt;""),1,0)</f>
        <v>0</v>
      </c>
      <c r="AB138" s="13" t="str">
        <f ca="1">IF(AND(AA138&gt;0,Planung!$F51=0),AN138&amp;Sprache!$E$87&amp;AO138,"")</f>
        <v/>
      </c>
      <c r="AC138" s="4" t="str">
        <f ca="1">IF(Planung!$F51=1,V138&amp;W138,"")</f>
        <v/>
      </c>
      <c r="AD138" s="135" t="str">
        <f ca="1">IF(AND(AA138&gt;0,Planung!$F51=1),AN138&amp;Sprache!$E$87&amp;AO138,"")</f>
        <v/>
      </c>
      <c r="AE138" s="138" t="str">
        <f ca="1">IF($AA138=0,"",IF($AK138&gt;$AL138,Einstellungen!$C$4,IF($AK138=$AL138,1,0)))</f>
        <v/>
      </c>
      <c r="AF138" s="135" t="str">
        <f ca="1">IF($AA138=0,"",IF($AK138&lt;$AL138,Einstellungen!$C$4,IF($AK138=$AL138,1,0)))</f>
        <v/>
      </c>
      <c r="AG138" s="138" t="str">
        <f ca="1">IF(AND(Ergebnisse!$K54&lt;&gt;"",Ergebnisse!$M54&lt;&gt;"",ABS(Ergebnisse!$K54-Ergebnisse!$M54)&gt;1,Ergebnisse!$E54&lt;&gt;Ergebnisse!$G54,$V138&lt;&gt;"",$W138&lt;&gt;""),Ergebnisse!$K54,"")</f>
        <v/>
      </c>
      <c r="AH138" s="476" t="str">
        <f ca="1">IF(AND(Ergebnisse!$K54&lt;&gt;"",Ergebnisse!$M54&lt;&gt;"",ABS(Ergebnisse!$K54-Ergebnisse!$M54)&gt;1,Ergebnisse!$E54&lt;&gt;Ergebnisse!$G54,$V138&lt;&gt;"",$W138&lt;&gt;""),Ergebnisse!$M54,"")</f>
        <v/>
      </c>
      <c r="AI138" s="472" t="str">
        <f ca="1">IF(AND(Ergebnisse!$N54&lt;&gt;"",Ergebnisse!$P54&lt;&gt;"",ABS(Ergebnisse!$N54-Ergebnisse!$P54)&gt;1,Ergebnisse!$E54&lt;&gt;Ergebnisse!$G54,$V138&lt;&gt;"",$W138&lt;&gt;""),Ergebnisse!$N54,"")</f>
        <v/>
      </c>
      <c r="AJ138" s="135" t="str">
        <f ca="1">IF(AND(Ergebnisse!$N54&lt;&gt;"",Ergebnisse!$P54&lt;&gt;"",ABS(Ergebnisse!$N54-Ergebnisse!$P54)&gt;1,Ergebnisse!$E54&lt;&gt;Ergebnisse!$G54,$V138&lt;&gt;"",$W138&lt;&gt;""),Ergebnisse!$P54,"")</f>
        <v/>
      </c>
      <c r="AK138" s="138">
        <f ca="1">IF(Ergebnisse!$Q54="",0,Ergebnisse!$Q54)</f>
        <v>0</v>
      </c>
      <c r="AL138" s="135">
        <f ca="1">IF(Ergebnisse!$S54="",0,Ergebnisse!$S54)</f>
        <v>0</v>
      </c>
      <c r="AM138" s="488" t="str">
        <f ca="1">IF(AA138&gt;0,AK138&amp;Sprache!$E$87&amp;AL138,"")</f>
        <v/>
      </c>
      <c r="AN138" s="138" t="str">
        <f t="shared" ca="1" si="111"/>
        <v/>
      </c>
      <c r="AO138" s="135" t="str">
        <f t="shared" ca="1" si="112"/>
        <v/>
      </c>
    </row>
    <row r="139" spans="2:41" s="2" customFormat="1" x14ac:dyDescent="0.2">
      <c r="B139" s="4"/>
      <c r="C139" s="4"/>
      <c r="D139" s="4"/>
      <c r="E139" s="4"/>
      <c r="F139" s="13"/>
      <c r="G139" s="13"/>
      <c r="H139" s="13"/>
      <c r="I139" s="13"/>
      <c r="J139" s="13"/>
      <c r="K139" s="13"/>
      <c r="L139" s="13"/>
      <c r="M139" s="13"/>
      <c r="U139" s="65" t="s">
        <v>69</v>
      </c>
      <c r="V139" s="34" t="str">
        <f ca="1">Planung!$N52</f>
        <v>AC Roma</v>
      </c>
      <c r="W139" s="13" t="str">
        <f ca="1">Planung!$P52</f>
        <v>1. FC Riedwald</v>
      </c>
      <c r="X139" s="13" t="str">
        <f ca="1">IF(AND(Ergebnisse!$H55&lt;&gt;"",Ergebnisse!$J55&lt;&gt;"",ABS(Ergebnisse!$H55-Ergebnisse!$J55)&gt;1,Ergebnisse!$E55&lt;&gt;Ergebnisse!$G55,$V139&lt;&gt;"",$W139&lt;&gt;""),Ergebnisse!$H55,"")</f>
        <v/>
      </c>
      <c r="Y139" s="29" t="str">
        <f ca="1">IF(AND(Ergebnisse!$H55&lt;&gt;"",Ergebnisse!$J55&lt;&gt;"",ABS(Ergebnisse!$H55-Ergebnisse!$J55)&gt;1,Ergebnisse!$E55&lt;&gt;Ergebnisse!$G55,$V139&lt;&gt;"",$W139&lt;&gt;""),Ergebnisse!$J55,"")</f>
        <v/>
      </c>
      <c r="Z139" s="28" t="str">
        <f ca="1">IF(Planung!$F52=0,V139&amp;W139,"")</f>
        <v/>
      </c>
      <c r="AA139" s="13">
        <f ca="1">IF(AND(V139&lt;&gt;"",W139&lt;&gt;"",V139&lt;&gt;W139,Ergebnisse!$Q55&lt;&gt;"",Ergebnisse!$S55&lt;&gt;""),1,0)</f>
        <v>0</v>
      </c>
      <c r="AB139" s="13" t="str">
        <f ca="1">IF(AND(AA139&gt;0,Planung!$F52=0),AN139&amp;Sprache!$E$87&amp;AO139,"")</f>
        <v/>
      </c>
      <c r="AC139" s="4" t="str">
        <f ca="1">IF(Planung!$F52=1,V139&amp;W139,"")</f>
        <v>AC Roma1. FC Riedwald</v>
      </c>
      <c r="AD139" s="135" t="str">
        <f ca="1">IF(AND(AA139&gt;0,Planung!$F52=1),AN139&amp;Sprache!$E$87&amp;AO139,"")</f>
        <v/>
      </c>
      <c r="AE139" s="138" t="str">
        <f ca="1">IF($AA139=0,"",IF($AK139&gt;$AL139,Einstellungen!$C$4,IF($AK139=$AL139,1,0)))</f>
        <v/>
      </c>
      <c r="AF139" s="135" t="str">
        <f ca="1">IF($AA139=0,"",IF($AK139&lt;$AL139,Einstellungen!$C$4,IF($AK139=$AL139,1,0)))</f>
        <v/>
      </c>
      <c r="AG139" s="138" t="str">
        <f ca="1">IF(AND(Ergebnisse!$K55&lt;&gt;"",Ergebnisse!$M55&lt;&gt;"",ABS(Ergebnisse!$K55-Ergebnisse!$M55)&gt;1,Ergebnisse!$E55&lt;&gt;Ergebnisse!$G55,$V139&lt;&gt;"",$W139&lt;&gt;""),Ergebnisse!$K55,"")</f>
        <v/>
      </c>
      <c r="AH139" s="476" t="str">
        <f ca="1">IF(AND(Ergebnisse!$K55&lt;&gt;"",Ergebnisse!$M55&lt;&gt;"",ABS(Ergebnisse!$K55-Ergebnisse!$M55)&gt;1,Ergebnisse!$E55&lt;&gt;Ergebnisse!$G55,$V139&lt;&gt;"",$W139&lt;&gt;""),Ergebnisse!$M55,"")</f>
        <v/>
      </c>
      <c r="AI139" s="472" t="str">
        <f ca="1">IF(AND(Ergebnisse!$N55&lt;&gt;"",Ergebnisse!$P55&lt;&gt;"",ABS(Ergebnisse!$N55-Ergebnisse!$P55)&gt;1,Ergebnisse!$E55&lt;&gt;Ergebnisse!$G55,$V139&lt;&gt;"",$W139&lt;&gt;""),Ergebnisse!$N55,"")</f>
        <v/>
      </c>
      <c r="AJ139" s="135" t="str">
        <f ca="1">IF(AND(Ergebnisse!$N55&lt;&gt;"",Ergebnisse!$P55&lt;&gt;"",ABS(Ergebnisse!$N55-Ergebnisse!$P55)&gt;1,Ergebnisse!$E55&lt;&gt;Ergebnisse!$G55,$V139&lt;&gt;"",$W139&lt;&gt;""),Ergebnisse!$P55,"")</f>
        <v/>
      </c>
      <c r="AK139" s="138">
        <f ca="1">IF(Ergebnisse!$Q55="",0,Ergebnisse!$Q55)</f>
        <v>0</v>
      </c>
      <c r="AL139" s="135">
        <f ca="1">IF(Ergebnisse!$S55="",0,Ergebnisse!$S55)</f>
        <v>0</v>
      </c>
      <c r="AM139" s="488" t="str">
        <f ca="1">IF(AA139&gt;0,AK139&amp;Sprache!$E$87&amp;AL139,"")</f>
        <v/>
      </c>
      <c r="AN139" s="138" t="str">
        <f t="shared" ca="1" si="111"/>
        <v/>
      </c>
      <c r="AO139" s="135" t="str">
        <f t="shared" ca="1" si="112"/>
        <v/>
      </c>
    </row>
    <row r="140" spans="2:41" s="2" customFormat="1" x14ac:dyDescent="0.2">
      <c r="B140" s="4"/>
      <c r="C140" s="4"/>
      <c r="D140" s="4"/>
      <c r="E140" s="4"/>
      <c r="F140" s="13"/>
      <c r="G140" s="13"/>
      <c r="H140" s="13"/>
      <c r="I140" s="13"/>
      <c r="J140" s="13"/>
      <c r="K140" s="13"/>
      <c r="L140" s="13"/>
      <c r="M140" s="13"/>
      <c r="U140" s="65" t="s">
        <v>70</v>
      </c>
      <c r="V140" s="34" t="str">
        <f ca="1">Planung!$N53</f>
        <v>FC Barcelona</v>
      </c>
      <c r="W140" s="13" t="str">
        <f ca="1">Planung!$P53</f>
        <v>Raslo Winners</v>
      </c>
      <c r="X140" s="13" t="str">
        <f ca="1">IF(AND(Ergebnisse!$H56&lt;&gt;"",Ergebnisse!$J56&lt;&gt;"",ABS(Ergebnisse!$H56-Ergebnisse!$J56)&gt;1,Ergebnisse!$E56&lt;&gt;Ergebnisse!$G56,$V140&lt;&gt;"",$W140&lt;&gt;""),Ergebnisse!$H56,"")</f>
        <v/>
      </c>
      <c r="Y140" s="29" t="str">
        <f ca="1">IF(AND(Ergebnisse!$H56&lt;&gt;"",Ergebnisse!$J56&lt;&gt;"",ABS(Ergebnisse!$H56-Ergebnisse!$J56)&gt;1,Ergebnisse!$E56&lt;&gt;Ergebnisse!$G56,$V140&lt;&gt;"",$W140&lt;&gt;""),Ergebnisse!$J56,"")</f>
        <v/>
      </c>
      <c r="Z140" s="28" t="str">
        <f ca="1">IF(Planung!$F53=0,V140&amp;W140,"")</f>
        <v/>
      </c>
      <c r="AA140" s="13">
        <f ca="1">IF(AND(V140&lt;&gt;"",W140&lt;&gt;"",V140&lt;&gt;W140,Ergebnisse!$Q56&lt;&gt;"",Ergebnisse!$S56&lt;&gt;""),1,0)</f>
        <v>0</v>
      </c>
      <c r="AB140" s="13" t="str">
        <f ca="1">IF(AND(AA140&gt;0,Planung!$F53=0),AN140&amp;Sprache!$E$87&amp;AO140,"")</f>
        <v/>
      </c>
      <c r="AC140" s="4" t="str">
        <f ca="1">IF(Planung!$F53=1,V140&amp;W140,"")</f>
        <v>FC BarcelonaRaslo Winners</v>
      </c>
      <c r="AD140" s="135" t="str">
        <f ca="1">IF(AND(AA140&gt;0,Planung!$F53=1),AN140&amp;Sprache!$E$87&amp;AO140,"")</f>
        <v/>
      </c>
      <c r="AE140" s="138" t="str">
        <f ca="1">IF($AA140=0,"",IF($AK140&gt;$AL140,Einstellungen!$C$4,IF($AK140=$AL140,1,0)))</f>
        <v/>
      </c>
      <c r="AF140" s="135" t="str">
        <f ca="1">IF($AA140=0,"",IF($AK140&lt;$AL140,Einstellungen!$C$4,IF($AK140=$AL140,1,0)))</f>
        <v/>
      </c>
      <c r="AG140" s="138" t="str">
        <f ca="1">IF(AND(Ergebnisse!$K56&lt;&gt;"",Ergebnisse!$M56&lt;&gt;"",ABS(Ergebnisse!$K56-Ergebnisse!$M56)&gt;1,Ergebnisse!$E56&lt;&gt;Ergebnisse!$G56,$V140&lt;&gt;"",$W140&lt;&gt;""),Ergebnisse!$K56,"")</f>
        <v/>
      </c>
      <c r="AH140" s="476" t="str">
        <f ca="1">IF(AND(Ergebnisse!$K56&lt;&gt;"",Ergebnisse!$M56&lt;&gt;"",ABS(Ergebnisse!$K56-Ergebnisse!$M56)&gt;1,Ergebnisse!$E56&lt;&gt;Ergebnisse!$G56,$V140&lt;&gt;"",$W140&lt;&gt;""),Ergebnisse!$M56,"")</f>
        <v/>
      </c>
      <c r="AI140" s="472" t="str">
        <f ca="1">IF(AND(Ergebnisse!$N56&lt;&gt;"",Ergebnisse!$P56&lt;&gt;"",ABS(Ergebnisse!$N56-Ergebnisse!$P56)&gt;1,Ergebnisse!$E56&lt;&gt;Ergebnisse!$G56,$V140&lt;&gt;"",$W140&lt;&gt;""),Ergebnisse!$N56,"")</f>
        <v/>
      </c>
      <c r="AJ140" s="135" t="str">
        <f ca="1">IF(AND(Ergebnisse!$N56&lt;&gt;"",Ergebnisse!$P56&lt;&gt;"",ABS(Ergebnisse!$N56-Ergebnisse!$P56)&gt;1,Ergebnisse!$E56&lt;&gt;Ergebnisse!$G56,$V140&lt;&gt;"",$W140&lt;&gt;""),Ergebnisse!$P56,"")</f>
        <v/>
      </c>
      <c r="AK140" s="138">
        <f ca="1">IF(Ergebnisse!$Q56="",0,Ergebnisse!$Q56)</f>
        <v>0</v>
      </c>
      <c r="AL140" s="135">
        <f ca="1">IF(Ergebnisse!$S56="",0,Ergebnisse!$S56)</f>
        <v>0</v>
      </c>
      <c r="AM140" s="488" t="str">
        <f ca="1">IF(AA140&gt;0,AK140&amp;Sprache!$E$87&amp;AL140,"")</f>
        <v/>
      </c>
      <c r="AN140" s="138" t="str">
        <f t="shared" ca="1" si="111"/>
        <v/>
      </c>
      <c r="AO140" s="135" t="str">
        <f t="shared" ca="1" si="112"/>
        <v/>
      </c>
    </row>
    <row r="141" spans="2:41" s="2" customFormat="1" x14ac:dyDescent="0.2">
      <c r="B141" s="4"/>
      <c r="C141" s="4"/>
      <c r="D141" s="4"/>
      <c r="E141" s="4"/>
      <c r="F141" s="13"/>
      <c r="G141" s="13"/>
      <c r="H141" s="13"/>
      <c r="I141" s="13"/>
      <c r="J141" s="13"/>
      <c r="K141" s="13"/>
      <c r="L141" s="13"/>
      <c r="M141" s="13"/>
      <c r="U141" s="65" t="s">
        <v>71</v>
      </c>
      <c r="V141" s="34" t="str">
        <f ca="1">Planung!$N54</f>
        <v>Fun Kickers Oes</v>
      </c>
      <c r="W141" s="13" t="str">
        <f ca="1">Planung!$P54</f>
        <v>Eintracht Frankfurt</v>
      </c>
      <c r="X141" s="13" t="str">
        <f ca="1">IF(AND(Ergebnisse!$H57&lt;&gt;"",Ergebnisse!$J57&lt;&gt;"",ABS(Ergebnisse!$H57-Ergebnisse!$J57)&gt;1,Ergebnisse!$E57&lt;&gt;Ergebnisse!$G57,$V141&lt;&gt;"",$W141&lt;&gt;""),Ergebnisse!$H57,"")</f>
        <v/>
      </c>
      <c r="Y141" s="29" t="str">
        <f ca="1">IF(AND(Ergebnisse!$H57&lt;&gt;"",Ergebnisse!$J57&lt;&gt;"",ABS(Ergebnisse!$H57-Ergebnisse!$J57)&gt;1,Ergebnisse!$E57&lt;&gt;Ergebnisse!$G57,$V141&lt;&gt;"",$W141&lt;&gt;""),Ergebnisse!$J57,"")</f>
        <v/>
      </c>
      <c r="Z141" s="28" t="str">
        <f ca="1">IF(Planung!$F54=0,V141&amp;W141,"")</f>
        <v/>
      </c>
      <c r="AA141" s="13">
        <f ca="1">IF(AND(V141&lt;&gt;"",W141&lt;&gt;"",V141&lt;&gt;W141,Ergebnisse!$Q57&lt;&gt;"",Ergebnisse!$S57&lt;&gt;""),1,0)</f>
        <v>0</v>
      </c>
      <c r="AB141" s="13" t="str">
        <f ca="1">IF(AND(AA141&gt;0,Planung!$F54=0),AN141&amp;Sprache!$E$87&amp;AO141,"")</f>
        <v/>
      </c>
      <c r="AC141" s="4" t="str">
        <f ca="1">IF(Planung!$F54=1,V141&amp;W141,"")</f>
        <v>Fun Kickers OesEintracht Frankfurt</v>
      </c>
      <c r="AD141" s="135" t="str">
        <f ca="1">IF(AND(AA141&gt;0,Planung!$F54=1),AN141&amp;Sprache!$E$87&amp;AO141,"")</f>
        <v/>
      </c>
      <c r="AE141" s="138" t="str">
        <f ca="1">IF($AA141=0,"",IF($AK141&gt;$AL141,Einstellungen!$C$4,IF($AK141=$AL141,1,0)))</f>
        <v/>
      </c>
      <c r="AF141" s="135" t="str">
        <f ca="1">IF($AA141=0,"",IF($AK141&lt;$AL141,Einstellungen!$C$4,IF($AK141=$AL141,1,0)))</f>
        <v/>
      </c>
      <c r="AG141" s="138" t="str">
        <f ca="1">IF(AND(Ergebnisse!$K57&lt;&gt;"",Ergebnisse!$M57&lt;&gt;"",ABS(Ergebnisse!$K57-Ergebnisse!$M57)&gt;1,Ergebnisse!$E57&lt;&gt;Ergebnisse!$G57,$V141&lt;&gt;"",$W141&lt;&gt;""),Ergebnisse!$K57,"")</f>
        <v/>
      </c>
      <c r="AH141" s="476" t="str">
        <f ca="1">IF(AND(Ergebnisse!$K57&lt;&gt;"",Ergebnisse!$M57&lt;&gt;"",ABS(Ergebnisse!$K57-Ergebnisse!$M57)&gt;1,Ergebnisse!$E57&lt;&gt;Ergebnisse!$G57,$V141&lt;&gt;"",$W141&lt;&gt;""),Ergebnisse!$M57,"")</f>
        <v/>
      </c>
      <c r="AI141" s="472" t="str">
        <f ca="1">IF(AND(Ergebnisse!$N57&lt;&gt;"",Ergebnisse!$P57&lt;&gt;"",ABS(Ergebnisse!$N57-Ergebnisse!$P57)&gt;1,Ergebnisse!$E57&lt;&gt;Ergebnisse!$G57,$V141&lt;&gt;"",$W141&lt;&gt;""),Ergebnisse!$N57,"")</f>
        <v/>
      </c>
      <c r="AJ141" s="135" t="str">
        <f ca="1">IF(AND(Ergebnisse!$N57&lt;&gt;"",Ergebnisse!$P57&lt;&gt;"",ABS(Ergebnisse!$N57-Ergebnisse!$P57)&gt;1,Ergebnisse!$E57&lt;&gt;Ergebnisse!$G57,$V141&lt;&gt;"",$W141&lt;&gt;""),Ergebnisse!$P57,"")</f>
        <v/>
      </c>
      <c r="AK141" s="138">
        <f ca="1">IF(Ergebnisse!$Q57="",0,Ergebnisse!$Q57)</f>
        <v>0</v>
      </c>
      <c r="AL141" s="135">
        <f ca="1">IF(Ergebnisse!$S57="",0,Ergebnisse!$S57)</f>
        <v>0</v>
      </c>
      <c r="AM141" s="488" t="str">
        <f ca="1">IF(AA141&gt;0,AK141&amp;Sprache!$E$87&amp;AL141,"")</f>
        <v/>
      </c>
      <c r="AN141" s="138" t="str">
        <f t="shared" ca="1" si="111"/>
        <v/>
      </c>
      <c r="AO141" s="135" t="str">
        <f t="shared" ca="1" si="112"/>
        <v/>
      </c>
    </row>
    <row r="142" spans="2:41" s="2" customFormat="1" x14ac:dyDescent="0.2">
      <c r="B142" s="4"/>
      <c r="C142" s="4"/>
      <c r="D142" s="4"/>
      <c r="E142" s="4"/>
      <c r="F142" s="13"/>
      <c r="G142" s="13"/>
      <c r="H142" s="13"/>
      <c r="I142" s="13"/>
      <c r="J142" s="13"/>
      <c r="K142" s="13"/>
      <c r="L142" s="13"/>
      <c r="M142" s="13"/>
      <c r="U142" s="65" t="s">
        <v>72</v>
      </c>
      <c r="V142" s="34" t="str">
        <f ca="1">Planung!$N55</f>
        <v>Maibach 1822 eV</v>
      </c>
      <c r="W142" s="13" t="str">
        <f ca="1">Planung!$P55</f>
        <v>SSV Wildbach</v>
      </c>
      <c r="X142" s="13" t="str">
        <f ca="1">IF(AND(Ergebnisse!$H58&lt;&gt;"",Ergebnisse!$J58&lt;&gt;"",ABS(Ergebnisse!$H58-Ergebnisse!$J58)&gt;1,Ergebnisse!$E58&lt;&gt;Ergebnisse!$G58,$V142&lt;&gt;"",$W142&lt;&gt;""),Ergebnisse!$H58,"")</f>
        <v/>
      </c>
      <c r="Y142" s="29" t="str">
        <f ca="1">IF(AND(Ergebnisse!$H58&lt;&gt;"",Ergebnisse!$J58&lt;&gt;"",ABS(Ergebnisse!$H58-Ergebnisse!$J58)&gt;1,Ergebnisse!$E58&lt;&gt;Ergebnisse!$G58,$V142&lt;&gt;"",$W142&lt;&gt;""),Ergebnisse!$J58,"")</f>
        <v/>
      </c>
      <c r="Z142" s="28" t="str">
        <f ca="1">IF(Planung!$F55=0,V142&amp;W142,"")</f>
        <v/>
      </c>
      <c r="AA142" s="13">
        <f ca="1">IF(AND(V142&lt;&gt;"",W142&lt;&gt;"",V142&lt;&gt;W142,Ergebnisse!$Q58&lt;&gt;"",Ergebnisse!$S58&lt;&gt;""),1,0)</f>
        <v>0</v>
      </c>
      <c r="AB142" s="13" t="str">
        <f ca="1">IF(AND(AA142&gt;0,Planung!$F55=0),AN142&amp;Sprache!$E$87&amp;AO142,"")</f>
        <v/>
      </c>
      <c r="AC142" s="4" t="str">
        <f ca="1">IF(Planung!$F55=1,V142&amp;W142,"")</f>
        <v>Maibach 1822 eVSSV Wildbach</v>
      </c>
      <c r="AD142" s="135" t="str">
        <f ca="1">IF(AND(AA142&gt;0,Planung!$F55=1),AN142&amp;Sprache!$E$87&amp;AO142,"")</f>
        <v/>
      </c>
      <c r="AE142" s="138" t="str">
        <f ca="1">IF($AA142=0,"",IF($AK142&gt;$AL142,Einstellungen!$C$4,IF($AK142=$AL142,1,0)))</f>
        <v/>
      </c>
      <c r="AF142" s="135" t="str">
        <f ca="1">IF($AA142=0,"",IF($AK142&lt;$AL142,Einstellungen!$C$4,IF($AK142=$AL142,1,0)))</f>
        <v/>
      </c>
      <c r="AG142" s="138" t="str">
        <f ca="1">IF(AND(Ergebnisse!$K58&lt;&gt;"",Ergebnisse!$M58&lt;&gt;"",ABS(Ergebnisse!$K58-Ergebnisse!$M58)&gt;1,Ergebnisse!$E58&lt;&gt;Ergebnisse!$G58,$V142&lt;&gt;"",$W142&lt;&gt;""),Ergebnisse!$K58,"")</f>
        <v/>
      </c>
      <c r="AH142" s="476" t="str">
        <f ca="1">IF(AND(Ergebnisse!$K58&lt;&gt;"",Ergebnisse!$M58&lt;&gt;"",ABS(Ergebnisse!$K58-Ergebnisse!$M58)&gt;1,Ergebnisse!$E58&lt;&gt;Ergebnisse!$G58,$V142&lt;&gt;"",$W142&lt;&gt;""),Ergebnisse!$M58,"")</f>
        <v/>
      </c>
      <c r="AI142" s="472" t="str">
        <f ca="1">IF(AND(Ergebnisse!$N58&lt;&gt;"",Ergebnisse!$P58&lt;&gt;"",ABS(Ergebnisse!$N58-Ergebnisse!$P58)&gt;1,Ergebnisse!$E58&lt;&gt;Ergebnisse!$G58,$V142&lt;&gt;"",$W142&lt;&gt;""),Ergebnisse!$N58,"")</f>
        <v/>
      </c>
      <c r="AJ142" s="135" t="str">
        <f ca="1">IF(AND(Ergebnisse!$N58&lt;&gt;"",Ergebnisse!$P58&lt;&gt;"",ABS(Ergebnisse!$N58-Ergebnisse!$P58)&gt;1,Ergebnisse!$E58&lt;&gt;Ergebnisse!$G58,$V142&lt;&gt;"",$W142&lt;&gt;""),Ergebnisse!$P58,"")</f>
        <v/>
      </c>
      <c r="AK142" s="138">
        <f ca="1">IF(Ergebnisse!$Q58="",0,Ergebnisse!$Q58)</f>
        <v>0</v>
      </c>
      <c r="AL142" s="135">
        <f ca="1">IF(Ergebnisse!$S58="",0,Ergebnisse!$S58)</f>
        <v>0</v>
      </c>
      <c r="AM142" s="488" t="str">
        <f ca="1">IF(AA142&gt;0,AK142&amp;Sprache!$E$87&amp;AL142,"")</f>
        <v/>
      </c>
      <c r="AN142" s="138" t="str">
        <f t="shared" ca="1" si="111"/>
        <v/>
      </c>
      <c r="AO142" s="135" t="str">
        <f t="shared" ca="1" si="112"/>
        <v/>
      </c>
    </row>
    <row r="143" spans="2:41" s="2" customFormat="1" x14ac:dyDescent="0.2">
      <c r="B143" s="4"/>
      <c r="C143" s="4"/>
      <c r="D143" s="4"/>
      <c r="E143" s="4"/>
      <c r="F143" s="13"/>
      <c r="G143" s="13"/>
      <c r="H143" s="13"/>
      <c r="I143" s="13"/>
      <c r="J143" s="13"/>
      <c r="K143" s="13"/>
      <c r="L143" s="13"/>
      <c r="M143" s="13"/>
      <c r="U143" s="65" t="s">
        <v>73</v>
      </c>
      <c r="V143" s="34" t="str">
        <f ca="1">Planung!$N56</f>
        <v>Inter Mailand</v>
      </c>
      <c r="W143" s="13" t="str">
        <f ca="1">Planung!$P56</f>
        <v>VFB Essenheim</v>
      </c>
      <c r="X143" s="13" t="str">
        <f ca="1">IF(AND(Ergebnisse!$H59&lt;&gt;"",Ergebnisse!$J59&lt;&gt;"",ABS(Ergebnisse!$H59-Ergebnisse!$J59)&gt;1,Ergebnisse!$E59&lt;&gt;Ergebnisse!$G59,$V143&lt;&gt;"",$W143&lt;&gt;""),Ergebnisse!$H59,"")</f>
        <v/>
      </c>
      <c r="Y143" s="29" t="str">
        <f ca="1">IF(AND(Ergebnisse!$H59&lt;&gt;"",Ergebnisse!$J59&lt;&gt;"",ABS(Ergebnisse!$H59-Ergebnisse!$J59)&gt;1,Ergebnisse!$E59&lt;&gt;Ergebnisse!$G59,$V143&lt;&gt;"",$W143&lt;&gt;""),Ergebnisse!$J59,"")</f>
        <v/>
      </c>
      <c r="Z143" s="28" t="str">
        <f ca="1">IF(Planung!$F56=0,V143&amp;W143,"")</f>
        <v/>
      </c>
      <c r="AA143" s="13">
        <f ca="1">IF(AND(V143&lt;&gt;"",W143&lt;&gt;"",V143&lt;&gt;W143,Ergebnisse!$Q59&lt;&gt;"",Ergebnisse!$S59&lt;&gt;""),1,0)</f>
        <v>0</v>
      </c>
      <c r="AB143" s="13" t="str">
        <f ca="1">IF(AND(AA143&gt;0,Planung!$F56=0),AN143&amp;Sprache!$E$87&amp;AO143,"")</f>
        <v/>
      </c>
      <c r="AC143" s="4" t="str">
        <f ca="1">IF(Planung!$F56=1,V143&amp;W143,"")</f>
        <v>Inter MailandVFB Essenheim</v>
      </c>
      <c r="AD143" s="135" t="str">
        <f ca="1">IF(AND(AA143&gt;0,Planung!$F56=1),AN143&amp;Sprache!$E$87&amp;AO143,"")</f>
        <v/>
      </c>
      <c r="AE143" s="138" t="str">
        <f ca="1">IF($AA143=0,"",IF($AK143&gt;$AL143,Einstellungen!$C$4,IF($AK143=$AL143,1,0)))</f>
        <v/>
      </c>
      <c r="AF143" s="135" t="str">
        <f ca="1">IF($AA143=0,"",IF($AK143&lt;$AL143,Einstellungen!$C$4,IF($AK143=$AL143,1,0)))</f>
        <v/>
      </c>
      <c r="AG143" s="138" t="str">
        <f ca="1">IF(AND(Ergebnisse!$K59&lt;&gt;"",Ergebnisse!$M59&lt;&gt;"",ABS(Ergebnisse!$K59-Ergebnisse!$M59)&gt;1,Ergebnisse!$E59&lt;&gt;Ergebnisse!$G59,$V143&lt;&gt;"",$W143&lt;&gt;""),Ergebnisse!$K59,"")</f>
        <v/>
      </c>
      <c r="AH143" s="476" t="str">
        <f ca="1">IF(AND(Ergebnisse!$K59&lt;&gt;"",Ergebnisse!$M59&lt;&gt;"",ABS(Ergebnisse!$K59-Ergebnisse!$M59)&gt;1,Ergebnisse!$E59&lt;&gt;Ergebnisse!$G59,$V143&lt;&gt;"",$W143&lt;&gt;""),Ergebnisse!$M59,"")</f>
        <v/>
      </c>
      <c r="AI143" s="472" t="str">
        <f ca="1">IF(AND(Ergebnisse!$N59&lt;&gt;"",Ergebnisse!$P59&lt;&gt;"",ABS(Ergebnisse!$N59-Ergebnisse!$P59)&gt;1,Ergebnisse!$E59&lt;&gt;Ergebnisse!$G59,$V143&lt;&gt;"",$W143&lt;&gt;""),Ergebnisse!$N59,"")</f>
        <v/>
      </c>
      <c r="AJ143" s="135" t="str">
        <f ca="1">IF(AND(Ergebnisse!$N59&lt;&gt;"",Ergebnisse!$P59&lt;&gt;"",ABS(Ergebnisse!$N59-Ergebnisse!$P59)&gt;1,Ergebnisse!$E59&lt;&gt;Ergebnisse!$G59,$V143&lt;&gt;"",$W143&lt;&gt;""),Ergebnisse!$P59,"")</f>
        <v/>
      </c>
      <c r="AK143" s="138">
        <f ca="1">IF(Ergebnisse!$Q59="",0,Ergebnisse!$Q59)</f>
        <v>0</v>
      </c>
      <c r="AL143" s="135">
        <f ca="1">IF(Ergebnisse!$S59="",0,Ergebnisse!$S59)</f>
        <v>0</v>
      </c>
      <c r="AM143" s="488" t="str">
        <f ca="1">IF(AA143&gt;0,AK143&amp;Sprache!$E$87&amp;AL143,"")</f>
        <v/>
      </c>
      <c r="AN143" s="138" t="str">
        <f t="shared" ca="1" si="111"/>
        <v/>
      </c>
      <c r="AO143" s="135" t="str">
        <f t="shared" ca="1" si="112"/>
        <v/>
      </c>
    </row>
    <row r="144" spans="2:41" s="2" customFormat="1" x14ac:dyDescent="0.2">
      <c r="B144" s="4"/>
      <c r="C144" s="4"/>
      <c r="D144" s="4"/>
      <c r="E144" s="4"/>
      <c r="F144" s="13"/>
      <c r="G144" s="13"/>
      <c r="H144" s="13"/>
      <c r="I144" s="13"/>
      <c r="J144" s="13"/>
      <c r="K144" s="13"/>
      <c r="L144" s="13"/>
      <c r="M144" s="13"/>
      <c r="U144" s="65" t="s">
        <v>74</v>
      </c>
      <c r="V144" s="34" t="str">
        <f ca="1">Planung!$N57</f>
        <v>1. FC Riedwald</v>
      </c>
      <c r="W144" s="13" t="str">
        <f ca="1">Planung!$P57</f>
        <v>Raslo Winners</v>
      </c>
      <c r="X144" s="13" t="str">
        <f ca="1">IF(AND(Ergebnisse!$H60&lt;&gt;"",Ergebnisse!$J60&lt;&gt;"",ABS(Ergebnisse!$H60-Ergebnisse!$J60)&gt;1,Ergebnisse!$E60&lt;&gt;Ergebnisse!$G60,$V144&lt;&gt;"",$W144&lt;&gt;""),Ergebnisse!$H60,"")</f>
        <v/>
      </c>
      <c r="Y144" s="29" t="str">
        <f ca="1">IF(AND(Ergebnisse!$H60&lt;&gt;"",Ergebnisse!$J60&lt;&gt;"",ABS(Ergebnisse!$H60-Ergebnisse!$J60)&gt;1,Ergebnisse!$E60&lt;&gt;Ergebnisse!$G60,$V144&lt;&gt;"",$W144&lt;&gt;""),Ergebnisse!$J60,"")</f>
        <v/>
      </c>
      <c r="Z144" s="28" t="str">
        <f ca="1">IF(Planung!$F57=0,V144&amp;W144,"")</f>
        <v/>
      </c>
      <c r="AA144" s="13">
        <f ca="1">IF(AND(V144&lt;&gt;"",W144&lt;&gt;"",V144&lt;&gt;W144,Ergebnisse!$Q60&lt;&gt;"",Ergebnisse!$S60&lt;&gt;""),1,0)</f>
        <v>0</v>
      </c>
      <c r="AB144" s="13" t="str">
        <f ca="1">IF(AND(AA144&gt;0,Planung!$F57=0),AN144&amp;Sprache!$E$87&amp;AO144,"")</f>
        <v/>
      </c>
      <c r="AC144" s="4" t="str">
        <f ca="1">IF(Planung!$F57=1,V144&amp;W144,"")</f>
        <v>1. FC RiedwaldRaslo Winners</v>
      </c>
      <c r="AD144" s="135" t="str">
        <f ca="1">IF(AND(AA144&gt;0,Planung!$F57=1),AN144&amp;Sprache!$E$87&amp;AO144,"")</f>
        <v/>
      </c>
      <c r="AE144" s="138" t="str">
        <f ca="1">IF($AA144=0,"",IF($AK144&gt;$AL144,Einstellungen!$C$4,IF($AK144=$AL144,1,0)))</f>
        <v/>
      </c>
      <c r="AF144" s="135" t="str">
        <f ca="1">IF($AA144=0,"",IF($AK144&lt;$AL144,Einstellungen!$C$4,IF($AK144=$AL144,1,0)))</f>
        <v/>
      </c>
      <c r="AG144" s="138" t="str">
        <f ca="1">IF(AND(Ergebnisse!$K60&lt;&gt;"",Ergebnisse!$M60&lt;&gt;"",ABS(Ergebnisse!$K60-Ergebnisse!$M60)&gt;1,Ergebnisse!$E60&lt;&gt;Ergebnisse!$G60,$V144&lt;&gt;"",$W144&lt;&gt;""),Ergebnisse!$K60,"")</f>
        <v/>
      </c>
      <c r="AH144" s="476" t="str">
        <f ca="1">IF(AND(Ergebnisse!$K60&lt;&gt;"",Ergebnisse!$M60&lt;&gt;"",ABS(Ergebnisse!$K60-Ergebnisse!$M60)&gt;1,Ergebnisse!$E60&lt;&gt;Ergebnisse!$G60,$V144&lt;&gt;"",$W144&lt;&gt;""),Ergebnisse!$M60,"")</f>
        <v/>
      </c>
      <c r="AI144" s="472" t="str">
        <f ca="1">IF(AND(Ergebnisse!$N60&lt;&gt;"",Ergebnisse!$P60&lt;&gt;"",ABS(Ergebnisse!$N60-Ergebnisse!$P60)&gt;1,Ergebnisse!$E60&lt;&gt;Ergebnisse!$G60,$V144&lt;&gt;"",$W144&lt;&gt;""),Ergebnisse!$N60,"")</f>
        <v/>
      </c>
      <c r="AJ144" s="135" t="str">
        <f ca="1">IF(AND(Ergebnisse!$N60&lt;&gt;"",Ergebnisse!$P60&lt;&gt;"",ABS(Ergebnisse!$N60-Ergebnisse!$P60)&gt;1,Ergebnisse!$E60&lt;&gt;Ergebnisse!$G60,$V144&lt;&gt;"",$W144&lt;&gt;""),Ergebnisse!$P60,"")</f>
        <v/>
      </c>
      <c r="AK144" s="138">
        <f ca="1">IF(Ergebnisse!$Q60="",0,Ergebnisse!$Q60)</f>
        <v>0</v>
      </c>
      <c r="AL144" s="135">
        <f ca="1">IF(Ergebnisse!$S60="",0,Ergebnisse!$S60)</f>
        <v>0</v>
      </c>
      <c r="AM144" s="488" t="str">
        <f ca="1">IF(AA144&gt;0,AK144&amp;Sprache!$E$87&amp;AL144,"")</f>
        <v/>
      </c>
      <c r="AN144" s="138" t="str">
        <f t="shared" ca="1" si="111"/>
        <v/>
      </c>
      <c r="AO144" s="135" t="str">
        <f t="shared" ca="1" si="112"/>
        <v/>
      </c>
    </row>
    <row r="145" spans="2:41" s="2" customFormat="1" x14ac:dyDescent="0.2">
      <c r="B145" s="4"/>
      <c r="C145" s="4"/>
      <c r="D145" s="4"/>
      <c r="E145" s="4"/>
      <c r="F145" s="13"/>
      <c r="G145" s="13"/>
      <c r="H145" s="13"/>
      <c r="I145" s="13"/>
      <c r="J145" s="13"/>
      <c r="K145" s="13"/>
      <c r="L145" s="13"/>
      <c r="M145" s="13"/>
      <c r="U145" s="65" t="s">
        <v>75</v>
      </c>
      <c r="V145" s="34" t="str">
        <f ca="1">Planung!$N58</f>
        <v>AC Roma</v>
      </c>
      <c r="W145" s="13" t="str">
        <f ca="1">Planung!$P58</f>
        <v>Fun Kickers Oes</v>
      </c>
      <c r="X145" s="13" t="str">
        <f ca="1">IF(AND(Ergebnisse!$H61&lt;&gt;"",Ergebnisse!$J61&lt;&gt;"",ABS(Ergebnisse!$H61-Ergebnisse!$J61)&gt;1,Ergebnisse!$E61&lt;&gt;Ergebnisse!$G61,$V145&lt;&gt;"",$W145&lt;&gt;""),Ergebnisse!$H61,"")</f>
        <v/>
      </c>
      <c r="Y145" s="29" t="str">
        <f ca="1">IF(AND(Ergebnisse!$H61&lt;&gt;"",Ergebnisse!$J61&lt;&gt;"",ABS(Ergebnisse!$H61-Ergebnisse!$J61)&gt;1,Ergebnisse!$E61&lt;&gt;Ergebnisse!$G61,$V145&lt;&gt;"",$W145&lt;&gt;""),Ergebnisse!$J61,"")</f>
        <v/>
      </c>
      <c r="Z145" s="28" t="str">
        <f ca="1">IF(Planung!$F58=0,V145&amp;W145,"")</f>
        <v/>
      </c>
      <c r="AA145" s="13">
        <f ca="1">IF(AND(V145&lt;&gt;"",W145&lt;&gt;"",V145&lt;&gt;W145,Ergebnisse!$Q61&lt;&gt;"",Ergebnisse!$S61&lt;&gt;""),1,0)</f>
        <v>0</v>
      </c>
      <c r="AB145" s="13" t="str">
        <f ca="1">IF(AND(AA145&gt;0,Planung!$F58=0),AN145&amp;Sprache!$E$87&amp;AO145,"")</f>
        <v/>
      </c>
      <c r="AC145" s="4" t="str">
        <f ca="1">IF(Planung!$F58=1,V145&amp;W145,"")</f>
        <v>AC RomaFun Kickers Oes</v>
      </c>
      <c r="AD145" s="135" t="str">
        <f ca="1">IF(AND(AA145&gt;0,Planung!$F58=1),AN145&amp;Sprache!$E$87&amp;AO145,"")</f>
        <v/>
      </c>
      <c r="AE145" s="138" t="str">
        <f ca="1">IF($AA145=0,"",IF($AK145&gt;$AL145,Einstellungen!$C$4,IF($AK145=$AL145,1,0)))</f>
        <v/>
      </c>
      <c r="AF145" s="135" t="str">
        <f ca="1">IF($AA145=0,"",IF($AK145&lt;$AL145,Einstellungen!$C$4,IF($AK145=$AL145,1,0)))</f>
        <v/>
      </c>
      <c r="AG145" s="138" t="str">
        <f ca="1">IF(AND(Ergebnisse!$K61&lt;&gt;"",Ergebnisse!$M61&lt;&gt;"",ABS(Ergebnisse!$K61-Ergebnisse!$M61)&gt;1,Ergebnisse!$E61&lt;&gt;Ergebnisse!$G61,$V145&lt;&gt;"",$W145&lt;&gt;""),Ergebnisse!$K61,"")</f>
        <v/>
      </c>
      <c r="AH145" s="476" t="str">
        <f ca="1">IF(AND(Ergebnisse!$K61&lt;&gt;"",Ergebnisse!$M61&lt;&gt;"",ABS(Ergebnisse!$K61-Ergebnisse!$M61)&gt;1,Ergebnisse!$E61&lt;&gt;Ergebnisse!$G61,$V145&lt;&gt;"",$W145&lt;&gt;""),Ergebnisse!$M61,"")</f>
        <v/>
      </c>
      <c r="AI145" s="472" t="str">
        <f ca="1">IF(AND(Ergebnisse!$N61&lt;&gt;"",Ergebnisse!$P61&lt;&gt;"",ABS(Ergebnisse!$N61-Ergebnisse!$P61)&gt;1,Ergebnisse!$E61&lt;&gt;Ergebnisse!$G61,$V145&lt;&gt;"",$W145&lt;&gt;""),Ergebnisse!$N61,"")</f>
        <v/>
      </c>
      <c r="AJ145" s="135" t="str">
        <f ca="1">IF(AND(Ergebnisse!$N61&lt;&gt;"",Ergebnisse!$P61&lt;&gt;"",ABS(Ergebnisse!$N61-Ergebnisse!$P61)&gt;1,Ergebnisse!$E61&lt;&gt;Ergebnisse!$G61,$V145&lt;&gt;"",$W145&lt;&gt;""),Ergebnisse!$P61,"")</f>
        <v/>
      </c>
      <c r="AK145" s="138">
        <f ca="1">IF(Ergebnisse!$Q61="",0,Ergebnisse!$Q61)</f>
        <v>0</v>
      </c>
      <c r="AL145" s="135">
        <f ca="1">IF(Ergebnisse!$S61="",0,Ergebnisse!$S61)</f>
        <v>0</v>
      </c>
      <c r="AM145" s="488" t="str">
        <f ca="1">IF(AA145&gt;0,AK145&amp;Sprache!$E$87&amp;AL145,"")</f>
        <v/>
      </c>
      <c r="AN145" s="138" t="str">
        <f t="shared" ca="1" si="111"/>
        <v/>
      </c>
      <c r="AO145" s="135" t="str">
        <f t="shared" ca="1" si="112"/>
        <v/>
      </c>
    </row>
    <row r="146" spans="2:41" s="2" customFormat="1" x14ac:dyDescent="0.2">
      <c r="B146" s="4"/>
      <c r="C146" s="4"/>
      <c r="D146" s="4"/>
      <c r="E146" s="4"/>
      <c r="F146" s="13"/>
      <c r="G146" s="13"/>
      <c r="H146" s="13"/>
      <c r="I146" s="13"/>
      <c r="J146" s="13"/>
      <c r="K146" s="13"/>
      <c r="L146" s="13"/>
      <c r="M146" s="13"/>
      <c r="U146" s="65" t="s">
        <v>76</v>
      </c>
      <c r="V146" s="34" t="str">
        <f ca="1">Planung!$N59</f>
        <v>SSV Wildbach</v>
      </c>
      <c r="W146" s="13" t="str">
        <f ca="1">Planung!$P59</f>
        <v>FC Barcelona</v>
      </c>
      <c r="X146" s="13" t="str">
        <f ca="1">IF(AND(Ergebnisse!$H62&lt;&gt;"",Ergebnisse!$J62&lt;&gt;"",ABS(Ergebnisse!$H62-Ergebnisse!$J62)&gt;1,Ergebnisse!$E62&lt;&gt;Ergebnisse!$G62,$V146&lt;&gt;"",$W146&lt;&gt;""),Ergebnisse!$H62,"")</f>
        <v/>
      </c>
      <c r="Y146" s="29" t="str">
        <f ca="1">IF(AND(Ergebnisse!$H62&lt;&gt;"",Ergebnisse!$J62&lt;&gt;"",ABS(Ergebnisse!$H62-Ergebnisse!$J62)&gt;1,Ergebnisse!$E62&lt;&gt;Ergebnisse!$G62,$V146&lt;&gt;"",$W146&lt;&gt;""),Ergebnisse!$J62,"")</f>
        <v/>
      </c>
      <c r="Z146" s="28" t="str">
        <f ca="1">IF(Planung!$F59=0,V146&amp;W146,"")</f>
        <v/>
      </c>
      <c r="AA146" s="13">
        <f ca="1">IF(AND(V146&lt;&gt;"",W146&lt;&gt;"",V146&lt;&gt;W146,Ergebnisse!$Q62&lt;&gt;"",Ergebnisse!$S62&lt;&gt;""),1,0)</f>
        <v>0</v>
      </c>
      <c r="AB146" s="13" t="str">
        <f ca="1">IF(AND(AA146&gt;0,Planung!$F59=0),AN146&amp;Sprache!$E$87&amp;AO146,"")</f>
        <v/>
      </c>
      <c r="AC146" s="4" t="str">
        <f ca="1">IF(Planung!$F59=1,V146&amp;W146,"")</f>
        <v>SSV WildbachFC Barcelona</v>
      </c>
      <c r="AD146" s="135" t="str">
        <f ca="1">IF(AND(AA146&gt;0,Planung!$F59=1),AN146&amp;Sprache!$E$87&amp;AO146,"")</f>
        <v/>
      </c>
      <c r="AE146" s="138" t="str">
        <f ca="1">IF($AA146=0,"",IF($AK146&gt;$AL146,Einstellungen!$C$4,IF($AK146=$AL146,1,0)))</f>
        <v/>
      </c>
      <c r="AF146" s="135" t="str">
        <f ca="1">IF($AA146=0,"",IF($AK146&lt;$AL146,Einstellungen!$C$4,IF($AK146=$AL146,1,0)))</f>
        <v/>
      </c>
      <c r="AG146" s="138" t="str">
        <f ca="1">IF(AND(Ergebnisse!$K62&lt;&gt;"",Ergebnisse!$M62&lt;&gt;"",ABS(Ergebnisse!$K62-Ergebnisse!$M62)&gt;1,Ergebnisse!$E62&lt;&gt;Ergebnisse!$G62,$V146&lt;&gt;"",$W146&lt;&gt;""),Ergebnisse!$K62,"")</f>
        <v/>
      </c>
      <c r="AH146" s="476" t="str">
        <f ca="1">IF(AND(Ergebnisse!$K62&lt;&gt;"",Ergebnisse!$M62&lt;&gt;"",ABS(Ergebnisse!$K62-Ergebnisse!$M62)&gt;1,Ergebnisse!$E62&lt;&gt;Ergebnisse!$G62,$V146&lt;&gt;"",$W146&lt;&gt;""),Ergebnisse!$M62,"")</f>
        <v/>
      </c>
      <c r="AI146" s="472" t="str">
        <f ca="1">IF(AND(Ergebnisse!$N62&lt;&gt;"",Ergebnisse!$P62&lt;&gt;"",ABS(Ergebnisse!$N62-Ergebnisse!$P62)&gt;1,Ergebnisse!$E62&lt;&gt;Ergebnisse!$G62,$V146&lt;&gt;"",$W146&lt;&gt;""),Ergebnisse!$N62,"")</f>
        <v/>
      </c>
      <c r="AJ146" s="135" t="str">
        <f ca="1">IF(AND(Ergebnisse!$N62&lt;&gt;"",Ergebnisse!$P62&lt;&gt;"",ABS(Ergebnisse!$N62-Ergebnisse!$P62)&gt;1,Ergebnisse!$E62&lt;&gt;Ergebnisse!$G62,$V146&lt;&gt;"",$W146&lt;&gt;""),Ergebnisse!$P62,"")</f>
        <v/>
      </c>
      <c r="AK146" s="138">
        <f ca="1">IF(Ergebnisse!$Q62="",0,Ergebnisse!$Q62)</f>
        <v>0</v>
      </c>
      <c r="AL146" s="135">
        <f ca="1">IF(Ergebnisse!$S62="",0,Ergebnisse!$S62)</f>
        <v>0</v>
      </c>
      <c r="AM146" s="488" t="str">
        <f ca="1">IF(AA146&gt;0,AK146&amp;Sprache!$E$87&amp;AL146,"")</f>
        <v/>
      </c>
      <c r="AN146" s="138" t="str">
        <f t="shared" ca="1" si="111"/>
        <v/>
      </c>
      <c r="AO146" s="135" t="str">
        <f t="shared" ca="1" si="112"/>
        <v/>
      </c>
    </row>
    <row r="147" spans="2:41" s="2" customFormat="1" x14ac:dyDescent="0.2">
      <c r="B147" s="4"/>
      <c r="C147" s="4"/>
      <c r="D147" s="4"/>
      <c r="E147" s="4"/>
      <c r="F147" s="13"/>
      <c r="G147" s="13"/>
      <c r="H147" s="13"/>
      <c r="I147" s="13"/>
      <c r="J147" s="13"/>
      <c r="K147" s="13"/>
      <c r="L147" s="13"/>
      <c r="M147" s="13"/>
      <c r="U147" s="65" t="s">
        <v>77</v>
      </c>
      <c r="V147" s="34" t="str">
        <f ca="1">Planung!$N60</f>
        <v>Eintracht Frankfurt</v>
      </c>
      <c r="W147" s="13" t="str">
        <f ca="1">Planung!$P60</f>
        <v>Inter Mailand</v>
      </c>
      <c r="X147" s="13" t="str">
        <f ca="1">IF(AND(Ergebnisse!$H63&lt;&gt;"",Ergebnisse!$J63&lt;&gt;"",ABS(Ergebnisse!$H63-Ergebnisse!$J63)&gt;1,Ergebnisse!$E63&lt;&gt;Ergebnisse!$G63,$V147&lt;&gt;"",$W147&lt;&gt;""),Ergebnisse!$H63,"")</f>
        <v/>
      </c>
      <c r="Y147" s="29" t="str">
        <f ca="1">IF(AND(Ergebnisse!$H63&lt;&gt;"",Ergebnisse!$J63&lt;&gt;"",ABS(Ergebnisse!$H63-Ergebnisse!$J63)&gt;1,Ergebnisse!$E63&lt;&gt;Ergebnisse!$G63,$V147&lt;&gt;"",$W147&lt;&gt;""),Ergebnisse!$J63,"")</f>
        <v/>
      </c>
      <c r="Z147" s="28" t="str">
        <f ca="1">IF(Planung!$F60=0,V147&amp;W147,"")</f>
        <v/>
      </c>
      <c r="AA147" s="13">
        <f ca="1">IF(AND(V147&lt;&gt;"",W147&lt;&gt;"",V147&lt;&gt;W147,Ergebnisse!$Q63&lt;&gt;"",Ergebnisse!$S63&lt;&gt;""),1,0)</f>
        <v>0</v>
      </c>
      <c r="AB147" s="13" t="str">
        <f ca="1">IF(AND(AA147&gt;0,Planung!$F60=0),AN147&amp;Sprache!$E$87&amp;AO147,"")</f>
        <v/>
      </c>
      <c r="AC147" s="4" t="str">
        <f ca="1">IF(Planung!$F60=1,V147&amp;W147,"")</f>
        <v>Eintracht FrankfurtInter Mailand</v>
      </c>
      <c r="AD147" s="135" t="str">
        <f ca="1">IF(AND(AA147&gt;0,Planung!$F60=1),AN147&amp;Sprache!$E$87&amp;AO147,"")</f>
        <v/>
      </c>
      <c r="AE147" s="138" t="str">
        <f ca="1">IF($AA147=0,"",IF($AK147&gt;$AL147,Einstellungen!$C$4,IF($AK147=$AL147,1,0)))</f>
        <v/>
      </c>
      <c r="AF147" s="135" t="str">
        <f ca="1">IF($AA147=0,"",IF($AK147&lt;$AL147,Einstellungen!$C$4,IF($AK147=$AL147,1,0)))</f>
        <v/>
      </c>
      <c r="AG147" s="138" t="str">
        <f ca="1">IF(AND(Ergebnisse!$K63&lt;&gt;"",Ergebnisse!$M63&lt;&gt;"",ABS(Ergebnisse!$K63-Ergebnisse!$M63)&gt;1,Ergebnisse!$E63&lt;&gt;Ergebnisse!$G63,$V147&lt;&gt;"",$W147&lt;&gt;""),Ergebnisse!$K63,"")</f>
        <v/>
      </c>
      <c r="AH147" s="476" t="str">
        <f ca="1">IF(AND(Ergebnisse!$K63&lt;&gt;"",Ergebnisse!$M63&lt;&gt;"",ABS(Ergebnisse!$K63-Ergebnisse!$M63)&gt;1,Ergebnisse!$E63&lt;&gt;Ergebnisse!$G63,$V147&lt;&gt;"",$W147&lt;&gt;""),Ergebnisse!$M63,"")</f>
        <v/>
      </c>
      <c r="AI147" s="472" t="str">
        <f ca="1">IF(AND(Ergebnisse!$N63&lt;&gt;"",Ergebnisse!$P63&lt;&gt;"",ABS(Ergebnisse!$N63-Ergebnisse!$P63)&gt;1,Ergebnisse!$E63&lt;&gt;Ergebnisse!$G63,$V147&lt;&gt;"",$W147&lt;&gt;""),Ergebnisse!$N63,"")</f>
        <v/>
      </c>
      <c r="AJ147" s="135" t="str">
        <f ca="1">IF(AND(Ergebnisse!$N63&lt;&gt;"",Ergebnisse!$P63&lt;&gt;"",ABS(Ergebnisse!$N63-Ergebnisse!$P63)&gt;1,Ergebnisse!$E63&lt;&gt;Ergebnisse!$G63,$V147&lt;&gt;"",$W147&lt;&gt;""),Ergebnisse!$P63,"")</f>
        <v/>
      </c>
      <c r="AK147" s="138">
        <f ca="1">IF(Ergebnisse!$Q63="",0,Ergebnisse!$Q63)</f>
        <v>0</v>
      </c>
      <c r="AL147" s="135">
        <f ca="1">IF(Ergebnisse!$S63="",0,Ergebnisse!$S63)</f>
        <v>0</v>
      </c>
      <c r="AM147" s="488" t="str">
        <f ca="1">IF(AA147&gt;0,AK147&amp;Sprache!$E$87&amp;AL147,"")</f>
        <v/>
      </c>
      <c r="AN147" s="138" t="str">
        <f t="shared" ca="1" si="111"/>
        <v/>
      </c>
      <c r="AO147" s="135" t="str">
        <f t="shared" ca="1" si="112"/>
        <v/>
      </c>
    </row>
    <row r="148" spans="2:41" s="2" customFormat="1" x14ac:dyDescent="0.2">
      <c r="B148" s="4"/>
      <c r="C148" s="4"/>
      <c r="D148" s="4"/>
      <c r="E148" s="4"/>
      <c r="F148" s="13"/>
      <c r="G148" s="13"/>
      <c r="H148" s="13"/>
      <c r="I148" s="13"/>
      <c r="J148" s="13"/>
      <c r="K148" s="13"/>
      <c r="L148" s="13"/>
      <c r="M148" s="13"/>
      <c r="U148" s="65" t="s">
        <v>78</v>
      </c>
      <c r="V148" s="34" t="str">
        <f ca="1">Planung!$N61</f>
        <v>VFB Essenheim</v>
      </c>
      <c r="W148" s="13" t="str">
        <f ca="1">Planung!$P61</f>
        <v>Maibach 1822 eV</v>
      </c>
      <c r="X148" s="13" t="str">
        <f ca="1">IF(AND(Ergebnisse!$H64&lt;&gt;"",Ergebnisse!$J64&lt;&gt;"",ABS(Ergebnisse!$H64-Ergebnisse!$J64)&gt;1,Ergebnisse!$E64&lt;&gt;Ergebnisse!$G64,$V148&lt;&gt;"",$W148&lt;&gt;""),Ergebnisse!$H64,"")</f>
        <v/>
      </c>
      <c r="Y148" s="29" t="str">
        <f ca="1">IF(AND(Ergebnisse!$H64&lt;&gt;"",Ergebnisse!$J64&lt;&gt;"",ABS(Ergebnisse!$H64-Ergebnisse!$J64)&gt;1,Ergebnisse!$E64&lt;&gt;Ergebnisse!$G64,$V148&lt;&gt;"",$W148&lt;&gt;""),Ergebnisse!$J64,"")</f>
        <v/>
      </c>
      <c r="Z148" s="28" t="str">
        <f ca="1">IF(Planung!$F61=0,V148&amp;W148,"")</f>
        <v/>
      </c>
      <c r="AA148" s="13">
        <f ca="1">IF(AND(V148&lt;&gt;"",W148&lt;&gt;"",V148&lt;&gt;W148,Ergebnisse!$Q64&lt;&gt;"",Ergebnisse!$S64&lt;&gt;""),1,0)</f>
        <v>0</v>
      </c>
      <c r="AB148" s="13" t="str">
        <f ca="1">IF(AND(AA148&gt;0,Planung!$F61=0),AN148&amp;Sprache!$E$87&amp;AO148,"")</f>
        <v/>
      </c>
      <c r="AC148" s="4" t="str">
        <f ca="1">IF(Planung!$F61=1,V148&amp;W148,"")</f>
        <v>VFB EssenheimMaibach 1822 eV</v>
      </c>
      <c r="AD148" s="135" t="str">
        <f ca="1">IF(AND(AA148&gt;0,Planung!$F61=1),AN148&amp;Sprache!$E$87&amp;AO148,"")</f>
        <v/>
      </c>
      <c r="AE148" s="138" t="str">
        <f ca="1">IF($AA148=0,"",IF($AK148&gt;$AL148,Einstellungen!$C$4,IF($AK148=$AL148,1,0)))</f>
        <v/>
      </c>
      <c r="AF148" s="135" t="str">
        <f ca="1">IF($AA148=0,"",IF($AK148&lt;$AL148,Einstellungen!$C$4,IF($AK148=$AL148,1,0)))</f>
        <v/>
      </c>
      <c r="AG148" s="138" t="str">
        <f ca="1">IF(AND(Ergebnisse!$K64&lt;&gt;"",Ergebnisse!$M64&lt;&gt;"",ABS(Ergebnisse!$K64-Ergebnisse!$M64)&gt;1,Ergebnisse!$E64&lt;&gt;Ergebnisse!$G64,$V148&lt;&gt;"",$W148&lt;&gt;""),Ergebnisse!$K64,"")</f>
        <v/>
      </c>
      <c r="AH148" s="476" t="str">
        <f ca="1">IF(AND(Ergebnisse!$K64&lt;&gt;"",Ergebnisse!$M64&lt;&gt;"",ABS(Ergebnisse!$K64-Ergebnisse!$M64)&gt;1,Ergebnisse!$E64&lt;&gt;Ergebnisse!$G64,$V148&lt;&gt;"",$W148&lt;&gt;""),Ergebnisse!$M64,"")</f>
        <v/>
      </c>
      <c r="AI148" s="472" t="str">
        <f ca="1">IF(AND(Ergebnisse!$N64&lt;&gt;"",Ergebnisse!$P64&lt;&gt;"",ABS(Ergebnisse!$N64-Ergebnisse!$P64)&gt;1,Ergebnisse!$E64&lt;&gt;Ergebnisse!$G64,$V148&lt;&gt;"",$W148&lt;&gt;""),Ergebnisse!$N64,"")</f>
        <v/>
      </c>
      <c r="AJ148" s="135" t="str">
        <f ca="1">IF(AND(Ergebnisse!$N64&lt;&gt;"",Ergebnisse!$P64&lt;&gt;"",ABS(Ergebnisse!$N64-Ergebnisse!$P64)&gt;1,Ergebnisse!$E64&lt;&gt;Ergebnisse!$G64,$V148&lt;&gt;"",$W148&lt;&gt;""),Ergebnisse!$P64,"")</f>
        <v/>
      </c>
      <c r="AK148" s="138">
        <f ca="1">IF(Ergebnisse!$Q64="",0,Ergebnisse!$Q64)</f>
        <v>0</v>
      </c>
      <c r="AL148" s="135">
        <f ca="1">IF(Ergebnisse!$S64="",0,Ergebnisse!$S64)</f>
        <v>0</v>
      </c>
      <c r="AM148" s="488" t="str">
        <f ca="1">IF(AA148&gt;0,AK148&amp;Sprache!$E$87&amp;AL148,"")</f>
        <v/>
      </c>
      <c r="AN148" s="138" t="str">
        <f t="shared" ca="1" si="111"/>
        <v/>
      </c>
      <c r="AO148" s="135" t="str">
        <f t="shared" ca="1" si="112"/>
        <v/>
      </c>
    </row>
    <row r="149" spans="2:41" s="2" customFormat="1" x14ac:dyDescent="0.2">
      <c r="B149" s="4"/>
      <c r="C149" s="4"/>
      <c r="D149" s="4"/>
      <c r="E149" s="4"/>
      <c r="F149" s="13"/>
      <c r="G149" s="13"/>
      <c r="H149" s="13"/>
      <c r="I149" s="13"/>
      <c r="J149" s="13"/>
      <c r="K149" s="13"/>
      <c r="L149" s="13"/>
      <c r="M149" s="13"/>
      <c r="U149" s="65" t="s">
        <v>79</v>
      </c>
      <c r="V149" s="34" t="str">
        <f ca="1">Planung!$N62</f>
        <v>Fun Kickers Oes</v>
      </c>
      <c r="W149" s="13" t="str">
        <f ca="1">Planung!$P62</f>
        <v>1. FC Riedwald</v>
      </c>
      <c r="X149" s="13" t="str">
        <f ca="1">IF(AND(Ergebnisse!$H65&lt;&gt;"",Ergebnisse!$J65&lt;&gt;"",ABS(Ergebnisse!$H65-Ergebnisse!$J65)&gt;1,Ergebnisse!$E65&lt;&gt;Ergebnisse!$G65,$V149&lt;&gt;"",$W149&lt;&gt;""),Ergebnisse!$H65,"")</f>
        <v/>
      </c>
      <c r="Y149" s="29" t="str">
        <f ca="1">IF(AND(Ergebnisse!$H65&lt;&gt;"",Ergebnisse!$J65&lt;&gt;"",ABS(Ergebnisse!$H65-Ergebnisse!$J65)&gt;1,Ergebnisse!$E65&lt;&gt;Ergebnisse!$G65,$V149&lt;&gt;"",$W149&lt;&gt;""),Ergebnisse!$J65,"")</f>
        <v/>
      </c>
      <c r="Z149" s="28" t="str">
        <f ca="1">IF(Planung!$F62=0,V149&amp;W149,"")</f>
        <v/>
      </c>
      <c r="AA149" s="13">
        <f ca="1">IF(AND(V149&lt;&gt;"",W149&lt;&gt;"",V149&lt;&gt;W149,Ergebnisse!$Q65&lt;&gt;"",Ergebnisse!$S65&lt;&gt;""),1,0)</f>
        <v>0</v>
      </c>
      <c r="AB149" s="13" t="str">
        <f ca="1">IF(AND(AA149&gt;0,Planung!$F62=0),AN149&amp;Sprache!$E$87&amp;AO149,"")</f>
        <v/>
      </c>
      <c r="AC149" s="4" t="str">
        <f ca="1">IF(Planung!$F62=1,V149&amp;W149,"")</f>
        <v>Fun Kickers Oes1. FC Riedwald</v>
      </c>
      <c r="AD149" s="135" t="str">
        <f ca="1">IF(AND(AA149&gt;0,Planung!$F62=1),AN149&amp;Sprache!$E$87&amp;AO149,"")</f>
        <v/>
      </c>
      <c r="AE149" s="138" t="str">
        <f ca="1">IF($AA149=0,"",IF($AK149&gt;$AL149,Einstellungen!$C$4,IF($AK149=$AL149,1,0)))</f>
        <v/>
      </c>
      <c r="AF149" s="135" t="str">
        <f ca="1">IF($AA149=0,"",IF($AK149&lt;$AL149,Einstellungen!$C$4,IF($AK149=$AL149,1,0)))</f>
        <v/>
      </c>
      <c r="AG149" s="138" t="str">
        <f ca="1">IF(AND(Ergebnisse!$K65&lt;&gt;"",Ergebnisse!$M65&lt;&gt;"",ABS(Ergebnisse!$K65-Ergebnisse!$M65)&gt;1,Ergebnisse!$E65&lt;&gt;Ergebnisse!$G65,$V149&lt;&gt;"",$W149&lt;&gt;""),Ergebnisse!$K65,"")</f>
        <v/>
      </c>
      <c r="AH149" s="476" t="str">
        <f ca="1">IF(AND(Ergebnisse!$K65&lt;&gt;"",Ergebnisse!$M65&lt;&gt;"",ABS(Ergebnisse!$K65-Ergebnisse!$M65)&gt;1,Ergebnisse!$E65&lt;&gt;Ergebnisse!$G65,$V149&lt;&gt;"",$W149&lt;&gt;""),Ergebnisse!$M65,"")</f>
        <v/>
      </c>
      <c r="AI149" s="472" t="str">
        <f ca="1">IF(AND(Ergebnisse!$N65&lt;&gt;"",Ergebnisse!$P65&lt;&gt;"",ABS(Ergebnisse!$N65-Ergebnisse!$P65)&gt;1,Ergebnisse!$E65&lt;&gt;Ergebnisse!$G65,$V149&lt;&gt;"",$W149&lt;&gt;""),Ergebnisse!$N65,"")</f>
        <v/>
      </c>
      <c r="AJ149" s="135" t="str">
        <f ca="1">IF(AND(Ergebnisse!$N65&lt;&gt;"",Ergebnisse!$P65&lt;&gt;"",ABS(Ergebnisse!$N65-Ergebnisse!$P65)&gt;1,Ergebnisse!$E65&lt;&gt;Ergebnisse!$G65,$V149&lt;&gt;"",$W149&lt;&gt;""),Ergebnisse!$P65,"")</f>
        <v/>
      </c>
      <c r="AK149" s="138">
        <f ca="1">IF(Ergebnisse!$Q65="",0,Ergebnisse!$Q65)</f>
        <v>0</v>
      </c>
      <c r="AL149" s="135">
        <f ca="1">IF(Ergebnisse!$S65="",0,Ergebnisse!$S65)</f>
        <v>0</v>
      </c>
      <c r="AM149" s="488" t="str">
        <f ca="1">IF(AA149&gt;0,AK149&amp;Sprache!$E$87&amp;AL149,"")</f>
        <v/>
      </c>
      <c r="AN149" s="138" t="str">
        <f t="shared" ca="1" si="111"/>
        <v/>
      </c>
      <c r="AO149" s="135" t="str">
        <f t="shared" ca="1" si="112"/>
        <v/>
      </c>
    </row>
    <row r="150" spans="2:41" s="2" customFormat="1" x14ac:dyDescent="0.2">
      <c r="B150" s="4"/>
      <c r="C150" s="4"/>
      <c r="D150" s="4"/>
      <c r="E150" s="4"/>
      <c r="F150" s="13"/>
      <c r="G150" s="13"/>
      <c r="H150" s="13"/>
      <c r="I150" s="13"/>
      <c r="J150" s="13"/>
      <c r="K150" s="13"/>
      <c r="L150" s="13"/>
      <c r="M150" s="13"/>
      <c r="U150" s="65" t="s">
        <v>80</v>
      </c>
      <c r="V150" s="34" t="str">
        <f ca="1">Planung!$N63</f>
        <v>Raslo Winners</v>
      </c>
      <c r="W150" s="13" t="str">
        <f ca="1">Planung!$P63</f>
        <v>SSV Wildbach</v>
      </c>
      <c r="X150" s="13" t="str">
        <f ca="1">IF(AND(Ergebnisse!$H66&lt;&gt;"",Ergebnisse!$J66&lt;&gt;"",ABS(Ergebnisse!$H66-Ergebnisse!$J66)&gt;1,Ergebnisse!$E66&lt;&gt;Ergebnisse!$G66,$V150&lt;&gt;"",$W150&lt;&gt;""),Ergebnisse!$H66,"")</f>
        <v/>
      </c>
      <c r="Y150" s="29" t="str">
        <f ca="1">IF(AND(Ergebnisse!$H66&lt;&gt;"",Ergebnisse!$J66&lt;&gt;"",ABS(Ergebnisse!$H66-Ergebnisse!$J66)&gt;1,Ergebnisse!$E66&lt;&gt;Ergebnisse!$G66,$V150&lt;&gt;"",$W150&lt;&gt;""),Ergebnisse!$J66,"")</f>
        <v/>
      </c>
      <c r="Z150" s="28" t="str">
        <f ca="1">IF(Planung!$F63=0,V150&amp;W150,"")</f>
        <v/>
      </c>
      <c r="AA150" s="13">
        <f ca="1">IF(AND(V150&lt;&gt;"",W150&lt;&gt;"",V150&lt;&gt;W150,Ergebnisse!$Q66&lt;&gt;"",Ergebnisse!$S66&lt;&gt;""),1,0)</f>
        <v>0</v>
      </c>
      <c r="AB150" s="13" t="str">
        <f ca="1">IF(AND(AA150&gt;0,Planung!$F63=0),AN150&amp;Sprache!$E$87&amp;AO150,"")</f>
        <v/>
      </c>
      <c r="AC150" s="4" t="str">
        <f ca="1">IF(Planung!$F63=1,V150&amp;W150,"")</f>
        <v>Raslo WinnersSSV Wildbach</v>
      </c>
      <c r="AD150" s="135" t="str">
        <f ca="1">IF(AND(AA150&gt;0,Planung!$F63=1),AN150&amp;Sprache!$E$87&amp;AO150,"")</f>
        <v/>
      </c>
      <c r="AE150" s="138" t="str">
        <f ca="1">IF($AA150=0,"",IF($AK150&gt;$AL150,Einstellungen!$C$4,IF($AK150=$AL150,1,0)))</f>
        <v/>
      </c>
      <c r="AF150" s="135" t="str">
        <f ca="1">IF($AA150=0,"",IF($AK150&lt;$AL150,Einstellungen!$C$4,IF($AK150=$AL150,1,0)))</f>
        <v/>
      </c>
      <c r="AG150" s="138" t="str">
        <f ca="1">IF(AND(Ergebnisse!$K66&lt;&gt;"",Ergebnisse!$M66&lt;&gt;"",ABS(Ergebnisse!$K66-Ergebnisse!$M66)&gt;1,Ergebnisse!$E66&lt;&gt;Ergebnisse!$G66,$V150&lt;&gt;"",$W150&lt;&gt;""),Ergebnisse!$K66,"")</f>
        <v/>
      </c>
      <c r="AH150" s="476" t="str">
        <f ca="1">IF(AND(Ergebnisse!$K66&lt;&gt;"",Ergebnisse!$M66&lt;&gt;"",ABS(Ergebnisse!$K66-Ergebnisse!$M66)&gt;1,Ergebnisse!$E66&lt;&gt;Ergebnisse!$G66,$V150&lt;&gt;"",$W150&lt;&gt;""),Ergebnisse!$M66,"")</f>
        <v/>
      </c>
      <c r="AI150" s="472" t="str">
        <f ca="1">IF(AND(Ergebnisse!$N66&lt;&gt;"",Ergebnisse!$P66&lt;&gt;"",ABS(Ergebnisse!$N66-Ergebnisse!$P66)&gt;1,Ergebnisse!$E66&lt;&gt;Ergebnisse!$G66,$V150&lt;&gt;"",$W150&lt;&gt;""),Ergebnisse!$N66,"")</f>
        <v/>
      </c>
      <c r="AJ150" s="135" t="str">
        <f ca="1">IF(AND(Ergebnisse!$N66&lt;&gt;"",Ergebnisse!$P66&lt;&gt;"",ABS(Ergebnisse!$N66-Ergebnisse!$P66)&gt;1,Ergebnisse!$E66&lt;&gt;Ergebnisse!$G66,$V150&lt;&gt;"",$W150&lt;&gt;""),Ergebnisse!$P66,"")</f>
        <v/>
      </c>
      <c r="AK150" s="138">
        <f ca="1">IF(Ergebnisse!$Q66="",0,Ergebnisse!$Q66)</f>
        <v>0</v>
      </c>
      <c r="AL150" s="135">
        <f ca="1">IF(Ergebnisse!$S66="",0,Ergebnisse!$S66)</f>
        <v>0</v>
      </c>
      <c r="AM150" s="488" t="str">
        <f ca="1">IF(AA150&gt;0,AK150&amp;Sprache!$E$87&amp;AL150,"")</f>
        <v/>
      </c>
      <c r="AN150" s="138" t="str">
        <f t="shared" ca="1" si="111"/>
        <v/>
      </c>
      <c r="AO150" s="135" t="str">
        <f t="shared" ca="1" si="112"/>
        <v/>
      </c>
    </row>
    <row r="151" spans="2:41" s="2" customFormat="1" x14ac:dyDescent="0.2">
      <c r="B151" s="4"/>
      <c r="C151" s="4"/>
      <c r="D151" s="4"/>
      <c r="E151" s="4"/>
      <c r="F151" s="13"/>
      <c r="G151" s="13"/>
      <c r="H151" s="13"/>
      <c r="I151" s="13"/>
      <c r="J151" s="13"/>
      <c r="K151" s="13"/>
      <c r="L151" s="13"/>
      <c r="M151" s="13"/>
      <c r="U151" s="65" t="s">
        <v>81</v>
      </c>
      <c r="V151" s="34" t="str">
        <f ca="1">Planung!$N64</f>
        <v>Inter Mailand</v>
      </c>
      <c r="W151" s="13" t="str">
        <f ca="1">Planung!$P64</f>
        <v>AC Roma</v>
      </c>
      <c r="X151" s="13" t="str">
        <f ca="1">IF(AND(Ergebnisse!$H67&lt;&gt;"",Ergebnisse!$J67&lt;&gt;"",ABS(Ergebnisse!$H67-Ergebnisse!$J67)&gt;1,Ergebnisse!$E67&lt;&gt;Ergebnisse!$G67,$V151&lt;&gt;"",$W151&lt;&gt;""),Ergebnisse!$H67,"")</f>
        <v/>
      </c>
      <c r="Y151" s="29" t="str">
        <f ca="1">IF(AND(Ergebnisse!$H67&lt;&gt;"",Ergebnisse!$J67&lt;&gt;"",ABS(Ergebnisse!$H67-Ergebnisse!$J67)&gt;1,Ergebnisse!$E67&lt;&gt;Ergebnisse!$G67,$V151&lt;&gt;"",$W151&lt;&gt;""),Ergebnisse!$J67,"")</f>
        <v/>
      </c>
      <c r="Z151" s="28" t="str">
        <f ca="1">IF(Planung!$F64=0,V151&amp;W151,"")</f>
        <v/>
      </c>
      <c r="AA151" s="13">
        <f ca="1">IF(AND(V151&lt;&gt;"",W151&lt;&gt;"",V151&lt;&gt;W151,Ergebnisse!$Q67&lt;&gt;"",Ergebnisse!$S67&lt;&gt;""),1,0)</f>
        <v>0</v>
      </c>
      <c r="AB151" s="13" t="str">
        <f ca="1">IF(AND(AA151&gt;0,Planung!$F64=0),AN151&amp;Sprache!$E$87&amp;AO151,"")</f>
        <v/>
      </c>
      <c r="AC151" s="4" t="str">
        <f ca="1">IF(Planung!$F64=1,V151&amp;W151,"")</f>
        <v>Inter MailandAC Roma</v>
      </c>
      <c r="AD151" s="135" t="str">
        <f ca="1">IF(AND(AA151&gt;0,Planung!$F64=1),AN151&amp;Sprache!$E$87&amp;AO151,"")</f>
        <v/>
      </c>
      <c r="AE151" s="138" t="str">
        <f ca="1">IF($AA151=0,"",IF($AK151&gt;$AL151,Einstellungen!$C$4,IF($AK151=$AL151,1,0)))</f>
        <v/>
      </c>
      <c r="AF151" s="135" t="str">
        <f ca="1">IF($AA151=0,"",IF($AK151&lt;$AL151,Einstellungen!$C$4,IF($AK151=$AL151,1,0)))</f>
        <v/>
      </c>
      <c r="AG151" s="138" t="str">
        <f ca="1">IF(AND(Ergebnisse!$K67&lt;&gt;"",Ergebnisse!$M67&lt;&gt;"",ABS(Ergebnisse!$K67-Ergebnisse!$M67)&gt;1,Ergebnisse!$E67&lt;&gt;Ergebnisse!$G67,$V151&lt;&gt;"",$W151&lt;&gt;""),Ergebnisse!$K67,"")</f>
        <v/>
      </c>
      <c r="AH151" s="476" t="str">
        <f ca="1">IF(AND(Ergebnisse!$K67&lt;&gt;"",Ergebnisse!$M67&lt;&gt;"",ABS(Ergebnisse!$K67-Ergebnisse!$M67)&gt;1,Ergebnisse!$E67&lt;&gt;Ergebnisse!$G67,$V151&lt;&gt;"",$W151&lt;&gt;""),Ergebnisse!$M67,"")</f>
        <v/>
      </c>
      <c r="AI151" s="472" t="str">
        <f ca="1">IF(AND(Ergebnisse!$N67&lt;&gt;"",Ergebnisse!$P67&lt;&gt;"",ABS(Ergebnisse!$N67-Ergebnisse!$P67)&gt;1,Ergebnisse!$E67&lt;&gt;Ergebnisse!$G67,$V151&lt;&gt;"",$W151&lt;&gt;""),Ergebnisse!$N67,"")</f>
        <v/>
      </c>
      <c r="AJ151" s="135" t="str">
        <f ca="1">IF(AND(Ergebnisse!$N67&lt;&gt;"",Ergebnisse!$P67&lt;&gt;"",ABS(Ergebnisse!$N67-Ergebnisse!$P67)&gt;1,Ergebnisse!$E67&lt;&gt;Ergebnisse!$G67,$V151&lt;&gt;"",$W151&lt;&gt;""),Ergebnisse!$P67,"")</f>
        <v/>
      </c>
      <c r="AK151" s="138">
        <f ca="1">IF(Ergebnisse!$Q67="",0,Ergebnisse!$Q67)</f>
        <v>0</v>
      </c>
      <c r="AL151" s="135">
        <f ca="1">IF(Ergebnisse!$S67="",0,Ergebnisse!$S67)</f>
        <v>0</v>
      </c>
      <c r="AM151" s="488" t="str">
        <f ca="1">IF(AA151&gt;0,AK151&amp;Sprache!$E$87&amp;AL151,"")</f>
        <v/>
      </c>
      <c r="AN151" s="138" t="str">
        <f t="shared" ca="1" si="111"/>
        <v/>
      </c>
      <c r="AO151" s="135" t="str">
        <f t="shared" ca="1" si="112"/>
        <v/>
      </c>
    </row>
    <row r="152" spans="2:41" s="2" customFormat="1" x14ac:dyDescent="0.2">
      <c r="B152" s="4"/>
      <c r="C152" s="4"/>
      <c r="D152" s="4"/>
      <c r="E152" s="4"/>
      <c r="F152" s="13"/>
      <c r="G152" s="13"/>
      <c r="H152" s="13"/>
      <c r="I152" s="13"/>
      <c r="J152" s="13"/>
      <c r="K152" s="13"/>
      <c r="L152" s="13"/>
      <c r="M152" s="13"/>
      <c r="U152" s="65" t="s">
        <v>82</v>
      </c>
      <c r="V152" s="34" t="str">
        <f ca="1">Planung!$N65</f>
        <v>FC Barcelona</v>
      </c>
      <c r="W152" s="13" t="str">
        <f ca="1">Planung!$P65</f>
        <v>VFB Essenheim</v>
      </c>
      <c r="X152" s="13" t="str">
        <f ca="1">IF(AND(Ergebnisse!$H68&lt;&gt;"",Ergebnisse!$J68&lt;&gt;"",ABS(Ergebnisse!$H68-Ergebnisse!$J68)&gt;1,Ergebnisse!$E68&lt;&gt;Ergebnisse!$G68,$V152&lt;&gt;"",$W152&lt;&gt;""),Ergebnisse!$H68,"")</f>
        <v/>
      </c>
      <c r="Y152" s="29" t="str">
        <f ca="1">IF(AND(Ergebnisse!$H68&lt;&gt;"",Ergebnisse!$J68&lt;&gt;"",ABS(Ergebnisse!$H68-Ergebnisse!$J68)&gt;1,Ergebnisse!$E68&lt;&gt;Ergebnisse!$G68,$V152&lt;&gt;"",$W152&lt;&gt;""),Ergebnisse!$J68,"")</f>
        <v/>
      </c>
      <c r="Z152" s="28" t="str">
        <f ca="1">IF(Planung!$F65=0,V152&amp;W152,"")</f>
        <v/>
      </c>
      <c r="AA152" s="13">
        <f ca="1">IF(AND(V152&lt;&gt;"",W152&lt;&gt;"",V152&lt;&gt;W152,Ergebnisse!$Q68&lt;&gt;"",Ergebnisse!$S68&lt;&gt;""),1,0)</f>
        <v>0</v>
      </c>
      <c r="AB152" s="13" t="str">
        <f ca="1">IF(AND(AA152&gt;0,Planung!$F65=0),AN152&amp;Sprache!$E$87&amp;AO152,"")</f>
        <v/>
      </c>
      <c r="AC152" s="4" t="str">
        <f ca="1">IF(Planung!$F65=1,V152&amp;W152,"")</f>
        <v>FC BarcelonaVFB Essenheim</v>
      </c>
      <c r="AD152" s="135" t="str">
        <f ca="1">IF(AND(AA152&gt;0,Planung!$F65=1),AN152&amp;Sprache!$E$87&amp;AO152,"")</f>
        <v/>
      </c>
      <c r="AE152" s="138" t="str">
        <f ca="1">IF($AA152=0,"",IF($AK152&gt;$AL152,Einstellungen!$C$4,IF($AK152=$AL152,1,0)))</f>
        <v/>
      </c>
      <c r="AF152" s="135" t="str">
        <f ca="1">IF($AA152=0,"",IF($AK152&lt;$AL152,Einstellungen!$C$4,IF($AK152=$AL152,1,0)))</f>
        <v/>
      </c>
      <c r="AG152" s="138" t="str">
        <f ca="1">IF(AND(Ergebnisse!$K68&lt;&gt;"",Ergebnisse!$M68&lt;&gt;"",ABS(Ergebnisse!$K68-Ergebnisse!$M68)&gt;1,Ergebnisse!$E68&lt;&gt;Ergebnisse!$G68,$V152&lt;&gt;"",$W152&lt;&gt;""),Ergebnisse!$K68,"")</f>
        <v/>
      </c>
      <c r="AH152" s="476" t="str">
        <f ca="1">IF(AND(Ergebnisse!$K68&lt;&gt;"",Ergebnisse!$M68&lt;&gt;"",ABS(Ergebnisse!$K68-Ergebnisse!$M68)&gt;1,Ergebnisse!$E68&lt;&gt;Ergebnisse!$G68,$V152&lt;&gt;"",$W152&lt;&gt;""),Ergebnisse!$M68,"")</f>
        <v/>
      </c>
      <c r="AI152" s="472" t="str">
        <f ca="1">IF(AND(Ergebnisse!$N68&lt;&gt;"",Ergebnisse!$P68&lt;&gt;"",ABS(Ergebnisse!$N68-Ergebnisse!$P68)&gt;1,Ergebnisse!$E68&lt;&gt;Ergebnisse!$G68,$V152&lt;&gt;"",$W152&lt;&gt;""),Ergebnisse!$N68,"")</f>
        <v/>
      </c>
      <c r="AJ152" s="135" t="str">
        <f ca="1">IF(AND(Ergebnisse!$N68&lt;&gt;"",Ergebnisse!$P68&lt;&gt;"",ABS(Ergebnisse!$N68-Ergebnisse!$P68)&gt;1,Ergebnisse!$E68&lt;&gt;Ergebnisse!$G68,$V152&lt;&gt;"",$W152&lt;&gt;""),Ergebnisse!$P68,"")</f>
        <v/>
      </c>
      <c r="AK152" s="138">
        <f ca="1">IF(Ergebnisse!$Q68="",0,Ergebnisse!$Q68)</f>
        <v>0</v>
      </c>
      <c r="AL152" s="135">
        <f ca="1">IF(Ergebnisse!$S68="",0,Ergebnisse!$S68)</f>
        <v>0</v>
      </c>
      <c r="AM152" s="488" t="str">
        <f ca="1">IF(AA152&gt;0,AK152&amp;Sprache!$E$87&amp;AL152,"")</f>
        <v/>
      </c>
      <c r="AN152" s="138" t="str">
        <f t="shared" ca="1" si="111"/>
        <v/>
      </c>
      <c r="AO152" s="135" t="str">
        <f t="shared" ca="1" si="112"/>
        <v/>
      </c>
    </row>
    <row r="153" spans="2:41" s="2" customFormat="1" x14ac:dyDescent="0.2">
      <c r="B153" s="4"/>
      <c r="C153" s="4"/>
      <c r="D153" s="4"/>
      <c r="E153" s="4"/>
      <c r="F153" s="13"/>
      <c r="G153" s="13"/>
      <c r="H153" s="13"/>
      <c r="I153" s="13"/>
      <c r="J153" s="13"/>
      <c r="K153" s="13"/>
      <c r="L153" s="13"/>
      <c r="M153" s="13"/>
      <c r="U153" s="65" t="s">
        <v>83</v>
      </c>
      <c r="V153" s="34" t="str">
        <f ca="1">Planung!$N66</f>
        <v>Maibach 1822 eV</v>
      </c>
      <c r="W153" s="13" t="str">
        <f ca="1">Planung!$P66</f>
        <v>Eintracht Frankfurt</v>
      </c>
      <c r="X153" s="13" t="str">
        <f ca="1">IF(AND(Ergebnisse!$H69&lt;&gt;"",Ergebnisse!$J69&lt;&gt;"",ABS(Ergebnisse!$H69-Ergebnisse!$J69)&gt;1,Ergebnisse!$E69&lt;&gt;Ergebnisse!$G69,$V153&lt;&gt;"",$W153&lt;&gt;""),Ergebnisse!$H69,"")</f>
        <v/>
      </c>
      <c r="Y153" s="29" t="str">
        <f ca="1">IF(AND(Ergebnisse!$H69&lt;&gt;"",Ergebnisse!$J69&lt;&gt;"",ABS(Ergebnisse!$H69-Ergebnisse!$J69)&gt;1,Ergebnisse!$E69&lt;&gt;Ergebnisse!$G69,$V153&lt;&gt;"",$W153&lt;&gt;""),Ergebnisse!$J69,"")</f>
        <v/>
      </c>
      <c r="Z153" s="28" t="str">
        <f ca="1">IF(Planung!$F66=0,V153&amp;W153,"")</f>
        <v/>
      </c>
      <c r="AA153" s="13">
        <f ca="1">IF(AND(V153&lt;&gt;"",W153&lt;&gt;"",V153&lt;&gt;W153,Ergebnisse!$Q69&lt;&gt;"",Ergebnisse!$S69&lt;&gt;""),1,0)</f>
        <v>0</v>
      </c>
      <c r="AB153" s="13" t="str">
        <f ca="1">IF(AND(AA153&gt;0,Planung!$F66=0),AN153&amp;Sprache!$E$87&amp;AO153,"")</f>
        <v/>
      </c>
      <c r="AC153" s="4" t="str">
        <f ca="1">IF(Planung!$F66=1,V153&amp;W153,"")</f>
        <v>Maibach 1822 eVEintracht Frankfurt</v>
      </c>
      <c r="AD153" s="135" t="str">
        <f ca="1">IF(AND(AA153&gt;0,Planung!$F66=1),AN153&amp;Sprache!$E$87&amp;AO153,"")</f>
        <v/>
      </c>
      <c r="AE153" s="138" t="str">
        <f ca="1">IF($AA153=0,"",IF($AK153&gt;$AL153,Einstellungen!$C$4,IF($AK153=$AL153,1,0)))</f>
        <v/>
      </c>
      <c r="AF153" s="135" t="str">
        <f ca="1">IF($AA153=0,"",IF($AK153&lt;$AL153,Einstellungen!$C$4,IF($AK153=$AL153,1,0)))</f>
        <v/>
      </c>
      <c r="AG153" s="138" t="str">
        <f ca="1">IF(AND(Ergebnisse!$K69&lt;&gt;"",Ergebnisse!$M69&lt;&gt;"",ABS(Ergebnisse!$K69-Ergebnisse!$M69)&gt;1,Ergebnisse!$E69&lt;&gt;Ergebnisse!$G69,$V153&lt;&gt;"",$W153&lt;&gt;""),Ergebnisse!$K69,"")</f>
        <v/>
      </c>
      <c r="AH153" s="476" t="str">
        <f ca="1">IF(AND(Ergebnisse!$K69&lt;&gt;"",Ergebnisse!$M69&lt;&gt;"",ABS(Ergebnisse!$K69-Ergebnisse!$M69)&gt;1,Ergebnisse!$E69&lt;&gt;Ergebnisse!$G69,$V153&lt;&gt;"",$W153&lt;&gt;""),Ergebnisse!$M69,"")</f>
        <v/>
      </c>
      <c r="AI153" s="472" t="str">
        <f ca="1">IF(AND(Ergebnisse!$N69&lt;&gt;"",Ergebnisse!$P69&lt;&gt;"",ABS(Ergebnisse!$N69-Ergebnisse!$P69)&gt;1,Ergebnisse!$E69&lt;&gt;Ergebnisse!$G69,$V153&lt;&gt;"",$W153&lt;&gt;""),Ergebnisse!$N69,"")</f>
        <v/>
      </c>
      <c r="AJ153" s="135" t="str">
        <f ca="1">IF(AND(Ergebnisse!$N69&lt;&gt;"",Ergebnisse!$P69&lt;&gt;"",ABS(Ergebnisse!$N69-Ergebnisse!$P69)&gt;1,Ergebnisse!$E69&lt;&gt;Ergebnisse!$G69,$V153&lt;&gt;"",$W153&lt;&gt;""),Ergebnisse!$P69,"")</f>
        <v/>
      </c>
      <c r="AK153" s="138">
        <f ca="1">IF(Ergebnisse!$Q69="",0,Ergebnisse!$Q69)</f>
        <v>0</v>
      </c>
      <c r="AL153" s="135">
        <f ca="1">IF(Ergebnisse!$S69="",0,Ergebnisse!$S69)</f>
        <v>0</v>
      </c>
      <c r="AM153" s="488" t="str">
        <f ca="1">IF(AA153&gt;0,AK153&amp;Sprache!$E$87&amp;AL153,"")</f>
        <v/>
      </c>
      <c r="AN153" s="138" t="str">
        <f t="shared" ca="1" si="111"/>
        <v/>
      </c>
      <c r="AO153" s="135" t="str">
        <f t="shared" ca="1" si="112"/>
        <v/>
      </c>
    </row>
    <row r="154" spans="2:41" s="2" customFormat="1" x14ac:dyDescent="0.2">
      <c r="B154" s="4"/>
      <c r="C154" s="4"/>
      <c r="D154" s="4"/>
      <c r="E154" s="4"/>
      <c r="F154" s="13"/>
      <c r="G154" s="13"/>
      <c r="H154" s="13"/>
      <c r="I154" s="13"/>
      <c r="J154" s="13"/>
      <c r="K154" s="13"/>
      <c r="L154" s="13"/>
      <c r="M154" s="13"/>
      <c r="U154" s="65" t="s">
        <v>84</v>
      </c>
      <c r="V154" s="34" t="str">
        <f ca="1">Planung!$N67</f>
        <v>1. FC Riedwald</v>
      </c>
      <c r="W154" s="13" t="str">
        <f ca="1">Planung!$P67</f>
        <v>SSV Wildbach</v>
      </c>
      <c r="X154" s="13" t="str">
        <f ca="1">IF(AND(Ergebnisse!$H70&lt;&gt;"",Ergebnisse!$J70&lt;&gt;"",ABS(Ergebnisse!$H70-Ergebnisse!$J70)&gt;1,Ergebnisse!$E70&lt;&gt;Ergebnisse!$G70,$V154&lt;&gt;"",$W154&lt;&gt;""),Ergebnisse!$H70,"")</f>
        <v/>
      </c>
      <c r="Y154" s="29" t="str">
        <f ca="1">IF(AND(Ergebnisse!$H70&lt;&gt;"",Ergebnisse!$J70&lt;&gt;"",ABS(Ergebnisse!$H70-Ergebnisse!$J70)&gt;1,Ergebnisse!$E70&lt;&gt;Ergebnisse!$G70,$V154&lt;&gt;"",$W154&lt;&gt;""),Ergebnisse!$J70,"")</f>
        <v/>
      </c>
      <c r="Z154" s="28" t="str">
        <f ca="1">IF(Planung!$F67=0,V154&amp;W154,"")</f>
        <v/>
      </c>
      <c r="AA154" s="13">
        <f ca="1">IF(AND(V154&lt;&gt;"",W154&lt;&gt;"",V154&lt;&gt;W154,Ergebnisse!$Q70&lt;&gt;"",Ergebnisse!$S70&lt;&gt;""),1,0)</f>
        <v>0</v>
      </c>
      <c r="AB154" s="13" t="str">
        <f ca="1">IF(AND(AA154&gt;0,Planung!$F67=0),AN154&amp;Sprache!$E$87&amp;AO154,"")</f>
        <v/>
      </c>
      <c r="AC154" s="4" t="str">
        <f ca="1">IF(Planung!$F67=1,V154&amp;W154,"")</f>
        <v>1. FC RiedwaldSSV Wildbach</v>
      </c>
      <c r="AD154" s="135" t="str">
        <f ca="1">IF(AND(AA154&gt;0,Planung!$F67=1),AN154&amp;Sprache!$E$87&amp;AO154,"")</f>
        <v/>
      </c>
      <c r="AE154" s="138" t="str">
        <f ca="1">IF($AA154=0,"",IF($AK154&gt;$AL154,Einstellungen!$C$4,IF($AK154=$AL154,1,0)))</f>
        <v/>
      </c>
      <c r="AF154" s="135" t="str">
        <f ca="1">IF($AA154=0,"",IF($AK154&lt;$AL154,Einstellungen!$C$4,IF($AK154=$AL154,1,0)))</f>
        <v/>
      </c>
      <c r="AG154" s="138" t="str">
        <f ca="1">IF(AND(Ergebnisse!$K70&lt;&gt;"",Ergebnisse!$M70&lt;&gt;"",ABS(Ergebnisse!$K70-Ergebnisse!$M70)&gt;1,Ergebnisse!$E70&lt;&gt;Ergebnisse!$G70,$V154&lt;&gt;"",$W154&lt;&gt;""),Ergebnisse!$K70,"")</f>
        <v/>
      </c>
      <c r="AH154" s="476" t="str">
        <f ca="1">IF(AND(Ergebnisse!$K70&lt;&gt;"",Ergebnisse!$M70&lt;&gt;"",ABS(Ergebnisse!$K70-Ergebnisse!$M70)&gt;1,Ergebnisse!$E70&lt;&gt;Ergebnisse!$G70,$V154&lt;&gt;"",$W154&lt;&gt;""),Ergebnisse!$M70,"")</f>
        <v/>
      </c>
      <c r="AI154" s="472" t="str">
        <f ca="1">IF(AND(Ergebnisse!$N70&lt;&gt;"",Ergebnisse!$P70&lt;&gt;"",ABS(Ergebnisse!$N70-Ergebnisse!$P70)&gt;1,Ergebnisse!$E70&lt;&gt;Ergebnisse!$G70,$V154&lt;&gt;"",$W154&lt;&gt;""),Ergebnisse!$N70,"")</f>
        <v/>
      </c>
      <c r="AJ154" s="135" t="str">
        <f ca="1">IF(AND(Ergebnisse!$N70&lt;&gt;"",Ergebnisse!$P70&lt;&gt;"",ABS(Ergebnisse!$N70-Ergebnisse!$P70)&gt;1,Ergebnisse!$E70&lt;&gt;Ergebnisse!$G70,$V154&lt;&gt;"",$W154&lt;&gt;""),Ergebnisse!$P70,"")</f>
        <v/>
      </c>
      <c r="AK154" s="138">
        <f ca="1">IF(Ergebnisse!$Q70="",0,Ergebnisse!$Q70)</f>
        <v>0</v>
      </c>
      <c r="AL154" s="135">
        <f ca="1">IF(Ergebnisse!$S70="",0,Ergebnisse!$S70)</f>
        <v>0</v>
      </c>
      <c r="AM154" s="488" t="str">
        <f ca="1">IF(AA154&gt;0,AK154&amp;Sprache!$E$87&amp;AL154,"")</f>
        <v/>
      </c>
      <c r="AN154" s="138" t="str">
        <f t="shared" ca="1" si="111"/>
        <v/>
      </c>
      <c r="AO154" s="135" t="str">
        <f t="shared" ca="1" si="112"/>
        <v/>
      </c>
    </row>
    <row r="155" spans="2:41" s="2" customFormat="1" x14ac:dyDescent="0.2">
      <c r="B155" s="4"/>
      <c r="C155" s="4"/>
      <c r="D155" s="4"/>
      <c r="E155" s="4"/>
      <c r="F155" s="13"/>
      <c r="G155" s="13"/>
      <c r="H155" s="13"/>
      <c r="I155" s="13"/>
      <c r="J155" s="13"/>
      <c r="K155" s="13"/>
      <c r="L155" s="13"/>
      <c r="M155" s="13"/>
      <c r="U155" s="65" t="s">
        <v>85</v>
      </c>
      <c r="V155" s="34" t="str">
        <f ca="1">Planung!$N68</f>
        <v>Fun Kickers Oes</v>
      </c>
      <c r="W155" s="13" t="str">
        <f ca="1">Planung!$P68</f>
        <v>Inter Mailand</v>
      </c>
      <c r="X155" s="13" t="str">
        <f ca="1">IF(AND(Ergebnisse!$H71&lt;&gt;"",Ergebnisse!$J71&lt;&gt;"",ABS(Ergebnisse!$H71-Ergebnisse!$J71)&gt;1,Ergebnisse!$E71&lt;&gt;Ergebnisse!$G71,$V155&lt;&gt;"",$W155&lt;&gt;""),Ergebnisse!$H71,"")</f>
        <v/>
      </c>
      <c r="Y155" s="29" t="str">
        <f ca="1">IF(AND(Ergebnisse!$H71&lt;&gt;"",Ergebnisse!$J71&lt;&gt;"",ABS(Ergebnisse!$H71-Ergebnisse!$J71)&gt;1,Ergebnisse!$E71&lt;&gt;Ergebnisse!$G71,$V155&lt;&gt;"",$W155&lt;&gt;""),Ergebnisse!$J71,"")</f>
        <v/>
      </c>
      <c r="Z155" s="28" t="str">
        <f ca="1">IF(Planung!$F68=0,V155&amp;W155,"")</f>
        <v/>
      </c>
      <c r="AA155" s="13">
        <f ca="1">IF(AND(V155&lt;&gt;"",W155&lt;&gt;"",V155&lt;&gt;W155,Ergebnisse!$Q71&lt;&gt;"",Ergebnisse!$S71&lt;&gt;""),1,0)</f>
        <v>0</v>
      </c>
      <c r="AB155" s="13" t="str">
        <f ca="1">IF(AND(AA155&gt;0,Planung!$F68=0),AN155&amp;Sprache!$E$87&amp;AO155,"")</f>
        <v/>
      </c>
      <c r="AC155" s="4" t="str">
        <f ca="1">IF(Planung!$F68=1,V155&amp;W155,"")</f>
        <v>Fun Kickers OesInter Mailand</v>
      </c>
      <c r="AD155" s="135" t="str">
        <f ca="1">IF(AND(AA155&gt;0,Planung!$F68=1),AN155&amp;Sprache!$E$87&amp;AO155,"")</f>
        <v/>
      </c>
      <c r="AE155" s="138" t="str">
        <f ca="1">IF($AA155=0,"",IF($AK155&gt;$AL155,Einstellungen!$C$4,IF($AK155=$AL155,1,0)))</f>
        <v/>
      </c>
      <c r="AF155" s="135" t="str">
        <f ca="1">IF($AA155=0,"",IF($AK155&lt;$AL155,Einstellungen!$C$4,IF($AK155=$AL155,1,0)))</f>
        <v/>
      </c>
      <c r="AG155" s="138" t="str">
        <f ca="1">IF(AND(Ergebnisse!$K71&lt;&gt;"",Ergebnisse!$M71&lt;&gt;"",ABS(Ergebnisse!$K71-Ergebnisse!$M71)&gt;1,Ergebnisse!$E71&lt;&gt;Ergebnisse!$G71,$V155&lt;&gt;"",$W155&lt;&gt;""),Ergebnisse!$K71,"")</f>
        <v/>
      </c>
      <c r="AH155" s="476" t="str">
        <f ca="1">IF(AND(Ergebnisse!$K71&lt;&gt;"",Ergebnisse!$M71&lt;&gt;"",ABS(Ergebnisse!$K71-Ergebnisse!$M71)&gt;1,Ergebnisse!$E71&lt;&gt;Ergebnisse!$G71,$V155&lt;&gt;"",$W155&lt;&gt;""),Ergebnisse!$M71,"")</f>
        <v/>
      </c>
      <c r="AI155" s="472" t="str">
        <f ca="1">IF(AND(Ergebnisse!$N71&lt;&gt;"",Ergebnisse!$P71&lt;&gt;"",ABS(Ergebnisse!$N71-Ergebnisse!$P71)&gt;1,Ergebnisse!$E71&lt;&gt;Ergebnisse!$G71,$V155&lt;&gt;"",$W155&lt;&gt;""),Ergebnisse!$N71,"")</f>
        <v/>
      </c>
      <c r="AJ155" s="135" t="str">
        <f ca="1">IF(AND(Ergebnisse!$N71&lt;&gt;"",Ergebnisse!$P71&lt;&gt;"",ABS(Ergebnisse!$N71-Ergebnisse!$P71)&gt;1,Ergebnisse!$E71&lt;&gt;Ergebnisse!$G71,$V155&lt;&gt;"",$W155&lt;&gt;""),Ergebnisse!$P71,"")</f>
        <v/>
      </c>
      <c r="AK155" s="138">
        <f ca="1">IF(Ergebnisse!$Q71="",0,Ergebnisse!$Q71)</f>
        <v>0</v>
      </c>
      <c r="AL155" s="135">
        <f ca="1">IF(Ergebnisse!$S71="",0,Ergebnisse!$S71)</f>
        <v>0</v>
      </c>
      <c r="AM155" s="488" t="str">
        <f ca="1">IF(AA155&gt;0,AK155&amp;Sprache!$E$87&amp;AL155,"")</f>
        <v/>
      </c>
      <c r="AN155" s="138" t="str">
        <f t="shared" ca="1" si="111"/>
        <v/>
      </c>
      <c r="AO155" s="135" t="str">
        <f t="shared" ca="1" si="112"/>
        <v/>
      </c>
    </row>
    <row r="156" spans="2:41" s="2" customFormat="1" x14ac:dyDescent="0.2">
      <c r="B156" s="4"/>
      <c r="C156" s="4"/>
      <c r="D156" s="4"/>
      <c r="E156" s="4"/>
      <c r="F156" s="13"/>
      <c r="G156" s="13"/>
      <c r="H156" s="13"/>
      <c r="I156" s="13"/>
      <c r="J156" s="13"/>
      <c r="K156" s="13"/>
      <c r="L156" s="13"/>
      <c r="M156" s="13"/>
      <c r="U156" s="65" t="s">
        <v>86</v>
      </c>
      <c r="V156" s="34" t="str">
        <f ca="1">Planung!$N69</f>
        <v>VFB Essenheim</v>
      </c>
      <c r="W156" s="13" t="str">
        <f ca="1">Planung!$P69</f>
        <v>Raslo Winners</v>
      </c>
      <c r="X156" s="13" t="str">
        <f ca="1">IF(AND(Ergebnisse!$H72&lt;&gt;"",Ergebnisse!$J72&lt;&gt;"",ABS(Ergebnisse!$H72-Ergebnisse!$J72)&gt;1,Ergebnisse!$E72&lt;&gt;Ergebnisse!$G72,$V156&lt;&gt;"",$W156&lt;&gt;""),Ergebnisse!$H72,"")</f>
        <v/>
      </c>
      <c r="Y156" s="29" t="str">
        <f ca="1">IF(AND(Ergebnisse!$H72&lt;&gt;"",Ergebnisse!$J72&lt;&gt;"",ABS(Ergebnisse!$H72-Ergebnisse!$J72)&gt;1,Ergebnisse!$E72&lt;&gt;Ergebnisse!$G72,$V156&lt;&gt;"",$W156&lt;&gt;""),Ergebnisse!$J72,"")</f>
        <v/>
      </c>
      <c r="Z156" s="28" t="str">
        <f ca="1">IF(Planung!$F69=0,V156&amp;W156,"")</f>
        <v/>
      </c>
      <c r="AA156" s="13">
        <f ca="1">IF(AND(V156&lt;&gt;"",W156&lt;&gt;"",V156&lt;&gt;W156,Ergebnisse!$Q72&lt;&gt;"",Ergebnisse!$S72&lt;&gt;""),1,0)</f>
        <v>0</v>
      </c>
      <c r="AB156" s="13" t="str">
        <f ca="1">IF(AND(AA156&gt;0,Planung!$F69=0),AN156&amp;Sprache!$E$87&amp;AO156,"")</f>
        <v/>
      </c>
      <c r="AC156" s="4" t="str">
        <f ca="1">IF(Planung!$F69=1,V156&amp;W156,"")</f>
        <v>VFB EssenheimRaslo Winners</v>
      </c>
      <c r="AD156" s="135" t="str">
        <f ca="1">IF(AND(AA156&gt;0,Planung!$F69=1),AN156&amp;Sprache!$E$87&amp;AO156,"")</f>
        <v/>
      </c>
      <c r="AE156" s="138" t="str">
        <f ca="1">IF($AA156=0,"",IF($AK156&gt;$AL156,Einstellungen!$C$4,IF($AK156=$AL156,1,0)))</f>
        <v/>
      </c>
      <c r="AF156" s="135" t="str">
        <f ca="1">IF($AA156=0,"",IF($AK156&lt;$AL156,Einstellungen!$C$4,IF($AK156=$AL156,1,0)))</f>
        <v/>
      </c>
      <c r="AG156" s="138" t="str">
        <f ca="1">IF(AND(Ergebnisse!$K72&lt;&gt;"",Ergebnisse!$M72&lt;&gt;"",ABS(Ergebnisse!$K72-Ergebnisse!$M72)&gt;1,Ergebnisse!$E72&lt;&gt;Ergebnisse!$G72,$V156&lt;&gt;"",$W156&lt;&gt;""),Ergebnisse!$K72,"")</f>
        <v/>
      </c>
      <c r="AH156" s="476" t="str">
        <f ca="1">IF(AND(Ergebnisse!$K72&lt;&gt;"",Ergebnisse!$M72&lt;&gt;"",ABS(Ergebnisse!$K72-Ergebnisse!$M72)&gt;1,Ergebnisse!$E72&lt;&gt;Ergebnisse!$G72,$V156&lt;&gt;"",$W156&lt;&gt;""),Ergebnisse!$M72,"")</f>
        <v/>
      </c>
      <c r="AI156" s="472" t="str">
        <f ca="1">IF(AND(Ergebnisse!$N72&lt;&gt;"",Ergebnisse!$P72&lt;&gt;"",ABS(Ergebnisse!$N72-Ergebnisse!$P72)&gt;1,Ergebnisse!$E72&lt;&gt;Ergebnisse!$G72,$V156&lt;&gt;"",$W156&lt;&gt;""),Ergebnisse!$N72,"")</f>
        <v/>
      </c>
      <c r="AJ156" s="135" t="str">
        <f ca="1">IF(AND(Ergebnisse!$N72&lt;&gt;"",Ergebnisse!$P72&lt;&gt;"",ABS(Ergebnisse!$N72-Ergebnisse!$P72)&gt;1,Ergebnisse!$E72&lt;&gt;Ergebnisse!$G72,$V156&lt;&gt;"",$W156&lt;&gt;""),Ergebnisse!$P72,"")</f>
        <v/>
      </c>
      <c r="AK156" s="138">
        <f ca="1">IF(Ergebnisse!$Q72="",0,Ergebnisse!$Q72)</f>
        <v>0</v>
      </c>
      <c r="AL156" s="135">
        <f ca="1">IF(Ergebnisse!$S72="",0,Ergebnisse!$S72)</f>
        <v>0</v>
      </c>
      <c r="AM156" s="488" t="str">
        <f ca="1">IF(AA156&gt;0,AK156&amp;Sprache!$E$87&amp;AL156,"")</f>
        <v/>
      </c>
      <c r="AN156" s="138" t="str">
        <f t="shared" ca="1" si="111"/>
        <v/>
      </c>
      <c r="AO156" s="135" t="str">
        <f t="shared" ca="1" si="112"/>
        <v/>
      </c>
    </row>
    <row r="157" spans="2:41" s="2" customFormat="1" x14ac:dyDescent="0.2">
      <c r="B157" s="4"/>
      <c r="C157" s="4"/>
      <c r="D157" s="4"/>
      <c r="E157" s="4"/>
      <c r="F157" s="13"/>
      <c r="G157" s="13"/>
      <c r="H157" s="13"/>
      <c r="I157" s="13"/>
      <c r="J157" s="13"/>
      <c r="K157" s="13"/>
      <c r="L157" s="13"/>
      <c r="M157" s="13"/>
      <c r="U157" s="65" t="s">
        <v>87</v>
      </c>
      <c r="V157" s="34" t="str">
        <f ca="1">Planung!$N70</f>
        <v>AC Roma</v>
      </c>
      <c r="W157" s="13" t="str">
        <f ca="1">Planung!$P70</f>
        <v>Maibach 1822 eV</v>
      </c>
      <c r="X157" s="13" t="str">
        <f ca="1">IF(AND(Ergebnisse!$H73&lt;&gt;"",Ergebnisse!$J73&lt;&gt;"",ABS(Ergebnisse!$H73-Ergebnisse!$J73)&gt;1,Ergebnisse!$E73&lt;&gt;Ergebnisse!$G73,$V157&lt;&gt;"",$W157&lt;&gt;""),Ergebnisse!$H73,"")</f>
        <v/>
      </c>
      <c r="Y157" s="29" t="str">
        <f ca="1">IF(AND(Ergebnisse!$H73&lt;&gt;"",Ergebnisse!$J73&lt;&gt;"",ABS(Ergebnisse!$H73-Ergebnisse!$J73)&gt;1,Ergebnisse!$E73&lt;&gt;Ergebnisse!$G73,$V157&lt;&gt;"",$W157&lt;&gt;""),Ergebnisse!$J73,"")</f>
        <v/>
      </c>
      <c r="Z157" s="28" t="str">
        <f ca="1">IF(Planung!$F70=0,V157&amp;W157,"")</f>
        <v/>
      </c>
      <c r="AA157" s="13">
        <f ca="1">IF(AND(V157&lt;&gt;"",W157&lt;&gt;"",V157&lt;&gt;W157,Ergebnisse!$Q73&lt;&gt;"",Ergebnisse!$S73&lt;&gt;""),1,0)</f>
        <v>0</v>
      </c>
      <c r="AB157" s="13" t="str">
        <f ca="1">IF(AND(AA157&gt;0,Planung!$F70=0),AN157&amp;Sprache!$E$87&amp;AO157,"")</f>
        <v/>
      </c>
      <c r="AC157" s="4" t="str">
        <f ca="1">IF(Planung!$F70=1,V157&amp;W157,"")</f>
        <v>AC RomaMaibach 1822 eV</v>
      </c>
      <c r="AD157" s="135" t="str">
        <f ca="1">IF(AND(AA157&gt;0,Planung!$F70=1),AN157&amp;Sprache!$E$87&amp;AO157,"")</f>
        <v/>
      </c>
      <c r="AE157" s="138" t="str">
        <f ca="1">IF($AA157=0,"",IF($AK157&gt;$AL157,Einstellungen!$C$4,IF($AK157=$AL157,1,0)))</f>
        <v/>
      </c>
      <c r="AF157" s="135" t="str">
        <f ca="1">IF($AA157=0,"",IF($AK157&lt;$AL157,Einstellungen!$C$4,IF($AK157=$AL157,1,0)))</f>
        <v/>
      </c>
      <c r="AG157" s="138" t="str">
        <f ca="1">IF(AND(Ergebnisse!$K73&lt;&gt;"",Ergebnisse!$M73&lt;&gt;"",ABS(Ergebnisse!$K73-Ergebnisse!$M73)&gt;1,Ergebnisse!$E73&lt;&gt;Ergebnisse!$G73,$V157&lt;&gt;"",$W157&lt;&gt;""),Ergebnisse!$K73,"")</f>
        <v/>
      </c>
      <c r="AH157" s="476" t="str">
        <f ca="1">IF(AND(Ergebnisse!$K73&lt;&gt;"",Ergebnisse!$M73&lt;&gt;"",ABS(Ergebnisse!$K73-Ergebnisse!$M73)&gt;1,Ergebnisse!$E73&lt;&gt;Ergebnisse!$G73,$V157&lt;&gt;"",$W157&lt;&gt;""),Ergebnisse!$M73,"")</f>
        <v/>
      </c>
      <c r="AI157" s="472" t="str">
        <f ca="1">IF(AND(Ergebnisse!$N73&lt;&gt;"",Ergebnisse!$P73&lt;&gt;"",ABS(Ergebnisse!$N73-Ergebnisse!$P73)&gt;1,Ergebnisse!$E73&lt;&gt;Ergebnisse!$G73,$V157&lt;&gt;"",$W157&lt;&gt;""),Ergebnisse!$N73,"")</f>
        <v/>
      </c>
      <c r="AJ157" s="135" t="str">
        <f ca="1">IF(AND(Ergebnisse!$N73&lt;&gt;"",Ergebnisse!$P73&lt;&gt;"",ABS(Ergebnisse!$N73-Ergebnisse!$P73)&gt;1,Ergebnisse!$E73&lt;&gt;Ergebnisse!$G73,$V157&lt;&gt;"",$W157&lt;&gt;""),Ergebnisse!$P73,"")</f>
        <v/>
      </c>
      <c r="AK157" s="138">
        <f ca="1">IF(Ergebnisse!$Q73="",0,Ergebnisse!$Q73)</f>
        <v>0</v>
      </c>
      <c r="AL157" s="135">
        <f ca="1">IF(Ergebnisse!$S73="",0,Ergebnisse!$S73)</f>
        <v>0</v>
      </c>
      <c r="AM157" s="488" t="str">
        <f ca="1">IF(AA157&gt;0,AK157&amp;Sprache!$E$87&amp;AL157,"")</f>
        <v/>
      </c>
      <c r="AN157" s="138" t="str">
        <f t="shared" ca="1" si="111"/>
        <v/>
      </c>
      <c r="AO157" s="135" t="str">
        <f t="shared" ca="1" si="112"/>
        <v/>
      </c>
    </row>
    <row r="158" spans="2:41" s="2" customFormat="1" x14ac:dyDescent="0.2">
      <c r="B158" s="4"/>
      <c r="C158" s="4"/>
      <c r="D158" s="4"/>
      <c r="E158" s="4"/>
      <c r="F158" s="13"/>
      <c r="G158" s="13"/>
      <c r="H158" s="13"/>
      <c r="I158" s="13"/>
      <c r="J158" s="13"/>
      <c r="K158" s="13"/>
      <c r="L158" s="13"/>
      <c r="M158" s="13"/>
      <c r="U158" s="65" t="s">
        <v>88</v>
      </c>
      <c r="V158" s="34" t="str">
        <f ca="1">Planung!$N71</f>
        <v>Eintracht Frankfurt</v>
      </c>
      <c r="W158" s="13" t="str">
        <f ca="1">Planung!$P71</f>
        <v>FC Barcelona</v>
      </c>
      <c r="X158" s="13" t="str">
        <f ca="1">IF(AND(Ergebnisse!$H74&lt;&gt;"",Ergebnisse!$J74&lt;&gt;"",ABS(Ergebnisse!$H74-Ergebnisse!$J74)&gt;1,Ergebnisse!$E74&lt;&gt;Ergebnisse!$G74,$V158&lt;&gt;"",$W158&lt;&gt;""),Ergebnisse!$H74,"")</f>
        <v/>
      </c>
      <c r="Y158" s="29" t="str">
        <f ca="1">IF(AND(Ergebnisse!$H74&lt;&gt;"",Ergebnisse!$J74&lt;&gt;"",ABS(Ergebnisse!$H74-Ergebnisse!$J74)&gt;1,Ergebnisse!$E74&lt;&gt;Ergebnisse!$G74,$V158&lt;&gt;"",$W158&lt;&gt;""),Ergebnisse!$J74,"")</f>
        <v/>
      </c>
      <c r="Z158" s="28" t="str">
        <f ca="1">IF(Planung!$F71=0,V158&amp;W158,"")</f>
        <v/>
      </c>
      <c r="AA158" s="13">
        <f ca="1">IF(AND(V158&lt;&gt;"",W158&lt;&gt;"",V158&lt;&gt;W158,Ergebnisse!$Q74&lt;&gt;"",Ergebnisse!$S74&lt;&gt;""),1,0)</f>
        <v>0</v>
      </c>
      <c r="AB158" s="13" t="str">
        <f ca="1">IF(AND(AA158&gt;0,Planung!$F71=0),AN158&amp;Sprache!$E$87&amp;AO158,"")</f>
        <v/>
      </c>
      <c r="AC158" s="4" t="str">
        <f ca="1">IF(Planung!$F71=1,V158&amp;W158,"")</f>
        <v>Eintracht FrankfurtFC Barcelona</v>
      </c>
      <c r="AD158" s="135" t="str">
        <f ca="1">IF(AND(AA158&gt;0,Planung!$F71=1),AN158&amp;Sprache!$E$87&amp;AO158,"")</f>
        <v/>
      </c>
      <c r="AE158" s="138" t="str">
        <f ca="1">IF($AA158=0,"",IF($AK158&gt;$AL158,Einstellungen!$C$4,IF($AK158=$AL158,1,0)))</f>
        <v/>
      </c>
      <c r="AF158" s="135" t="str">
        <f ca="1">IF($AA158=0,"",IF($AK158&lt;$AL158,Einstellungen!$C$4,IF($AK158=$AL158,1,0)))</f>
        <v/>
      </c>
      <c r="AG158" s="138" t="str">
        <f ca="1">IF(AND(Ergebnisse!$K74&lt;&gt;"",Ergebnisse!$M74&lt;&gt;"",ABS(Ergebnisse!$K74-Ergebnisse!$M74)&gt;1,Ergebnisse!$E74&lt;&gt;Ergebnisse!$G74,$V158&lt;&gt;"",$W158&lt;&gt;""),Ergebnisse!$K74,"")</f>
        <v/>
      </c>
      <c r="AH158" s="476" t="str">
        <f ca="1">IF(AND(Ergebnisse!$K74&lt;&gt;"",Ergebnisse!$M74&lt;&gt;"",ABS(Ergebnisse!$K74-Ergebnisse!$M74)&gt;1,Ergebnisse!$E74&lt;&gt;Ergebnisse!$G74,$V158&lt;&gt;"",$W158&lt;&gt;""),Ergebnisse!$M74,"")</f>
        <v/>
      </c>
      <c r="AI158" s="472" t="str">
        <f ca="1">IF(AND(Ergebnisse!$N74&lt;&gt;"",Ergebnisse!$P74&lt;&gt;"",ABS(Ergebnisse!$N74-Ergebnisse!$P74)&gt;1,Ergebnisse!$E74&lt;&gt;Ergebnisse!$G74,$V158&lt;&gt;"",$W158&lt;&gt;""),Ergebnisse!$N74,"")</f>
        <v/>
      </c>
      <c r="AJ158" s="135" t="str">
        <f ca="1">IF(AND(Ergebnisse!$N74&lt;&gt;"",Ergebnisse!$P74&lt;&gt;"",ABS(Ergebnisse!$N74-Ergebnisse!$P74)&gt;1,Ergebnisse!$E74&lt;&gt;Ergebnisse!$G74,$V158&lt;&gt;"",$W158&lt;&gt;""),Ergebnisse!$P74,"")</f>
        <v/>
      </c>
      <c r="AK158" s="138">
        <f ca="1">IF(Ergebnisse!$Q74="",0,Ergebnisse!$Q74)</f>
        <v>0</v>
      </c>
      <c r="AL158" s="135">
        <f ca="1">IF(Ergebnisse!$S74="",0,Ergebnisse!$S74)</f>
        <v>0</v>
      </c>
      <c r="AM158" s="488" t="str">
        <f ca="1">IF(AA158&gt;0,AK158&amp;Sprache!$E$87&amp;AL158,"")</f>
        <v/>
      </c>
      <c r="AN158" s="138" t="str">
        <f t="shared" ca="1" si="111"/>
        <v/>
      </c>
      <c r="AO158" s="135" t="str">
        <f t="shared" ca="1" si="112"/>
        <v/>
      </c>
    </row>
    <row r="159" spans="2:41" s="2" customFormat="1" x14ac:dyDescent="0.2">
      <c r="B159" s="4"/>
      <c r="C159" s="4"/>
      <c r="D159" s="4"/>
      <c r="E159" s="4"/>
      <c r="F159" s="13"/>
      <c r="G159" s="13"/>
      <c r="H159" s="13"/>
      <c r="I159" s="13"/>
      <c r="J159" s="13"/>
      <c r="K159" s="13"/>
      <c r="L159" s="13"/>
      <c r="M159" s="13"/>
      <c r="U159" s="65" t="s">
        <v>89</v>
      </c>
      <c r="V159" s="34" t="str">
        <f ca="1">Planung!$N72</f>
        <v>Inter Mailand</v>
      </c>
      <c r="W159" s="13" t="str">
        <f ca="1">Planung!$P72</f>
        <v>1. FC Riedwald</v>
      </c>
      <c r="X159" s="13" t="str">
        <f ca="1">IF(AND(Ergebnisse!$H75&lt;&gt;"",Ergebnisse!$J75&lt;&gt;"",ABS(Ergebnisse!$H75-Ergebnisse!$J75)&gt;1,Ergebnisse!$E75&lt;&gt;Ergebnisse!$G75,$V159&lt;&gt;"",$W159&lt;&gt;""),Ergebnisse!$H75,"")</f>
        <v/>
      </c>
      <c r="Y159" s="29" t="str">
        <f ca="1">IF(AND(Ergebnisse!$H75&lt;&gt;"",Ergebnisse!$J75&lt;&gt;"",ABS(Ergebnisse!$H75-Ergebnisse!$J75)&gt;1,Ergebnisse!$E75&lt;&gt;Ergebnisse!$G75,$V159&lt;&gt;"",$W159&lt;&gt;""),Ergebnisse!$J75,"")</f>
        <v/>
      </c>
      <c r="Z159" s="28" t="str">
        <f ca="1">IF(Planung!$F72=0,V159&amp;W159,"")</f>
        <v/>
      </c>
      <c r="AA159" s="13">
        <f ca="1">IF(AND(V159&lt;&gt;"",W159&lt;&gt;"",V159&lt;&gt;W159,Ergebnisse!$Q75&lt;&gt;"",Ergebnisse!$S75&lt;&gt;""),1,0)</f>
        <v>0</v>
      </c>
      <c r="AB159" s="13" t="str">
        <f ca="1">IF(AND(AA159&gt;0,Planung!$F72=0),AN159&amp;Sprache!$E$87&amp;AO159,"")</f>
        <v/>
      </c>
      <c r="AC159" s="4" t="str">
        <f ca="1">IF(Planung!$F72=1,V159&amp;W159,"")</f>
        <v>Inter Mailand1. FC Riedwald</v>
      </c>
      <c r="AD159" s="135" t="str">
        <f ca="1">IF(AND(AA159&gt;0,Planung!$F72=1),AN159&amp;Sprache!$E$87&amp;AO159,"")</f>
        <v/>
      </c>
      <c r="AE159" s="138" t="str">
        <f ca="1">IF($AA159=0,"",IF($AK159&gt;$AL159,Einstellungen!$C$4,IF($AK159=$AL159,1,0)))</f>
        <v/>
      </c>
      <c r="AF159" s="135" t="str">
        <f ca="1">IF($AA159=0,"",IF($AK159&lt;$AL159,Einstellungen!$C$4,IF($AK159=$AL159,1,0)))</f>
        <v/>
      </c>
      <c r="AG159" s="138" t="str">
        <f ca="1">IF(AND(Ergebnisse!$K75&lt;&gt;"",Ergebnisse!$M75&lt;&gt;"",ABS(Ergebnisse!$K75-Ergebnisse!$M75)&gt;1,Ergebnisse!$E75&lt;&gt;Ergebnisse!$G75,$V159&lt;&gt;"",$W159&lt;&gt;""),Ergebnisse!$K75,"")</f>
        <v/>
      </c>
      <c r="AH159" s="476" t="str">
        <f ca="1">IF(AND(Ergebnisse!$K75&lt;&gt;"",Ergebnisse!$M75&lt;&gt;"",ABS(Ergebnisse!$K75-Ergebnisse!$M75)&gt;1,Ergebnisse!$E75&lt;&gt;Ergebnisse!$G75,$V159&lt;&gt;"",$W159&lt;&gt;""),Ergebnisse!$M75,"")</f>
        <v/>
      </c>
      <c r="AI159" s="472" t="str">
        <f ca="1">IF(AND(Ergebnisse!$N75&lt;&gt;"",Ergebnisse!$P75&lt;&gt;"",ABS(Ergebnisse!$N75-Ergebnisse!$P75)&gt;1,Ergebnisse!$E75&lt;&gt;Ergebnisse!$G75,$V159&lt;&gt;"",$W159&lt;&gt;""),Ergebnisse!$N75,"")</f>
        <v/>
      </c>
      <c r="AJ159" s="135" t="str">
        <f ca="1">IF(AND(Ergebnisse!$N75&lt;&gt;"",Ergebnisse!$P75&lt;&gt;"",ABS(Ergebnisse!$N75-Ergebnisse!$P75)&gt;1,Ergebnisse!$E75&lt;&gt;Ergebnisse!$G75,$V159&lt;&gt;"",$W159&lt;&gt;""),Ergebnisse!$P75,"")</f>
        <v/>
      </c>
      <c r="AK159" s="138">
        <f ca="1">IF(Ergebnisse!$Q75="",0,Ergebnisse!$Q75)</f>
        <v>0</v>
      </c>
      <c r="AL159" s="135">
        <f ca="1">IF(Ergebnisse!$S75="",0,Ergebnisse!$S75)</f>
        <v>0</v>
      </c>
      <c r="AM159" s="488" t="str">
        <f ca="1">IF(AA159&gt;0,AK159&amp;Sprache!$E$87&amp;AL159,"")</f>
        <v/>
      </c>
      <c r="AN159" s="138" t="str">
        <f t="shared" ref="AN159:AN222" ca="1" si="113">IF(AA159&gt;0,SUM(X159,AG159,AI159),"")</f>
        <v/>
      </c>
      <c r="AO159" s="135" t="str">
        <f t="shared" ref="AO159:AO222" ca="1" si="114">IF(AA159&gt;0,SUM(Y159,AH159,AJ159),"")</f>
        <v/>
      </c>
    </row>
    <row r="160" spans="2:41" s="2" customFormat="1" x14ac:dyDescent="0.2">
      <c r="B160" s="4"/>
      <c r="C160" s="4"/>
      <c r="D160" s="4"/>
      <c r="E160" s="4"/>
      <c r="F160" s="13"/>
      <c r="G160" s="13"/>
      <c r="H160" s="13"/>
      <c r="I160" s="13"/>
      <c r="J160" s="13"/>
      <c r="K160" s="13"/>
      <c r="L160" s="13"/>
      <c r="M160" s="13"/>
      <c r="U160" s="65" t="s">
        <v>90</v>
      </c>
      <c r="V160" s="34" t="str">
        <f ca="1">Planung!$N73</f>
        <v>SSV Wildbach</v>
      </c>
      <c r="W160" s="13" t="str">
        <f ca="1">Planung!$P73</f>
        <v>VFB Essenheim</v>
      </c>
      <c r="X160" s="13" t="str">
        <f ca="1">IF(AND(Ergebnisse!$H76&lt;&gt;"",Ergebnisse!$J76&lt;&gt;"",ABS(Ergebnisse!$H76-Ergebnisse!$J76)&gt;1,Ergebnisse!$E76&lt;&gt;Ergebnisse!$G76,$V160&lt;&gt;"",$W160&lt;&gt;""),Ergebnisse!$H76,"")</f>
        <v/>
      </c>
      <c r="Y160" s="29" t="str">
        <f ca="1">IF(AND(Ergebnisse!$H76&lt;&gt;"",Ergebnisse!$J76&lt;&gt;"",ABS(Ergebnisse!$H76-Ergebnisse!$J76)&gt;1,Ergebnisse!$E76&lt;&gt;Ergebnisse!$G76,$V160&lt;&gt;"",$W160&lt;&gt;""),Ergebnisse!$J76,"")</f>
        <v/>
      </c>
      <c r="Z160" s="28" t="str">
        <f ca="1">IF(Planung!$F73=0,V160&amp;W160,"")</f>
        <v/>
      </c>
      <c r="AA160" s="13">
        <f ca="1">IF(AND(V160&lt;&gt;"",W160&lt;&gt;"",V160&lt;&gt;W160,Ergebnisse!$Q76&lt;&gt;"",Ergebnisse!$S76&lt;&gt;""),1,0)</f>
        <v>0</v>
      </c>
      <c r="AB160" s="13" t="str">
        <f ca="1">IF(AND(AA160&gt;0,Planung!$F73=0),AN160&amp;Sprache!$E$87&amp;AO160,"")</f>
        <v/>
      </c>
      <c r="AC160" s="4" t="str">
        <f ca="1">IF(Planung!$F73=1,V160&amp;W160,"")</f>
        <v>SSV WildbachVFB Essenheim</v>
      </c>
      <c r="AD160" s="135" t="str">
        <f ca="1">IF(AND(AA160&gt;0,Planung!$F73=1),AN160&amp;Sprache!$E$87&amp;AO160,"")</f>
        <v/>
      </c>
      <c r="AE160" s="138" t="str">
        <f ca="1">IF($AA160=0,"",IF($AK160&gt;$AL160,Einstellungen!$C$4,IF($AK160=$AL160,1,0)))</f>
        <v/>
      </c>
      <c r="AF160" s="135" t="str">
        <f ca="1">IF($AA160=0,"",IF($AK160&lt;$AL160,Einstellungen!$C$4,IF($AK160=$AL160,1,0)))</f>
        <v/>
      </c>
      <c r="AG160" s="138" t="str">
        <f ca="1">IF(AND(Ergebnisse!$K76&lt;&gt;"",Ergebnisse!$M76&lt;&gt;"",ABS(Ergebnisse!$K76-Ergebnisse!$M76)&gt;1,Ergebnisse!$E76&lt;&gt;Ergebnisse!$G76,$V160&lt;&gt;"",$W160&lt;&gt;""),Ergebnisse!$K76,"")</f>
        <v/>
      </c>
      <c r="AH160" s="476" t="str">
        <f ca="1">IF(AND(Ergebnisse!$K76&lt;&gt;"",Ergebnisse!$M76&lt;&gt;"",ABS(Ergebnisse!$K76-Ergebnisse!$M76)&gt;1,Ergebnisse!$E76&lt;&gt;Ergebnisse!$G76,$V160&lt;&gt;"",$W160&lt;&gt;""),Ergebnisse!$M76,"")</f>
        <v/>
      </c>
      <c r="AI160" s="472" t="str">
        <f ca="1">IF(AND(Ergebnisse!$N76&lt;&gt;"",Ergebnisse!$P76&lt;&gt;"",ABS(Ergebnisse!$N76-Ergebnisse!$P76)&gt;1,Ergebnisse!$E76&lt;&gt;Ergebnisse!$G76,$V160&lt;&gt;"",$W160&lt;&gt;""),Ergebnisse!$N76,"")</f>
        <v/>
      </c>
      <c r="AJ160" s="135" t="str">
        <f ca="1">IF(AND(Ergebnisse!$N76&lt;&gt;"",Ergebnisse!$P76&lt;&gt;"",ABS(Ergebnisse!$N76-Ergebnisse!$P76)&gt;1,Ergebnisse!$E76&lt;&gt;Ergebnisse!$G76,$V160&lt;&gt;"",$W160&lt;&gt;""),Ergebnisse!$P76,"")</f>
        <v/>
      </c>
      <c r="AK160" s="138">
        <f ca="1">IF(Ergebnisse!$Q76="",0,Ergebnisse!$Q76)</f>
        <v>0</v>
      </c>
      <c r="AL160" s="135">
        <f ca="1">IF(Ergebnisse!$S76="",0,Ergebnisse!$S76)</f>
        <v>0</v>
      </c>
      <c r="AM160" s="488" t="str">
        <f ca="1">IF(AA160&gt;0,AK160&amp;Sprache!$E$87&amp;AL160,"")</f>
        <v/>
      </c>
      <c r="AN160" s="138" t="str">
        <f t="shared" ca="1" si="113"/>
        <v/>
      </c>
      <c r="AO160" s="135" t="str">
        <f t="shared" ca="1" si="114"/>
        <v/>
      </c>
    </row>
    <row r="161" spans="2:41" s="2" customFormat="1" x14ac:dyDescent="0.2">
      <c r="B161" s="4"/>
      <c r="C161" s="4"/>
      <c r="D161" s="4"/>
      <c r="E161" s="4"/>
      <c r="F161" s="13"/>
      <c r="G161" s="13"/>
      <c r="H161" s="13"/>
      <c r="I161" s="13"/>
      <c r="J161" s="13"/>
      <c r="K161" s="13"/>
      <c r="L161" s="13"/>
      <c r="M161" s="13"/>
      <c r="U161" s="65" t="s">
        <v>91</v>
      </c>
      <c r="V161" s="34" t="str">
        <f ca="1">Planung!$N74</f>
        <v>Maibach 1822 eV</v>
      </c>
      <c r="W161" s="13" t="str">
        <f ca="1">Planung!$P74</f>
        <v>Fun Kickers Oes</v>
      </c>
      <c r="X161" s="13" t="str">
        <f ca="1">IF(AND(Ergebnisse!$H77&lt;&gt;"",Ergebnisse!$J77&lt;&gt;"",ABS(Ergebnisse!$H77-Ergebnisse!$J77)&gt;1,Ergebnisse!$E77&lt;&gt;Ergebnisse!$G77,$V161&lt;&gt;"",$W161&lt;&gt;""),Ergebnisse!$H77,"")</f>
        <v/>
      </c>
      <c r="Y161" s="29" t="str">
        <f ca="1">IF(AND(Ergebnisse!$H77&lt;&gt;"",Ergebnisse!$J77&lt;&gt;"",ABS(Ergebnisse!$H77-Ergebnisse!$J77)&gt;1,Ergebnisse!$E77&lt;&gt;Ergebnisse!$G77,$V161&lt;&gt;"",$W161&lt;&gt;""),Ergebnisse!$J77,"")</f>
        <v/>
      </c>
      <c r="Z161" s="28" t="str">
        <f ca="1">IF(Planung!$F74=0,V161&amp;W161,"")</f>
        <v/>
      </c>
      <c r="AA161" s="13">
        <f ca="1">IF(AND(V161&lt;&gt;"",W161&lt;&gt;"",V161&lt;&gt;W161,Ergebnisse!$Q77&lt;&gt;"",Ergebnisse!$S77&lt;&gt;""),1,0)</f>
        <v>0</v>
      </c>
      <c r="AB161" s="13" t="str">
        <f ca="1">IF(AND(AA161&gt;0,Planung!$F74=0),AN161&amp;Sprache!$E$87&amp;AO161,"")</f>
        <v/>
      </c>
      <c r="AC161" s="4" t="str">
        <f ca="1">IF(Planung!$F74=1,V161&amp;W161,"")</f>
        <v>Maibach 1822 eVFun Kickers Oes</v>
      </c>
      <c r="AD161" s="135" t="str">
        <f ca="1">IF(AND(AA161&gt;0,Planung!$F74=1),AN161&amp;Sprache!$E$87&amp;AO161,"")</f>
        <v/>
      </c>
      <c r="AE161" s="138" t="str">
        <f ca="1">IF($AA161=0,"",IF($AK161&gt;$AL161,Einstellungen!$C$4,IF($AK161=$AL161,1,0)))</f>
        <v/>
      </c>
      <c r="AF161" s="135" t="str">
        <f ca="1">IF($AA161=0,"",IF($AK161&lt;$AL161,Einstellungen!$C$4,IF($AK161=$AL161,1,0)))</f>
        <v/>
      </c>
      <c r="AG161" s="138" t="str">
        <f ca="1">IF(AND(Ergebnisse!$K77&lt;&gt;"",Ergebnisse!$M77&lt;&gt;"",ABS(Ergebnisse!$K77-Ergebnisse!$M77)&gt;1,Ergebnisse!$E77&lt;&gt;Ergebnisse!$G77,$V161&lt;&gt;"",$W161&lt;&gt;""),Ergebnisse!$K77,"")</f>
        <v/>
      </c>
      <c r="AH161" s="476" t="str">
        <f ca="1">IF(AND(Ergebnisse!$K77&lt;&gt;"",Ergebnisse!$M77&lt;&gt;"",ABS(Ergebnisse!$K77-Ergebnisse!$M77)&gt;1,Ergebnisse!$E77&lt;&gt;Ergebnisse!$G77,$V161&lt;&gt;"",$W161&lt;&gt;""),Ergebnisse!$M77,"")</f>
        <v/>
      </c>
      <c r="AI161" s="472" t="str">
        <f ca="1">IF(AND(Ergebnisse!$N77&lt;&gt;"",Ergebnisse!$P77&lt;&gt;"",ABS(Ergebnisse!$N77-Ergebnisse!$P77)&gt;1,Ergebnisse!$E77&lt;&gt;Ergebnisse!$G77,$V161&lt;&gt;"",$W161&lt;&gt;""),Ergebnisse!$N77,"")</f>
        <v/>
      </c>
      <c r="AJ161" s="135" t="str">
        <f ca="1">IF(AND(Ergebnisse!$N77&lt;&gt;"",Ergebnisse!$P77&lt;&gt;"",ABS(Ergebnisse!$N77-Ergebnisse!$P77)&gt;1,Ergebnisse!$E77&lt;&gt;Ergebnisse!$G77,$V161&lt;&gt;"",$W161&lt;&gt;""),Ergebnisse!$P77,"")</f>
        <v/>
      </c>
      <c r="AK161" s="138">
        <f ca="1">IF(Ergebnisse!$Q77="",0,Ergebnisse!$Q77)</f>
        <v>0</v>
      </c>
      <c r="AL161" s="135">
        <f ca="1">IF(Ergebnisse!$S77="",0,Ergebnisse!$S77)</f>
        <v>0</v>
      </c>
      <c r="AM161" s="488" t="str">
        <f ca="1">IF(AA161&gt;0,AK161&amp;Sprache!$E$87&amp;AL161,"")</f>
        <v/>
      </c>
      <c r="AN161" s="138" t="str">
        <f t="shared" ca="1" si="113"/>
        <v/>
      </c>
      <c r="AO161" s="135" t="str">
        <f t="shared" ca="1" si="114"/>
        <v/>
      </c>
    </row>
    <row r="162" spans="2:41" s="2" customFormat="1" x14ac:dyDescent="0.2">
      <c r="B162" s="4"/>
      <c r="C162" s="4"/>
      <c r="D162" s="4"/>
      <c r="E162" s="4"/>
      <c r="F162" s="13"/>
      <c r="G162" s="13"/>
      <c r="H162" s="13"/>
      <c r="I162" s="13"/>
      <c r="J162" s="13"/>
      <c r="K162" s="13"/>
      <c r="L162" s="13"/>
      <c r="M162" s="13"/>
      <c r="U162" s="65" t="s">
        <v>92</v>
      </c>
      <c r="V162" s="34" t="str">
        <f ca="1">Planung!$N75</f>
        <v>Raslo Winners</v>
      </c>
      <c r="W162" s="13" t="str">
        <f ca="1">Planung!$P75</f>
        <v>Eintracht Frankfurt</v>
      </c>
      <c r="X162" s="13" t="str">
        <f ca="1">IF(AND(Ergebnisse!$H78&lt;&gt;"",Ergebnisse!$J78&lt;&gt;"",ABS(Ergebnisse!$H78-Ergebnisse!$J78)&gt;1,Ergebnisse!$E78&lt;&gt;Ergebnisse!$G78,$V162&lt;&gt;"",$W162&lt;&gt;""),Ergebnisse!$H78,"")</f>
        <v/>
      </c>
      <c r="Y162" s="29" t="str">
        <f ca="1">IF(AND(Ergebnisse!$H78&lt;&gt;"",Ergebnisse!$J78&lt;&gt;"",ABS(Ergebnisse!$H78-Ergebnisse!$J78)&gt;1,Ergebnisse!$E78&lt;&gt;Ergebnisse!$G78,$V162&lt;&gt;"",$W162&lt;&gt;""),Ergebnisse!$J78,"")</f>
        <v/>
      </c>
      <c r="Z162" s="28" t="str">
        <f ca="1">IF(Planung!$F75=0,V162&amp;W162,"")</f>
        <v/>
      </c>
      <c r="AA162" s="13">
        <f ca="1">IF(AND(V162&lt;&gt;"",W162&lt;&gt;"",V162&lt;&gt;W162,Ergebnisse!$Q78&lt;&gt;"",Ergebnisse!$S78&lt;&gt;""),1,0)</f>
        <v>0</v>
      </c>
      <c r="AB162" s="13" t="str">
        <f ca="1">IF(AND(AA162&gt;0,Planung!$F75=0),AN162&amp;Sprache!$E$87&amp;AO162,"")</f>
        <v/>
      </c>
      <c r="AC162" s="4" t="str">
        <f ca="1">IF(Planung!$F75=1,V162&amp;W162,"")</f>
        <v>Raslo WinnersEintracht Frankfurt</v>
      </c>
      <c r="AD162" s="135" t="str">
        <f ca="1">IF(AND(AA162&gt;0,Planung!$F75=1),AN162&amp;Sprache!$E$87&amp;AO162,"")</f>
        <v/>
      </c>
      <c r="AE162" s="138" t="str">
        <f ca="1">IF($AA162=0,"",IF($AK162&gt;$AL162,Einstellungen!$C$4,IF($AK162=$AL162,1,0)))</f>
        <v/>
      </c>
      <c r="AF162" s="135" t="str">
        <f ca="1">IF($AA162=0,"",IF($AK162&lt;$AL162,Einstellungen!$C$4,IF($AK162=$AL162,1,0)))</f>
        <v/>
      </c>
      <c r="AG162" s="138" t="str">
        <f ca="1">IF(AND(Ergebnisse!$K78&lt;&gt;"",Ergebnisse!$M78&lt;&gt;"",ABS(Ergebnisse!$K78-Ergebnisse!$M78)&gt;1,Ergebnisse!$E78&lt;&gt;Ergebnisse!$G78,$V162&lt;&gt;"",$W162&lt;&gt;""),Ergebnisse!$K78,"")</f>
        <v/>
      </c>
      <c r="AH162" s="476" t="str">
        <f ca="1">IF(AND(Ergebnisse!$K78&lt;&gt;"",Ergebnisse!$M78&lt;&gt;"",ABS(Ergebnisse!$K78-Ergebnisse!$M78)&gt;1,Ergebnisse!$E78&lt;&gt;Ergebnisse!$G78,$V162&lt;&gt;"",$W162&lt;&gt;""),Ergebnisse!$M78,"")</f>
        <v/>
      </c>
      <c r="AI162" s="472" t="str">
        <f ca="1">IF(AND(Ergebnisse!$N78&lt;&gt;"",Ergebnisse!$P78&lt;&gt;"",ABS(Ergebnisse!$N78-Ergebnisse!$P78)&gt;1,Ergebnisse!$E78&lt;&gt;Ergebnisse!$G78,$V162&lt;&gt;"",$W162&lt;&gt;""),Ergebnisse!$N78,"")</f>
        <v/>
      </c>
      <c r="AJ162" s="135" t="str">
        <f ca="1">IF(AND(Ergebnisse!$N78&lt;&gt;"",Ergebnisse!$P78&lt;&gt;"",ABS(Ergebnisse!$N78-Ergebnisse!$P78)&gt;1,Ergebnisse!$E78&lt;&gt;Ergebnisse!$G78,$V162&lt;&gt;"",$W162&lt;&gt;""),Ergebnisse!$P78,"")</f>
        <v/>
      </c>
      <c r="AK162" s="138">
        <f ca="1">IF(Ergebnisse!$Q78="",0,Ergebnisse!$Q78)</f>
        <v>0</v>
      </c>
      <c r="AL162" s="135">
        <f ca="1">IF(Ergebnisse!$S78="",0,Ergebnisse!$S78)</f>
        <v>0</v>
      </c>
      <c r="AM162" s="488" t="str">
        <f ca="1">IF(AA162&gt;0,AK162&amp;Sprache!$E$87&amp;AL162,"")</f>
        <v/>
      </c>
      <c r="AN162" s="138" t="str">
        <f t="shared" ca="1" si="113"/>
        <v/>
      </c>
      <c r="AO162" s="135" t="str">
        <f t="shared" ca="1" si="114"/>
        <v/>
      </c>
    </row>
    <row r="163" spans="2:41" s="2" customFormat="1" x14ac:dyDescent="0.2">
      <c r="B163" s="4"/>
      <c r="C163" s="4"/>
      <c r="D163" s="4"/>
      <c r="E163" s="4"/>
      <c r="F163" s="13"/>
      <c r="G163" s="13"/>
      <c r="H163" s="13"/>
      <c r="I163" s="13"/>
      <c r="J163" s="13"/>
      <c r="K163" s="13"/>
      <c r="L163" s="13"/>
      <c r="M163" s="13"/>
      <c r="U163" s="65" t="s">
        <v>93</v>
      </c>
      <c r="V163" s="34" t="str">
        <f ca="1">Planung!$N76</f>
        <v>FC Barcelona</v>
      </c>
      <c r="W163" s="13" t="str">
        <f ca="1">Planung!$P76</f>
        <v>AC Roma</v>
      </c>
      <c r="X163" s="13" t="str">
        <f ca="1">IF(AND(Ergebnisse!$H79&lt;&gt;"",Ergebnisse!$J79&lt;&gt;"",ABS(Ergebnisse!$H79-Ergebnisse!$J79)&gt;1,Ergebnisse!$E79&lt;&gt;Ergebnisse!$G79,$V163&lt;&gt;"",$W163&lt;&gt;""),Ergebnisse!$H79,"")</f>
        <v/>
      </c>
      <c r="Y163" s="29" t="str">
        <f ca="1">IF(AND(Ergebnisse!$H79&lt;&gt;"",Ergebnisse!$J79&lt;&gt;"",ABS(Ergebnisse!$H79-Ergebnisse!$J79)&gt;1,Ergebnisse!$E79&lt;&gt;Ergebnisse!$G79,$V163&lt;&gt;"",$W163&lt;&gt;""),Ergebnisse!$J79,"")</f>
        <v/>
      </c>
      <c r="Z163" s="28" t="str">
        <f ca="1">IF(Planung!$F76=0,V163&amp;W163,"")</f>
        <v/>
      </c>
      <c r="AA163" s="13">
        <f ca="1">IF(AND(V163&lt;&gt;"",W163&lt;&gt;"",V163&lt;&gt;W163,Ergebnisse!$Q79&lt;&gt;"",Ergebnisse!$S79&lt;&gt;""),1,0)</f>
        <v>0</v>
      </c>
      <c r="AB163" s="13" t="str">
        <f ca="1">IF(AND(AA163&gt;0,Planung!$F76=0),AN163&amp;Sprache!$E$87&amp;AO163,"")</f>
        <v/>
      </c>
      <c r="AC163" s="4" t="str">
        <f ca="1">IF(Planung!$F76=1,V163&amp;W163,"")</f>
        <v>FC BarcelonaAC Roma</v>
      </c>
      <c r="AD163" s="135" t="str">
        <f ca="1">IF(AND(AA163&gt;0,Planung!$F76=1),AN163&amp;Sprache!$E$87&amp;AO163,"")</f>
        <v/>
      </c>
      <c r="AE163" s="138" t="str">
        <f ca="1">IF($AA163=0,"",IF($AK163&gt;$AL163,Einstellungen!$C$4,IF($AK163=$AL163,1,0)))</f>
        <v/>
      </c>
      <c r="AF163" s="135" t="str">
        <f ca="1">IF($AA163=0,"",IF($AK163&lt;$AL163,Einstellungen!$C$4,IF($AK163=$AL163,1,0)))</f>
        <v/>
      </c>
      <c r="AG163" s="138" t="str">
        <f ca="1">IF(AND(Ergebnisse!$K79&lt;&gt;"",Ergebnisse!$M79&lt;&gt;"",ABS(Ergebnisse!$K79-Ergebnisse!$M79)&gt;1,Ergebnisse!$E79&lt;&gt;Ergebnisse!$G79,$V163&lt;&gt;"",$W163&lt;&gt;""),Ergebnisse!$K79,"")</f>
        <v/>
      </c>
      <c r="AH163" s="476" t="str">
        <f ca="1">IF(AND(Ergebnisse!$K79&lt;&gt;"",Ergebnisse!$M79&lt;&gt;"",ABS(Ergebnisse!$K79-Ergebnisse!$M79)&gt;1,Ergebnisse!$E79&lt;&gt;Ergebnisse!$G79,$V163&lt;&gt;"",$W163&lt;&gt;""),Ergebnisse!$M79,"")</f>
        <v/>
      </c>
      <c r="AI163" s="472" t="str">
        <f ca="1">IF(AND(Ergebnisse!$N79&lt;&gt;"",Ergebnisse!$P79&lt;&gt;"",ABS(Ergebnisse!$N79-Ergebnisse!$P79)&gt;1,Ergebnisse!$E79&lt;&gt;Ergebnisse!$G79,$V163&lt;&gt;"",$W163&lt;&gt;""),Ergebnisse!$N79,"")</f>
        <v/>
      </c>
      <c r="AJ163" s="135" t="str">
        <f ca="1">IF(AND(Ergebnisse!$N79&lt;&gt;"",Ergebnisse!$P79&lt;&gt;"",ABS(Ergebnisse!$N79-Ergebnisse!$P79)&gt;1,Ergebnisse!$E79&lt;&gt;Ergebnisse!$G79,$V163&lt;&gt;"",$W163&lt;&gt;""),Ergebnisse!$P79,"")</f>
        <v/>
      </c>
      <c r="AK163" s="138">
        <f ca="1">IF(Ergebnisse!$Q79="",0,Ergebnisse!$Q79)</f>
        <v>0</v>
      </c>
      <c r="AL163" s="135">
        <f ca="1">IF(Ergebnisse!$S79="",0,Ergebnisse!$S79)</f>
        <v>0</v>
      </c>
      <c r="AM163" s="488" t="str">
        <f ca="1">IF(AA163&gt;0,AK163&amp;Sprache!$E$87&amp;AL163,"")</f>
        <v/>
      </c>
      <c r="AN163" s="138" t="str">
        <f t="shared" ca="1" si="113"/>
        <v/>
      </c>
      <c r="AO163" s="135" t="str">
        <f t="shared" ca="1" si="114"/>
        <v/>
      </c>
    </row>
    <row r="164" spans="2:41" s="2" customFormat="1" x14ac:dyDescent="0.2">
      <c r="B164" s="4"/>
      <c r="C164" s="4"/>
      <c r="D164" s="4"/>
      <c r="E164" s="4"/>
      <c r="F164" s="13"/>
      <c r="G164" s="13"/>
      <c r="H164" s="13"/>
      <c r="I164" s="13"/>
      <c r="J164" s="13"/>
      <c r="K164" s="13"/>
      <c r="L164" s="13"/>
      <c r="M164" s="13"/>
      <c r="U164" s="65" t="s">
        <v>94</v>
      </c>
      <c r="V164" s="34" t="str">
        <f ca="1">Planung!$N77</f>
        <v>1. FC Riedwald</v>
      </c>
      <c r="W164" s="13" t="str">
        <f ca="1">Planung!$P77</f>
        <v>VFB Essenheim</v>
      </c>
      <c r="X164" s="13" t="str">
        <f ca="1">IF(AND(Ergebnisse!$H80&lt;&gt;"",Ergebnisse!$J80&lt;&gt;"",ABS(Ergebnisse!$H80-Ergebnisse!$J80)&gt;1,Ergebnisse!$E80&lt;&gt;Ergebnisse!$G80,$V164&lt;&gt;"",$W164&lt;&gt;""),Ergebnisse!$H80,"")</f>
        <v/>
      </c>
      <c r="Y164" s="29" t="str">
        <f ca="1">IF(AND(Ergebnisse!$H80&lt;&gt;"",Ergebnisse!$J80&lt;&gt;"",ABS(Ergebnisse!$H80-Ergebnisse!$J80)&gt;1,Ergebnisse!$E80&lt;&gt;Ergebnisse!$G80,$V164&lt;&gt;"",$W164&lt;&gt;""),Ergebnisse!$J80,"")</f>
        <v/>
      </c>
      <c r="Z164" s="28" t="str">
        <f ca="1">IF(Planung!$F77=0,V164&amp;W164,"")</f>
        <v/>
      </c>
      <c r="AA164" s="13">
        <f ca="1">IF(AND(V164&lt;&gt;"",W164&lt;&gt;"",V164&lt;&gt;W164,Ergebnisse!$Q80&lt;&gt;"",Ergebnisse!$S80&lt;&gt;""),1,0)</f>
        <v>0</v>
      </c>
      <c r="AB164" s="13" t="str">
        <f ca="1">IF(AND(AA164&gt;0,Planung!$F77=0),AN164&amp;Sprache!$E$87&amp;AO164,"")</f>
        <v/>
      </c>
      <c r="AC164" s="4" t="str">
        <f ca="1">IF(Planung!$F77=1,V164&amp;W164,"")</f>
        <v>1. FC RiedwaldVFB Essenheim</v>
      </c>
      <c r="AD164" s="135" t="str">
        <f ca="1">IF(AND(AA164&gt;0,Planung!$F77=1),AN164&amp;Sprache!$E$87&amp;AO164,"")</f>
        <v/>
      </c>
      <c r="AE164" s="138" t="str">
        <f ca="1">IF($AA164=0,"",IF($AK164&gt;$AL164,Einstellungen!$C$4,IF($AK164=$AL164,1,0)))</f>
        <v/>
      </c>
      <c r="AF164" s="135" t="str">
        <f ca="1">IF($AA164=0,"",IF($AK164&lt;$AL164,Einstellungen!$C$4,IF($AK164=$AL164,1,0)))</f>
        <v/>
      </c>
      <c r="AG164" s="138" t="str">
        <f ca="1">IF(AND(Ergebnisse!$K80&lt;&gt;"",Ergebnisse!$M80&lt;&gt;"",ABS(Ergebnisse!$K80-Ergebnisse!$M80)&gt;1,Ergebnisse!$E80&lt;&gt;Ergebnisse!$G80,$V164&lt;&gt;"",$W164&lt;&gt;""),Ergebnisse!$K80,"")</f>
        <v/>
      </c>
      <c r="AH164" s="476" t="str">
        <f ca="1">IF(AND(Ergebnisse!$K80&lt;&gt;"",Ergebnisse!$M80&lt;&gt;"",ABS(Ergebnisse!$K80-Ergebnisse!$M80)&gt;1,Ergebnisse!$E80&lt;&gt;Ergebnisse!$G80,$V164&lt;&gt;"",$W164&lt;&gt;""),Ergebnisse!$M80,"")</f>
        <v/>
      </c>
      <c r="AI164" s="472" t="str">
        <f ca="1">IF(AND(Ergebnisse!$N80&lt;&gt;"",Ergebnisse!$P80&lt;&gt;"",ABS(Ergebnisse!$N80-Ergebnisse!$P80)&gt;1,Ergebnisse!$E80&lt;&gt;Ergebnisse!$G80,$V164&lt;&gt;"",$W164&lt;&gt;""),Ergebnisse!$N80,"")</f>
        <v/>
      </c>
      <c r="AJ164" s="135" t="str">
        <f ca="1">IF(AND(Ergebnisse!$N80&lt;&gt;"",Ergebnisse!$P80&lt;&gt;"",ABS(Ergebnisse!$N80-Ergebnisse!$P80)&gt;1,Ergebnisse!$E80&lt;&gt;Ergebnisse!$G80,$V164&lt;&gt;"",$W164&lt;&gt;""),Ergebnisse!$P80,"")</f>
        <v/>
      </c>
      <c r="AK164" s="138">
        <f ca="1">IF(Ergebnisse!$Q80="",0,Ergebnisse!$Q80)</f>
        <v>0</v>
      </c>
      <c r="AL164" s="135">
        <f ca="1">IF(Ergebnisse!$S80="",0,Ergebnisse!$S80)</f>
        <v>0</v>
      </c>
      <c r="AM164" s="488" t="str">
        <f ca="1">IF(AA164&gt;0,AK164&amp;Sprache!$E$87&amp;AL164,"")</f>
        <v/>
      </c>
      <c r="AN164" s="138" t="str">
        <f t="shared" ca="1" si="113"/>
        <v/>
      </c>
      <c r="AO164" s="135" t="str">
        <f t="shared" ca="1" si="114"/>
        <v/>
      </c>
    </row>
    <row r="165" spans="2:41" s="2" customFormat="1" x14ac:dyDescent="0.2">
      <c r="B165" s="4"/>
      <c r="C165" s="4"/>
      <c r="D165" s="4"/>
      <c r="E165" s="4"/>
      <c r="F165" s="13"/>
      <c r="G165" s="13"/>
      <c r="H165" s="13"/>
      <c r="I165" s="13"/>
      <c r="J165" s="13"/>
      <c r="K165" s="13"/>
      <c r="L165" s="13"/>
      <c r="M165" s="13"/>
      <c r="U165" s="65" t="s">
        <v>95</v>
      </c>
      <c r="V165" s="34" t="str">
        <f ca="1">Planung!$N78</f>
        <v>Inter Mailand</v>
      </c>
      <c r="W165" s="13" t="str">
        <f ca="1">Planung!$P78</f>
        <v>Maibach 1822 eV</v>
      </c>
      <c r="X165" s="13" t="str">
        <f ca="1">IF(AND(Ergebnisse!$H81&lt;&gt;"",Ergebnisse!$J81&lt;&gt;"",ABS(Ergebnisse!$H81-Ergebnisse!$J81)&gt;1,Ergebnisse!$E81&lt;&gt;Ergebnisse!$G81,$V165&lt;&gt;"",$W165&lt;&gt;""),Ergebnisse!$H81,"")</f>
        <v/>
      </c>
      <c r="Y165" s="29" t="str">
        <f ca="1">IF(AND(Ergebnisse!$H81&lt;&gt;"",Ergebnisse!$J81&lt;&gt;"",ABS(Ergebnisse!$H81-Ergebnisse!$J81)&gt;1,Ergebnisse!$E81&lt;&gt;Ergebnisse!$G81,$V165&lt;&gt;"",$W165&lt;&gt;""),Ergebnisse!$J81,"")</f>
        <v/>
      </c>
      <c r="Z165" s="28" t="str">
        <f ca="1">IF(Planung!$F78=0,V165&amp;W165,"")</f>
        <v/>
      </c>
      <c r="AA165" s="13">
        <f ca="1">IF(AND(V165&lt;&gt;"",W165&lt;&gt;"",V165&lt;&gt;W165,Ergebnisse!$Q81&lt;&gt;"",Ergebnisse!$S81&lt;&gt;""),1,0)</f>
        <v>0</v>
      </c>
      <c r="AB165" s="13" t="str">
        <f ca="1">IF(AND(AA165&gt;0,Planung!$F78=0),AN165&amp;Sprache!$E$87&amp;AO165,"")</f>
        <v/>
      </c>
      <c r="AC165" s="4" t="str">
        <f ca="1">IF(Planung!$F78=1,V165&amp;W165,"")</f>
        <v>Inter MailandMaibach 1822 eV</v>
      </c>
      <c r="AD165" s="135" t="str">
        <f ca="1">IF(AND(AA165&gt;0,Planung!$F78=1),AN165&amp;Sprache!$E$87&amp;AO165,"")</f>
        <v/>
      </c>
      <c r="AE165" s="138" t="str">
        <f ca="1">IF($AA165=0,"",IF($AK165&gt;$AL165,Einstellungen!$C$4,IF($AK165=$AL165,1,0)))</f>
        <v/>
      </c>
      <c r="AF165" s="135" t="str">
        <f ca="1">IF($AA165=0,"",IF($AK165&lt;$AL165,Einstellungen!$C$4,IF($AK165=$AL165,1,0)))</f>
        <v/>
      </c>
      <c r="AG165" s="138" t="str">
        <f ca="1">IF(AND(Ergebnisse!$K81&lt;&gt;"",Ergebnisse!$M81&lt;&gt;"",ABS(Ergebnisse!$K81-Ergebnisse!$M81)&gt;1,Ergebnisse!$E81&lt;&gt;Ergebnisse!$G81,$V165&lt;&gt;"",$W165&lt;&gt;""),Ergebnisse!$K81,"")</f>
        <v/>
      </c>
      <c r="AH165" s="476" t="str">
        <f ca="1">IF(AND(Ergebnisse!$K81&lt;&gt;"",Ergebnisse!$M81&lt;&gt;"",ABS(Ergebnisse!$K81-Ergebnisse!$M81)&gt;1,Ergebnisse!$E81&lt;&gt;Ergebnisse!$G81,$V165&lt;&gt;"",$W165&lt;&gt;""),Ergebnisse!$M81,"")</f>
        <v/>
      </c>
      <c r="AI165" s="472" t="str">
        <f ca="1">IF(AND(Ergebnisse!$N81&lt;&gt;"",Ergebnisse!$P81&lt;&gt;"",ABS(Ergebnisse!$N81-Ergebnisse!$P81)&gt;1,Ergebnisse!$E81&lt;&gt;Ergebnisse!$G81,$V165&lt;&gt;"",$W165&lt;&gt;""),Ergebnisse!$N81,"")</f>
        <v/>
      </c>
      <c r="AJ165" s="135" t="str">
        <f ca="1">IF(AND(Ergebnisse!$N81&lt;&gt;"",Ergebnisse!$P81&lt;&gt;"",ABS(Ergebnisse!$N81-Ergebnisse!$P81)&gt;1,Ergebnisse!$E81&lt;&gt;Ergebnisse!$G81,$V165&lt;&gt;"",$W165&lt;&gt;""),Ergebnisse!$P81,"")</f>
        <v/>
      </c>
      <c r="AK165" s="138">
        <f ca="1">IF(Ergebnisse!$Q81="",0,Ergebnisse!$Q81)</f>
        <v>0</v>
      </c>
      <c r="AL165" s="135">
        <f ca="1">IF(Ergebnisse!$S81="",0,Ergebnisse!$S81)</f>
        <v>0</v>
      </c>
      <c r="AM165" s="488" t="str">
        <f ca="1">IF(AA165&gt;0,AK165&amp;Sprache!$E$87&amp;AL165,"")</f>
        <v/>
      </c>
      <c r="AN165" s="138" t="str">
        <f t="shared" ca="1" si="113"/>
        <v/>
      </c>
      <c r="AO165" s="135" t="str">
        <f t="shared" ca="1" si="114"/>
        <v/>
      </c>
    </row>
    <row r="166" spans="2:41" s="2" customFormat="1" x14ac:dyDescent="0.2">
      <c r="B166" s="4"/>
      <c r="C166" s="4"/>
      <c r="D166" s="4"/>
      <c r="E166" s="4"/>
      <c r="F166" s="13"/>
      <c r="G166" s="13"/>
      <c r="H166" s="13"/>
      <c r="I166" s="13"/>
      <c r="J166" s="13"/>
      <c r="K166" s="13"/>
      <c r="L166" s="13"/>
      <c r="M166" s="13"/>
      <c r="U166" s="65" t="s">
        <v>257</v>
      </c>
      <c r="V166" s="34" t="str">
        <f ca="1">Planung!$N79</f>
        <v>Eintracht Frankfurt</v>
      </c>
      <c r="W166" s="13" t="str">
        <f ca="1">Planung!$P79</f>
        <v>SSV Wildbach</v>
      </c>
      <c r="X166" s="13" t="str">
        <f ca="1">IF(AND(Ergebnisse!$H82&lt;&gt;"",Ergebnisse!$J82&lt;&gt;"",ABS(Ergebnisse!$H82-Ergebnisse!$J82)&gt;1,Ergebnisse!$E82&lt;&gt;Ergebnisse!$G82,$V166&lt;&gt;"",$W166&lt;&gt;""),Ergebnisse!$H82,"")</f>
        <v/>
      </c>
      <c r="Y166" s="29" t="str">
        <f ca="1">IF(AND(Ergebnisse!$H82&lt;&gt;"",Ergebnisse!$J82&lt;&gt;"",ABS(Ergebnisse!$H82-Ergebnisse!$J82)&gt;1,Ergebnisse!$E82&lt;&gt;Ergebnisse!$G82,$V166&lt;&gt;"",$W166&lt;&gt;""),Ergebnisse!$J82,"")</f>
        <v/>
      </c>
      <c r="Z166" s="28" t="str">
        <f ca="1">IF(Planung!$F79=0,V166&amp;W166,"")</f>
        <v/>
      </c>
      <c r="AA166" s="13">
        <f ca="1">IF(AND(V166&lt;&gt;"",W166&lt;&gt;"",V166&lt;&gt;W166,Ergebnisse!$Q82&lt;&gt;"",Ergebnisse!$S82&lt;&gt;""),1,0)</f>
        <v>0</v>
      </c>
      <c r="AB166" s="13" t="str">
        <f ca="1">IF(AND(AA166&gt;0,Planung!$F79=0),AN166&amp;Sprache!$E$87&amp;AO166,"")</f>
        <v/>
      </c>
      <c r="AC166" s="4" t="str">
        <f ca="1">IF(Planung!$F79=1,V166&amp;W166,"")</f>
        <v>Eintracht FrankfurtSSV Wildbach</v>
      </c>
      <c r="AD166" s="135" t="str">
        <f ca="1">IF(AND(AA166&gt;0,Planung!$F79=1),AN166&amp;Sprache!$E$87&amp;AO166,"")</f>
        <v/>
      </c>
      <c r="AE166" s="138" t="str">
        <f ca="1">IF($AA166=0,"",IF($AK166&gt;$AL166,Einstellungen!$C$4,IF($AK166=$AL166,1,0)))</f>
        <v/>
      </c>
      <c r="AF166" s="135" t="str">
        <f ca="1">IF($AA166=0,"",IF($AK166&lt;$AL166,Einstellungen!$C$4,IF($AK166=$AL166,1,0)))</f>
        <v/>
      </c>
      <c r="AG166" s="138" t="str">
        <f ca="1">IF(AND(Ergebnisse!$K82&lt;&gt;"",Ergebnisse!$M82&lt;&gt;"",ABS(Ergebnisse!$K82-Ergebnisse!$M82)&gt;1,Ergebnisse!$E82&lt;&gt;Ergebnisse!$G82,$V166&lt;&gt;"",$W166&lt;&gt;""),Ergebnisse!$K82,"")</f>
        <v/>
      </c>
      <c r="AH166" s="476" t="str">
        <f ca="1">IF(AND(Ergebnisse!$K82&lt;&gt;"",Ergebnisse!$M82&lt;&gt;"",ABS(Ergebnisse!$K82-Ergebnisse!$M82)&gt;1,Ergebnisse!$E82&lt;&gt;Ergebnisse!$G82,$V166&lt;&gt;"",$W166&lt;&gt;""),Ergebnisse!$M82,"")</f>
        <v/>
      </c>
      <c r="AI166" s="472" t="str">
        <f ca="1">IF(AND(Ergebnisse!$N82&lt;&gt;"",Ergebnisse!$P82&lt;&gt;"",ABS(Ergebnisse!$N82-Ergebnisse!$P82)&gt;1,Ergebnisse!$E82&lt;&gt;Ergebnisse!$G82,$V166&lt;&gt;"",$W166&lt;&gt;""),Ergebnisse!$N82,"")</f>
        <v/>
      </c>
      <c r="AJ166" s="135" t="str">
        <f ca="1">IF(AND(Ergebnisse!$N82&lt;&gt;"",Ergebnisse!$P82&lt;&gt;"",ABS(Ergebnisse!$N82-Ergebnisse!$P82)&gt;1,Ergebnisse!$E82&lt;&gt;Ergebnisse!$G82,$V166&lt;&gt;"",$W166&lt;&gt;""),Ergebnisse!$P82,"")</f>
        <v/>
      </c>
      <c r="AK166" s="138">
        <f ca="1">IF(Ergebnisse!$Q82="",0,Ergebnisse!$Q82)</f>
        <v>0</v>
      </c>
      <c r="AL166" s="135">
        <f ca="1">IF(Ergebnisse!$S82="",0,Ergebnisse!$S82)</f>
        <v>0</v>
      </c>
      <c r="AM166" s="488" t="str">
        <f ca="1">IF(AA166&gt;0,AK166&amp;Sprache!$E$87&amp;AL166,"")</f>
        <v/>
      </c>
      <c r="AN166" s="138" t="str">
        <f t="shared" ca="1" si="113"/>
        <v/>
      </c>
      <c r="AO166" s="135" t="str">
        <f t="shared" ca="1" si="114"/>
        <v/>
      </c>
    </row>
    <row r="167" spans="2:41" x14ac:dyDescent="0.2">
      <c r="U167" s="65" t="s">
        <v>258</v>
      </c>
      <c r="V167" s="34" t="str">
        <f ca="1">Planung!$N80</f>
        <v>Fun Kickers Oes</v>
      </c>
      <c r="W167" s="13" t="str">
        <f ca="1">Planung!$P80</f>
        <v>FC Barcelona</v>
      </c>
      <c r="X167" s="13" t="str">
        <f ca="1">IF(AND(Ergebnisse!$H83&lt;&gt;"",Ergebnisse!$J83&lt;&gt;"",ABS(Ergebnisse!$H83-Ergebnisse!$J83)&gt;1,Ergebnisse!$E83&lt;&gt;Ergebnisse!$G83,$V167&lt;&gt;"",$W167&lt;&gt;""),Ergebnisse!$H83,"")</f>
        <v/>
      </c>
      <c r="Y167" s="29" t="str">
        <f ca="1">IF(AND(Ergebnisse!$H83&lt;&gt;"",Ergebnisse!$J83&lt;&gt;"",ABS(Ergebnisse!$H83-Ergebnisse!$J83)&gt;1,Ergebnisse!$E83&lt;&gt;Ergebnisse!$G83,$V167&lt;&gt;"",$W167&lt;&gt;""),Ergebnisse!$J83,"")</f>
        <v/>
      </c>
      <c r="Z167" s="28" t="str">
        <f ca="1">IF(Planung!$F80=0,V167&amp;W167,"")</f>
        <v/>
      </c>
      <c r="AA167" s="13">
        <f ca="1">IF(AND(V167&lt;&gt;"",W167&lt;&gt;"",V167&lt;&gt;W167,Ergebnisse!$Q83&lt;&gt;"",Ergebnisse!$S83&lt;&gt;""),1,0)</f>
        <v>0</v>
      </c>
      <c r="AB167" s="13" t="str">
        <f ca="1">IF(AND(AA167&gt;0,Planung!$F80=0),AN167&amp;Sprache!$E$87&amp;AO167,"")</f>
        <v/>
      </c>
      <c r="AC167" s="4" t="str">
        <f ca="1">IF(Planung!$F80=1,V167&amp;W167,"")</f>
        <v>Fun Kickers OesFC Barcelona</v>
      </c>
      <c r="AD167" s="135" t="str">
        <f ca="1">IF(AND(AA167&gt;0,Planung!$F80=1),AN167&amp;Sprache!$E$87&amp;AO167,"")</f>
        <v/>
      </c>
      <c r="AE167" s="138" t="str">
        <f ca="1">IF($AA167=0,"",IF($AK167&gt;$AL167,Einstellungen!$C$4,IF($AK167=$AL167,1,0)))</f>
        <v/>
      </c>
      <c r="AF167" s="135" t="str">
        <f ca="1">IF($AA167=0,"",IF($AK167&lt;$AL167,Einstellungen!$C$4,IF($AK167=$AL167,1,0)))</f>
        <v/>
      </c>
      <c r="AG167" s="477" t="str">
        <f ca="1">IF(AND(Ergebnisse!$K83&lt;&gt;"",Ergebnisse!$M83&lt;&gt;"",ABS(Ergebnisse!$K83-Ergebnisse!$M83)&gt;1,Ergebnisse!$E83&lt;&gt;Ergebnisse!$G83,$V167&lt;&gt;"",$W167&lt;&gt;""),Ergebnisse!$K83,"")</f>
        <v/>
      </c>
      <c r="AH167" s="478" t="str">
        <f ca="1">IF(AND(Ergebnisse!$K83&lt;&gt;"",Ergebnisse!$M83&lt;&gt;"",ABS(Ergebnisse!$K83-Ergebnisse!$M83)&gt;1,Ergebnisse!$E83&lt;&gt;Ergebnisse!$G83,$V167&lt;&gt;"",$W167&lt;&gt;""),Ergebnisse!$M83,"")</f>
        <v/>
      </c>
      <c r="AI167" s="479" t="str">
        <f ca="1">IF(AND(Ergebnisse!$N83&lt;&gt;"",Ergebnisse!$P83&lt;&gt;"",ABS(Ergebnisse!$N83-Ergebnisse!$P83)&gt;1,Ergebnisse!$E83&lt;&gt;Ergebnisse!$G83,$V167&lt;&gt;"",$W167&lt;&gt;""),Ergebnisse!$N83,"")</f>
        <v/>
      </c>
      <c r="AJ167" s="480" t="str">
        <f ca="1">IF(AND(Ergebnisse!$N83&lt;&gt;"",Ergebnisse!$P83&lt;&gt;"",ABS(Ergebnisse!$N83-Ergebnisse!$P83)&gt;1,Ergebnisse!$E83&lt;&gt;Ergebnisse!$G83,$V167&lt;&gt;"",$W167&lt;&gt;""),Ergebnisse!$P83,"")</f>
        <v/>
      </c>
      <c r="AK167" s="477">
        <f ca="1">IF(Ergebnisse!$Q83="",0,Ergebnisse!$Q83)</f>
        <v>0</v>
      </c>
      <c r="AL167" s="480">
        <f ca="1">IF(Ergebnisse!$S83="",0,Ergebnisse!$S83)</f>
        <v>0</v>
      </c>
      <c r="AM167" s="488" t="str">
        <f ca="1">IF(AA167&gt;0,AK167&amp;Sprache!$E$87&amp;AL167,"")</f>
        <v/>
      </c>
      <c r="AN167" s="477" t="str">
        <f t="shared" ca="1" si="113"/>
        <v/>
      </c>
      <c r="AO167" s="480" t="str">
        <f t="shared" ca="1" si="114"/>
        <v/>
      </c>
    </row>
    <row r="168" spans="2:41" x14ac:dyDescent="0.2">
      <c r="U168" s="65" t="s">
        <v>259</v>
      </c>
      <c r="V168" s="34" t="str">
        <f ca="1">Planung!$N81</f>
        <v>AC Roma</v>
      </c>
      <c r="W168" s="13" t="str">
        <f ca="1">Planung!$P81</f>
        <v>Raslo Winners</v>
      </c>
      <c r="X168" s="13" t="str">
        <f ca="1">IF(AND(Ergebnisse!$H84&lt;&gt;"",Ergebnisse!$J84&lt;&gt;"",ABS(Ergebnisse!$H84-Ergebnisse!$J84)&gt;1,Ergebnisse!$E84&lt;&gt;Ergebnisse!$G84,$V168&lt;&gt;"",$W168&lt;&gt;""),Ergebnisse!$H84,"")</f>
        <v/>
      </c>
      <c r="Y168" s="29" t="str">
        <f ca="1">IF(AND(Ergebnisse!$H84&lt;&gt;"",Ergebnisse!$J84&lt;&gt;"",ABS(Ergebnisse!$H84-Ergebnisse!$J84)&gt;1,Ergebnisse!$E84&lt;&gt;Ergebnisse!$G84,$V168&lt;&gt;"",$W168&lt;&gt;""),Ergebnisse!$J84,"")</f>
        <v/>
      </c>
      <c r="Z168" s="28" t="str">
        <f ca="1">IF(Planung!$F81=0,V168&amp;W168,"")</f>
        <v/>
      </c>
      <c r="AA168" s="13">
        <f ca="1">IF(AND(V168&lt;&gt;"",W168&lt;&gt;"",V168&lt;&gt;W168,Ergebnisse!$Q84&lt;&gt;"",Ergebnisse!$S84&lt;&gt;""),1,0)</f>
        <v>0</v>
      </c>
      <c r="AB168" s="13" t="str">
        <f ca="1">IF(AND(AA168&gt;0,Planung!$F81=0),AN168&amp;Sprache!$E$87&amp;AO168,"")</f>
        <v/>
      </c>
      <c r="AC168" s="4" t="str">
        <f ca="1">IF(Planung!$F81=1,V168&amp;W168,"")</f>
        <v>AC RomaRaslo Winners</v>
      </c>
      <c r="AD168" s="135" t="str">
        <f ca="1">IF(AND(AA168&gt;0,Planung!$F81=1),AN168&amp;Sprache!$E$87&amp;AO168,"")</f>
        <v/>
      </c>
      <c r="AE168" s="138" t="str">
        <f ca="1">IF($AA168=0,"",IF($AK168&gt;$AL168,Einstellungen!$C$4,IF($AK168=$AL168,1,0)))</f>
        <v/>
      </c>
      <c r="AF168" s="135" t="str">
        <f ca="1">IF($AA168=0,"",IF($AK168&lt;$AL168,Einstellungen!$C$4,IF($AK168=$AL168,1,0)))</f>
        <v/>
      </c>
      <c r="AG168" s="477" t="str">
        <f ca="1">IF(AND(Ergebnisse!$K84&lt;&gt;"",Ergebnisse!$M84&lt;&gt;"",ABS(Ergebnisse!$K84-Ergebnisse!$M84)&gt;1,Ergebnisse!$E84&lt;&gt;Ergebnisse!$G84,$V168&lt;&gt;"",$W168&lt;&gt;""),Ergebnisse!$K84,"")</f>
        <v/>
      </c>
      <c r="AH168" s="478" t="str">
        <f ca="1">IF(AND(Ergebnisse!$K84&lt;&gt;"",Ergebnisse!$M84&lt;&gt;"",ABS(Ergebnisse!$K84-Ergebnisse!$M84)&gt;1,Ergebnisse!$E84&lt;&gt;Ergebnisse!$G84,$V168&lt;&gt;"",$W168&lt;&gt;""),Ergebnisse!$M84,"")</f>
        <v/>
      </c>
      <c r="AI168" s="479" t="str">
        <f ca="1">IF(AND(Ergebnisse!$N84&lt;&gt;"",Ergebnisse!$P84&lt;&gt;"",ABS(Ergebnisse!$N84-Ergebnisse!$P84)&gt;1,Ergebnisse!$E84&lt;&gt;Ergebnisse!$G84,$V168&lt;&gt;"",$W168&lt;&gt;""),Ergebnisse!$N84,"")</f>
        <v/>
      </c>
      <c r="AJ168" s="480" t="str">
        <f ca="1">IF(AND(Ergebnisse!$N84&lt;&gt;"",Ergebnisse!$P84&lt;&gt;"",ABS(Ergebnisse!$N84-Ergebnisse!$P84)&gt;1,Ergebnisse!$E84&lt;&gt;Ergebnisse!$G84,$V168&lt;&gt;"",$W168&lt;&gt;""),Ergebnisse!$P84,"")</f>
        <v/>
      </c>
      <c r="AK168" s="477">
        <f ca="1">IF(Ergebnisse!$Q84="",0,Ergebnisse!$Q84)</f>
        <v>0</v>
      </c>
      <c r="AL168" s="480">
        <f ca="1">IF(Ergebnisse!$S84="",0,Ergebnisse!$S84)</f>
        <v>0</v>
      </c>
      <c r="AM168" s="488" t="str">
        <f ca="1">IF(AA168&gt;0,AK168&amp;Sprache!$E$87&amp;AL168,"")</f>
        <v/>
      </c>
      <c r="AN168" s="477" t="str">
        <f t="shared" ca="1" si="113"/>
        <v/>
      </c>
      <c r="AO168" s="480" t="str">
        <f t="shared" ca="1" si="114"/>
        <v/>
      </c>
    </row>
    <row r="169" spans="2:41" x14ac:dyDescent="0.2">
      <c r="U169" s="65" t="s">
        <v>260</v>
      </c>
      <c r="V169" s="34" t="str">
        <f ca="1">Planung!$N82</f>
        <v>Maibach 1822 eV</v>
      </c>
      <c r="W169" s="13" t="str">
        <f ca="1">Planung!$P82</f>
        <v>1. FC Riedwald</v>
      </c>
      <c r="X169" s="13" t="str">
        <f ca="1">IF(AND(Ergebnisse!$H85&lt;&gt;"",Ergebnisse!$J85&lt;&gt;"",ABS(Ergebnisse!$H85-Ergebnisse!$J85)&gt;1,Ergebnisse!$E85&lt;&gt;Ergebnisse!$G85,$V169&lt;&gt;"",$W169&lt;&gt;""),Ergebnisse!$H85,"")</f>
        <v/>
      </c>
      <c r="Y169" s="29" t="str">
        <f ca="1">IF(AND(Ergebnisse!$H85&lt;&gt;"",Ergebnisse!$J85&lt;&gt;"",ABS(Ergebnisse!$H85-Ergebnisse!$J85)&gt;1,Ergebnisse!$E85&lt;&gt;Ergebnisse!$G85,$V169&lt;&gt;"",$W169&lt;&gt;""),Ergebnisse!$J85,"")</f>
        <v/>
      </c>
      <c r="Z169" s="28" t="str">
        <f ca="1">IF(Planung!$F82=0,V169&amp;W169,"")</f>
        <v/>
      </c>
      <c r="AA169" s="13">
        <f ca="1">IF(AND(V169&lt;&gt;"",W169&lt;&gt;"",V169&lt;&gt;W169,Ergebnisse!$Q85&lt;&gt;"",Ergebnisse!$S85&lt;&gt;""),1,0)</f>
        <v>0</v>
      </c>
      <c r="AB169" s="13" t="str">
        <f ca="1">IF(AND(AA169&gt;0,Planung!$F82=0),AN169&amp;Sprache!$E$87&amp;AO169,"")</f>
        <v/>
      </c>
      <c r="AC169" s="4" t="str">
        <f ca="1">IF(Planung!$F82=1,V169&amp;W169,"")</f>
        <v>Maibach 1822 eV1. FC Riedwald</v>
      </c>
      <c r="AD169" s="135" t="str">
        <f ca="1">IF(AND(AA169&gt;0,Planung!$F82=1),AN169&amp;Sprache!$E$87&amp;AO169,"")</f>
        <v/>
      </c>
      <c r="AE169" s="138" t="str">
        <f ca="1">IF($AA169=0,"",IF($AK169&gt;$AL169,Einstellungen!$C$4,IF($AK169=$AL169,1,0)))</f>
        <v/>
      </c>
      <c r="AF169" s="135" t="str">
        <f ca="1">IF($AA169=0,"",IF($AK169&lt;$AL169,Einstellungen!$C$4,IF($AK169=$AL169,1,0)))</f>
        <v/>
      </c>
      <c r="AG169" s="477" t="str">
        <f ca="1">IF(AND(Ergebnisse!$K85&lt;&gt;"",Ergebnisse!$M85&lt;&gt;"",ABS(Ergebnisse!$K85-Ergebnisse!$M85)&gt;1,Ergebnisse!$E85&lt;&gt;Ergebnisse!$G85,$V169&lt;&gt;"",$W169&lt;&gt;""),Ergebnisse!$K85,"")</f>
        <v/>
      </c>
      <c r="AH169" s="478" t="str">
        <f ca="1">IF(AND(Ergebnisse!$K85&lt;&gt;"",Ergebnisse!$M85&lt;&gt;"",ABS(Ergebnisse!$K85-Ergebnisse!$M85)&gt;1,Ergebnisse!$E85&lt;&gt;Ergebnisse!$G85,$V169&lt;&gt;"",$W169&lt;&gt;""),Ergebnisse!$M85,"")</f>
        <v/>
      </c>
      <c r="AI169" s="479" t="str">
        <f ca="1">IF(AND(Ergebnisse!$N85&lt;&gt;"",Ergebnisse!$P85&lt;&gt;"",ABS(Ergebnisse!$N85-Ergebnisse!$P85)&gt;1,Ergebnisse!$E85&lt;&gt;Ergebnisse!$G85,$V169&lt;&gt;"",$W169&lt;&gt;""),Ergebnisse!$N85,"")</f>
        <v/>
      </c>
      <c r="AJ169" s="480" t="str">
        <f ca="1">IF(AND(Ergebnisse!$N85&lt;&gt;"",Ergebnisse!$P85&lt;&gt;"",ABS(Ergebnisse!$N85-Ergebnisse!$P85)&gt;1,Ergebnisse!$E85&lt;&gt;Ergebnisse!$G85,$V169&lt;&gt;"",$W169&lt;&gt;""),Ergebnisse!$P85,"")</f>
        <v/>
      </c>
      <c r="AK169" s="477">
        <f ca="1">IF(Ergebnisse!$Q85="",0,Ergebnisse!$Q85)</f>
        <v>0</v>
      </c>
      <c r="AL169" s="480">
        <f ca="1">IF(Ergebnisse!$S85="",0,Ergebnisse!$S85)</f>
        <v>0</v>
      </c>
      <c r="AM169" s="488" t="str">
        <f ca="1">IF(AA169&gt;0,AK169&amp;Sprache!$E$87&amp;AL169,"")</f>
        <v/>
      </c>
      <c r="AN169" s="477" t="str">
        <f t="shared" ca="1" si="113"/>
        <v/>
      </c>
      <c r="AO169" s="480" t="str">
        <f t="shared" ca="1" si="114"/>
        <v/>
      </c>
    </row>
    <row r="170" spans="2:41" x14ac:dyDescent="0.2">
      <c r="U170" s="65" t="s">
        <v>261</v>
      </c>
      <c r="V170" s="34" t="str">
        <f ca="1">Planung!$N83</f>
        <v>VFB Essenheim</v>
      </c>
      <c r="W170" s="13" t="str">
        <f ca="1">Planung!$P83</f>
        <v>Eintracht Frankfurt</v>
      </c>
      <c r="X170" s="13" t="str">
        <f ca="1">IF(AND(Ergebnisse!$H86&lt;&gt;"",Ergebnisse!$J86&lt;&gt;"",ABS(Ergebnisse!$H86-Ergebnisse!$J86)&gt;1,Ergebnisse!$E86&lt;&gt;Ergebnisse!$G86,$V170&lt;&gt;"",$W170&lt;&gt;""),Ergebnisse!$H86,"")</f>
        <v/>
      </c>
      <c r="Y170" s="29" t="str">
        <f ca="1">IF(AND(Ergebnisse!$H86&lt;&gt;"",Ergebnisse!$J86&lt;&gt;"",ABS(Ergebnisse!$H86-Ergebnisse!$J86)&gt;1,Ergebnisse!$E86&lt;&gt;Ergebnisse!$G86,$V170&lt;&gt;"",$W170&lt;&gt;""),Ergebnisse!$J86,"")</f>
        <v/>
      </c>
      <c r="Z170" s="28" t="str">
        <f ca="1">IF(Planung!$F83=0,V170&amp;W170,"")</f>
        <v/>
      </c>
      <c r="AA170" s="13">
        <f ca="1">IF(AND(V170&lt;&gt;"",W170&lt;&gt;"",V170&lt;&gt;W170,Ergebnisse!$Q86&lt;&gt;"",Ergebnisse!$S86&lt;&gt;""),1,0)</f>
        <v>0</v>
      </c>
      <c r="AB170" s="13" t="str">
        <f ca="1">IF(AND(AA170&gt;0,Planung!$F83=0),AN170&amp;Sprache!$E$87&amp;AO170,"")</f>
        <v/>
      </c>
      <c r="AC170" s="4" t="str">
        <f ca="1">IF(Planung!$F83=1,V170&amp;W170,"")</f>
        <v>VFB EssenheimEintracht Frankfurt</v>
      </c>
      <c r="AD170" s="135" t="str">
        <f ca="1">IF(AND(AA170&gt;0,Planung!$F83=1),AN170&amp;Sprache!$E$87&amp;AO170,"")</f>
        <v/>
      </c>
      <c r="AE170" s="138" t="str">
        <f ca="1">IF($AA170=0,"",IF($AK170&gt;$AL170,Einstellungen!$C$4,IF($AK170=$AL170,1,0)))</f>
        <v/>
      </c>
      <c r="AF170" s="135" t="str">
        <f ca="1">IF($AA170=0,"",IF($AK170&lt;$AL170,Einstellungen!$C$4,IF($AK170=$AL170,1,0)))</f>
        <v/>
      </c>
      <c r="AG170" s="477" t="str">
        <f ca="1">IF(AND(Ergebnisse!$K86&lt;&gt;"",Ergebnisse!$M86&lt;&gt;"",ABS(Ergebnisse!$K86-Ergebnisse!$M86)&gt;1,Ergebnisse!$E86&lt;&gt;Ergebnisse!$G86,$V170&lt;&gt;"",$W170&lt;&gt;""),Ergebnisse!$K86,"")</f>
        <v/>
      </c>
      <c r="AH170" s="478" t="str">
        <f ca="1">IF(AND(Ergebnisse!$K86&lt;&gt;"",Ergebnisse!$M86&lt;&gt;"",ABS(Ergebnisse!$K86-Ergebnisse!$M86)&gt;1,Ergebnisse!$E86&lt;&gt;Ergebnisse!$G86,$V170&lt;&gt;"",$W170&lt;&gt;""),Ergebnisse!$M86,"")</f>
        <v/>
      </c>
      <c r="AI170" s="479" t="str">
        <f ca="1">IF(AND(Ergebnisse!$N86&lt;&gt;"",Ergebnisse!$P86&lt;&gt;"",ABS(Ergebnisse!$N86-Ergebnisse!$P86)&gt;1,Ergebnisse!$E86&lt;&gt;Ergebnisse!$G86,$V170&lt;&gt;"",$W170&lt;&gt;""),Ergebnisse!$N86,"")</f>
        <v/>
      </c>
      <c r="AJ170" s="480" t="str">
        <f ca="1">IF(AND(Ergebnisse!$N86&lt;&gt;"",Ergebnisse!$P86&lt;&gt;"",ABS(Ergebnisse!$N86-Ergebnisse!$P86)&gt;1,Ergebnisse!$E86&lt;&gt;Ergebnisse!$G86,$V170&lt;&gt;"",$W170&lt;&gt;""),Ergebnisse!$P86,"")</f>
        <v/>
      </c>
      <c r="AK170" s="477">
        <f ca="1">IF(Ergebnisse!$Q86="",0,Ergebnisse!$Q86)</f>
        <v>0</v>
      </c>
      <c r="AL170" s="480">
        <f ca="1">IF(Ergebnisse!$S86="",0,Ergebnisse!$S86)</f>
        <v>0</v>
      </c>
      <c r="AM170" s="488" t="str">
        <f ca="1">IF(AA170&gt;0,AK170&amp;Sprache!$E$87&amp;AL170,"")</f>
        <v/>
      </c>
      <c r="AN170" s="477" t="str">
        <f t="shared" ca="1" si="113"/>
        <v/>
      </c>
      <c r="AO170" s="480" t="str">
        <f t="shared" ca="1" si="114"/>
        <v/>
      </c>
    </row>
    <row r="171" spans="2:41" x14ac:dyDescent="0.2">
      <c r="U171" s="65" t="s">
        <v>262</v>
      </c>
      <c r="V171" s="34" t="str">
        <f ca="1">Planung!$N84</f>
        <v>FC Barcelona</v>
      </c>
      <c r="W171" s="13" t="str">
        <f ca="1">Planung!$P84</f>
        <v>Inter Mailand</v>
      </c>
      <c r="X171" s="13" t="str">
        <f ca="1">IF(AND(Ergebnisse!$H87&lt;&gt;"",Ergebnisse!$J87&lt;&gt;"",ABS(Ergebnisse!$H87-Ergebnisse!$J87)&gt;1,Ergebnisse!$E87&lt;&gt;Ergebnisse!$G87,$V171&lt;&gt;"",$W171&lt;&gt;""),Ergebnisse!$H87,"")</f>
        <v/>
      </c>
      <c r="Y171" s="29" t="str">
        <f ca="1">IF(AND(Ergebnisse!$H87&lt;&gt;"",Ergebnisse!$J87&lt;&gt;"",ABS(Ergebnisse!$H87-Ergebnisse!$J87)&gt;1,Ergebnisse!$E87&lt;&gt;Ergebnisse!$G87,$V171&lt;&gt;"",$W171&lt;&gt;""),Ergebnisse!$J87,"")</f>
        <v/>
      </c>
      <c r="Z171" s="28" t="str">
        <f ca="1">IF(Planung!$F84=0,V171&amp;W171,"")</f>
        <v/>
      </c>
      <c r="AA171" s="13">
        <f ca="1">IF(AND(V171&lt;&gt;"",W171&lt;&gt;"",V171&lt;&gt;W171,Ergebnisse!$Q87&lt;&gt;"",Ergebnisse!$S87&lt;&gt;""),1,0)</f>
        <v>0</v>
      </c>
      <c r="AB171" s="13" t="str">
        <f ca="1">IF(AND(AA171&gt;0,Planung!$F84=0),AN171&amp;Sprache!$E$87&amp;AO171,"")</f>
        <v/>
      </c>
      <c r="AC171" s="4" t="str">
        <f ca="1">IF(Planung!$F84=1,V171&amp;W171,"")</f>
        <v>FC BarcelonaInter Mailand</v>
      </c>
      <c r="AD171" s="135" t="str">
        <f ca="1">IF(AND(AA171&gt;0,Planung!$F84=1),AN171&amp;Sprache!$E$87&amp;AO171,"")</f>
        <v/>
      </c>
      <c r="AE171" s="138" t="str">
        <f ca="1">IF($AA171=0,"",IF($AK171&gt;$AL171,Einstellungen!$C$4,IF($AK171=$AL171,1,0)))</f>
        <v/>
      </c>
      <c r="AF171" s="135" t="str">
        <f ca="1">IF($AA171=0,"",IF($AK171&lt;$AL171,Einstellungen!$C$4,IF($AK171=$AL171,1,0)))</f>
        <v/>
      </c>
      <c r="AG171" s="477" t="str">
        <f ca="1">IF(AND(Ergebnisse!$K87&lt;&gt;"",Ergebnisse!$M87&lt;&gt;"",ABS(Ergebnisse!$K87-Ergebnisse!$M87)&gt;1,Ergebnisse!$E87&lt;&gt;Ergebnisse!$G87,$V171&lt;&gt;"",$W171&lt;&gt;""),Ergebnisse!$K87,"")</f>
        <v/>
      </c>
      <c r="AH171" s="478" t="str">
        <f ca="1">IF(AND(Ergebnisse!$K87&lt;&gt;"",Ergebnisse!$M87&lt;&gt;"",ABS(Ergebnisse!$K87-Ergebnisse!$M87)&gt;1,Ergebnisse!$E87&lt;&gt;Ergebnisse!$G87,$V171&lt;&gt;"",$W171&lt;&gt;""),Ergebnisse!$M87,"")</f>
        <v/>
      </c>
      <c r="AI171" s="479" t="str">
        <f ca="1">IF(AND(Ergebnisse!$N87&lt;&gt;"",Ergebnisse!$P87&lt;&gt;"",ABS(Ergebnisse!$N87-Ergebnisse!$P87)&gt;1,Ergebnisse!$E87&lt;&gt;Ergebnisse!$G87,$V171&lt;&gt;"",$W171&lt;&gt;""),Ergebnisse!$N87,"")</f>
        <v/>
      </c>
      <c r="AJ171" s="480" t="str">
        <f ca="1">IF(AND(Ergebnisse!$N87&lt;&gt;"",Ergebnisse!$P87&lt;&gt;"",ABS(Ergebnisse!$N87-Ergebnisse!$P87)&gt;1,Ergebnisse!$E87&lt;&gt;Ergebnisse!$G87,$V171&lt;&gt;"",$W171&lt;&gt;""),Ergebnisse!$P87,"")</f>
        <v/>
      </c>
      <c r="AK171" s="477">
        <f ca="1">IF(Ergebnisse!$Q87="",0,Ergebnisse!$Q87)</f>
        <v>0</v>
      </c>
      <c r="AL171" s="480">
        <f ca="1">IF(Ergebnisse!$S87="",0,Ergebnisse!$S87)</f>
        <v>0</v>
      </c>
      <c r="AM171" s="488" t="str">
        <f ca="1">IF(AA171&gt;0,AK171&amp;Sprache!$E$87&amp;AL171,"")</f>
        <v/>
      </c>
      <c r="AN171" s="477" t="str">
        <f t="shared" ca="1" si="113"/>
        <v/>
      </c>
      <c r="AO171" s="480" t="str">
        <f t="shared" ca="1" si="114"/>
        <v/>
      </c>
    </row>
    <row r="172" spans="2:41" x14ac:dyDescent="0.2">
      <c r="U172" s="65" t="s">
        <v>263</v>
      </c>
      <c r="V172" s="34" t="str">
        <f ca="1">Planung!$N85</f>
        <v>SSV Wildbach</v>
      </c>
      <c r="W172" s="13" t="str">
        <f ca="1">Planung!$P85</f>
        <v>AC Roma</v>
      </c>
      <c r="X172" s="13" t="str">
        <f ca="1">IF(AND(Ergebnisse!$H88&lt;&gt;"",Ergebnisse!$J88&lt;&gt;"",ABS(Ergebnisse!$H88-Ergebnisse!$J88)&gt;1,Ergebnisse!$E88&lt;&gt;Ergebnisse!$G88,$V172&lt;&gt;"",$W172&lt;&gt;""),Ergebnisse!$H88,"")</f>
        <v/>
      </c>
      <c r="Y172" s="29" t="str">
        <f ca="1">IF(AND(Ergebnisse!$H88&lt;&gt;"",Ergebnisse!$J88&lt;&gt;"",ABS(Ergebnisse!$H88-Ergebnisse!$J88)&gt;1,Ergebnisse!$E88&lt;&gt;Ergebnisse!$G88,$V172&lt;&gt;"",$W172&lt;&gt;""),Ergebnisse!$J88,"")</f>
        <v/>
      </c>
      <c r="Z172" s="28" t="str">
        <f ca="1">IF(Planung!$F85=0,V172&amp;W172,"")</f>
        <v/>
      </c>
      <c r="AA172" s="13">
        <f ca="1">IF(AND(V172&lt;&gt;"",W172&lt;&gt;"",V172&lt;&gt;W172,Ergebnisse!$Q88&lt;&gt;"",Ergebnisse!$S88&lt;&gt;""),1,0)</f>
        <v>0</v>
      </c>
      <c r="AB172" s="13" t="str">
        <f ca="1">IF(AND(AA172&gt;0,Planung!$F85=0),AN172&amp;Sprache!$E$87&amp;AO172,"")</f>
        <v/>
      </c>
      <c r="AC172" s="4" t="str">
        <f ca="1">IF(Planung!$F85=1,V172&amp;W172,"")</f>
        <v>SSV WildbachAC Roma</v>
      </c>
      <c r="AD172" s="135" t="str">
        <f ca="1">IF(AND(AA172&gt;0,Planung!$F85=1),AN172&amp;Sprache!$E$87&amp;AO172,"")</f>
        <v/>
      </c>
      <c r="AE172" s="138" t="str">
        <f ca="1">IF($AA172=0,"",IF($AK172&gt;$AL172,Einstellungen!$C$4,IF($AK172=$AL172,1,0)))</f>
        <v/>
      </c>
      <c r="AF172" s="135" t="str">
        <f ca="1">IF($AA172=0,"",IF($AK172&lt;$AL172,Einstellungen!$C$4,IF($AK172=$AL172,1,0)))</f>
        <v/>
      </c>
      <c r="AG172" s="477" t="str">
        <f ca="1">IF(AND(Ergebnisse!$K88&lt;&gt;"",Ergebnisse!$M88&lt;&gt;"",ABS(Ergebnisse!$K88-Ergebnisse!$M88)&gt;1,Ergebnisse!$E88&lt;&gt;Ergebnisse!$G88,$V172&lt;&gt;"",$W172&lt;&gt;""),Ergebnisse!$K88,"")</f>
        <v/>
      </c>
      <c r="AH172" s="478" t="str">
        <f ca="1">IF(AND(Ergebnisse!$K88&lt;&gt;"",Ergebnisse!$M88&lt;&gt;"",ABS(Ergebnisse!$K88-Ergebnisse!$M88)&gt;1,Ergebnisse!$E88&lt;&gt;Ergebnisse!$G88,$V172&lt;&gt;"",$W172&lt;&gt;""),Ergebnisse!$M88,"")</f>
        <v/>
      </c>
      <c r="AI172" s="479" t="str">
        <f ca="1">IF(AND(Ergebnisse!$N88&lt;&gt;"",Ergebnisse!$P88&lt;&gt;"",ABS(Ergebnisse!$N88-Ergebnisse!$P88)&gt;1,Ergebnisse!$E88&lt;&gt;Ergebnisse!$G88,$V172&lt;&gt;"",$W172&lt;&gt;""),Ergebnisse!$N88,"")</f>
        <v/>
      </c>
      <c r="AJ172" s="480" t="str">
        <f ca="1">IF(AND(Ergebnisse!$N88&lt;&gt;"",Ergebnisse!$P88&lt;&gt;"",ABS(Ergebnisse!$N88-Ergebnisse!$P88)&gt;1,Ergebnisse!$E88&lt;&gt;Ergebnisse!$G88,$V172&lt;&gt;"",$W172&lt;&gt;""),Ergebnisse!$P88,"")</f>
        <v/>
      </c>
      <c r="AK172" s="477">
        <f ca="1">IF(Ergebnisse!$Q88="",0,Ergebnisse!$Q88)</f>
        <v>0</v>
      </c>
      <c r="AL172" s="480">
        <f ca="1">IF(Ergebnisse!$S88="",0,Ergebnisse!$S88)</f>
        <v>0</v>
      </c>
      <c r="AM172" s="488" t="str">
        <f ca="1">IF(AA172&gt;0,AK172&amp;Sprache!$E$87&amp;AL172,"")</f>
        <v/>
      </c>
      <c r="AN172" s="477" t="str">
        <f t="shared" ca="1" si="113"/>
        <v/>
      </c>
      <c r="AO172" s="480" t="str">
        <f t="shared" ca="1" si="114"/>
        <v/>
      </c>
    </row>
    <row r="173" spans="2:41" x14ac:dyDescent="0.2">
      <c r="U173" s="65" t="s">
        <v>264</v>
      </c>
      <c r="V173" s="34" t="str">
        <f ca="1">Planung!$N86</f>
        <v>Raslo Winners</v>
      </c>
      <c r="W173" s="13" t="str">
        <f ca="1">Planung!$P86</f>
        <v>Fun Kickers Oes</v>
      </c>
      <c r="X173" s="13" t="str">
        <f ca="1">IF(AND(Ergebnisse!$H89&lt;&gt;"",Ergebnisse!$J89&lt;&gt;"",ABS(Ergebnisse!$H89-Ergebnisse!$J89)&gt;1,Ergebnisse!$E89&lt;&gt;Ergebnisse!$G89,$V173&lt;&gt;"",$W173&lt;&gt;""),Ergebnisse!$H89,"")</f>
        <v/>
      </c>
      <c r="Y173" s="29" t="str">
        <f ca="1">IF(AND(Ergebnisse!$H89&lt;&gt;"",Ergebnisse!$J89&lt;&gt;"",ABS(Ergebnisse!$H89-Ergebnisse!$J89)&gt;1,Ergebnisse!$E89&lt;&gt;Ergebnisse!$G89,$V173&lt;&gt;"",$W173&lt;&gt;""),Ergebnisse!$J89,"")</f>
        <v/>
      </c>
      <c r="Z173" s="28" t="str">
        <f ca="1">IF(Planung!$F86=0,V173&amp;W173,"")</f>
        <v/>
      </c>
      <c r="AA173" s="13">
        <f ca="1">IF(AND(V173&lt;&gt;"",W173&lt;&gt;"",V173&lt;&gt;W173,Ergebnisse!$Q89&lt;&gt;"",Ergebnisse!$S89&lt;&gt;""),1,0)</f>
        <v>0</v>
      </c>
      <c r="AB173" s="13" t="str">
        <f ca="1">IF(AND(AA173&gt;0,Planung!$F86=0),AN173&amp;Sprache!$E$87&amp;AO173,"")</f>
        <v/>
      </c>
      <c r="AC173" s="4" t="str">
        <f ca="1">IF(Planung!$F86=1,V173&amp;W173,"")</f>
        <v>Raslo WinnersFun Kickers Oes</v>
      </c>
      <c r="AD173" s="135" t="str">
        <f ca="1">IF(AND(AA173&gt;0,Planung!$F86=1),AN173&amp;Sprache!$E$87&amp;AO173,"")</f>
        <v/>
      </c>
      <c r="AE173" s="138" t="str">
        <f ca="1">IF($AA173=0,"",IF($AK173&gt;$AL173,Einstellungen!$C$4,IF($AK173=$AL173,1,0)))</f>
        <v/>
      </c>
      <c r="AF173" s="135" t="str">
        <f ca="1">IF($AA173=0,"",IF($AK173&lt;$AL173,Einstellungen!$C$4,IF($AK173=$AL173,1,0)))</f>
        <v/>
      </c>
      <c r="AG173" s="477" t="str">
        <f ca="1">IF(AND(Ergebnisse!$K89&lt;&gt;"",Ergebnisse!$M89&lt;&gt;"",ABS(Ergebnisse!$K89-Ergebnisse!$M89)&gt;1,Ergebnisse!$E89&lt;&gt;Ergebnisse!$G89,$V173&lt;&gt;"",$W173&lt;&gt;""),Ergebnisse!$K89,"")</f>
        <v/>
      </c>
      <c r="AH173" s="478" t="str">
        <f ca="1">IF(AND(Ergebnisse!$K89&lt;&gt;"",Ergebnisse!$M89&lt;&gt;"",ABS(Ergebnisse!$K89-Ergebnisse!$M89)&gt;1,Ergebnisse!$E89&lt;&gt;Ergebnisse!$G89,$V173&lt;&gt;"",$W173&lt;&gt;""),Ergebnisse!$M89,"")</f>
        <v/>
      </c>
      <c r="AI173" s="479" t="str">
        <f ca="1">IF(AND(Ergebnisse!$N89&lt;&gt;"",Ergebnisse!$P89&lt;&gt;"",ABS(Ergebnisse!$N89-Ergebnisse!$P89)&gt;1,Ergebnisse!$E89&lt;&gt;Ergebnisse!$G89,$V173&lt;&gt;"",$W173&lt;&gt;""),Ergebnisse!$N89,"")</f>
        <v/>
      </c>
      <c r="AJ173" s="480" t="str">
        <f ca="1">IF(AND(Ergebnisse!$N89&lt;&gt;"",Ergebnisse!$P89&lt;&gt;"",ABS(Ergebnisse!$N89-Ergebnisse!$P89)&gt;1,Ergebnisse!$E89&lt;&gt;Ergebnisse!$G89,$V173&lt;&gt;"",$W173&lt;&gt;""),Ergebnisse!$P89,"")</f>
        <v/>
      </c>
      <c r="AK173" s="477">
        <f ca="1">IF(Ergebnisse!$Q89="",0,Ergebnisse!$Q89)</f>
        <v>0</v>
      </c>
      <c r="AL173" s="480">
        <f ca="1">IF(Ergebnisse!$S89="",0,Ergebnisse!$S89)</f>
        <v>0</v>
      </c>
      <c r="AM173" s="488" t="str">
        <f ca="1">IF(AA173&gt;0,AK173&amp;Sprache!$E$87&amp;AL173,"")</f>
        <v/>
      </c>
      <c r="AN173" s="477" t="str">
        <f t="shared" ca="1" si="113"/>
        <v/>
      </c>
      <c r="AO173" s="480" t="str">
        <f t="shared" ca="1" si="114"/>
        <v/>
      </c>
    </row>
    <row r="174" spans="2:41" x14ac:dyDescent="0.2">
      <c r="U174" s="65" t="s">
        <v>265</v>
      </c>
      <c r="V174" s="34" t="str">
        <f ca="1">Planung!$N87</f>
        <v>1. FC Riedwald</v>
      </c>
      <c r="W174" s="13" t="str">
        <f ca="1">Planung!$P87</f>
        <v>Eintracht Frankfurt</v>
      </c>
      <c r="X174" s="13" t="str">
        <f ca="1">IF(AND(Ergebnisse!$H90&lt;&gt;"",Ergebnisse!$J90&lt;&gt;"",ABS(Ergebnisse!$H90-Ergebnisse!$J90)&gt;1,Ergebnisse!$E90&lt;&gt;Ergebnisse!$G90,$V174&lt;&gt;"",$W174&lt;&gt;""),Ergebnisse!$H90,"")</f>
        <v/>
      </c>
      <c r="Y174" s="29" t="str">
        <f ca="1">IF(AND(Ergebnisse!$H90&lt;&gt;"",Ergebnisse!$J90&lt;&gt;"",ABS(Ergebnisse!$H90-Ergebnisse!$J90)&gt;1,Ergebnisse!$E90&lt;&gt;Ergebnisse!$G90,$V174&lt;&gt;"",$W174&lt;&gt;""),Ergebnisse!$J90,"")</f>
        <v/>
      </c>
      <c r="Z174" s="28" t="str">
        <f ca="1">IF(Planung!$F87=0,V174&amp;W174,"")</f>
        <v/>
      </c>
      <c r="AA174" s="13">
        <f ca="1">IF(AND(V174&lt;&gt;"",W174&lt;&gt;"",V174&lt;&gt;W174,Ergebnisse!$Q90&lt;&gt;"",Ergebnisse!$S90&lt;&gt;""),1,0)</f>
        <v>0</v>
      </c>
      <c r="AB174" s="13" t="str">
        <f ca="1">IF(AND(AA174&gt;0,Planung!$F87=0),AN174&amp;Sprache!$E$87&amp;AO174,"")</f>
        <v/>
      </c>
      <c r="AC174" s="4" t="str">
        <f ca="1">IF(Planung!$F87=1,V174&amp;W174,"")</f>
        <v>1. FC RiedwaldEintracht Frankfurt</v>
      </c>
      <c r="AD174" s="135" t="str">
        <f ca="1">IF(AND(AA174&gt;0,Planung!$F87=1),AN174&amp;Sprache!$E$87&amp;AO174,"")</f>
        <v/>
      </c>
      <c r="AE174" s="138" t="str">
        <f ca="1">IF($AA174=0,"",IF($AK174&gt;$AL174,Einstellungen!$C$4,IF($AK174=$AL174,1,0)))</f>
        <v/>
      </c>
      <c r="AF174" s="135" t="str">
        <f ca="1">IF($AA174=0,"",IF($AK174&lt;$AL174,Einstellungen!$C$4,IF($AK174=$AL174,1,0)))</f>
        <v/>
      </c>
      <c r="AG174" s="477" t="str">
        <f ca="1">IF(AND(Ergebnisse!$K90&lt;&gt;"",Ergebnisse!$M90&lt;&gt;"",ABS(Ergebnisse!$K90-Ergebnisse!$M90)&gt;1,Ergebnisse!$E90&lt;&gt;Ergebnisse!$G90,$V174&lt;&gt;"",$W174&lt;&gt;""),Ergebnisse!$K90,"")</f>
        <v/>
      </c>
      <c r="AH174" s="478" t="str">
        <f ca="1">IF(AND(Ergebnisse!$K90&lt;&gt;"",Ergebnisse!$M90&lt;&gt;"",ABS(Ergebnisse!$K90-Ergebnisse!$M90)&gt;1,Ergebnisse!$E90&lt;&gt;Ergebnisse!$G90,$V174&lt;&gt;"",$W174&lt;&gt;""),Ergebnisse!$M90,"")</f>
        <v/>
      </c>
      <c r="AI174" s="479" t="str">
        <f ca="1">IF(AND(Ergebnisse!$N90&lt;&gt;"",Ergebnisse!$P90&lt;&gt;"",ABS(Ergebnisse!$N90-Ergebnisse!$P90)&gt;1,Ergebnisse!$E90&lt;&gt;Ergebnisse!$G90,$V174&lt;&gt;"",$W174&lt;&gt;""),Ergebnisse!$N90,"")</f>
        <v/>
      </c>
      <c r="AJ174" s="480" t="str">
        <f ca="1">IF(AND(Ergebnisse!$N90&lt;&gt;"",Ergebnisse!$P90&lt;&gt;"",ABS(Ergebnisse!$N90-Ergebnisse!$P90)&gt;1,Ergebnisse!$E90&lt;&gt;Ergebnisse!$G90,$V174&lt;&gt;"",$W174&lt;&gt;""),Ergebnisse!$P90,"")</f>
        <v/>
      </c>
      <c r="AK174" s="477">
        <f ca="1">IF(Ergebnisse!$Q90="",0,Ergebnisse!$Q90)</f>
        <v>0</v>
      </c>
      <c r="AL174" s="480">
        <f ca="1">IF(Ergebnisse!$S90="",0,Ergebnisse!$S90)</f>
        <v>0</v>
      </c>
      <c r="AM174" s="488" t="str">
        <f ca="1">IF(AA174&gt;0,AK174&amp;Sprache!$E$87&amp;AL174,"")</f>
        <v/>
      </c>
      <c r="AN174" s="477" t="str">
        <f t="shared" ca="1" si="113"/>
        <v/>
      </c>
      <c r="AO174" s="480" t="str">
        <f t="shared" ca="1" si="114"/>
        <v/>
      </c>
    </row>
    <row r="175" spans="2:41" x14ac:dyDescent="0.2">
      <c r="U175" s="65" t="s">
        <v>266</v>
      </c>
      <c r="V175" s="34" t="str">
        <f ca="1">Planung!$N88</f>
        <v>Maibach 1822 eV</v>
      </c>
      <c r="W175" s="13" t="str">
        <f ca="1">Planung!$P88</f>
        <v>FC Barcelona</v>
      </c>
      <c r="X175" s="13" t="str">
        <f ca="1">IF(AND(Ergebnisse!$H91&lt;&gt;"",Ergebnisse!$J91&lt;&gt;"",ABS(Ergebnisse!$H91-Ergebnisse!$J91)&gt;1,Ergebnisse!$E91&lt;&gt;Ergebnisse!$G91,$V175&lt;&gt;"",$W175&lt;&gt;""),Ergebnisse!$H91,"")</f>
        <v/>
      </c>
      <c r="Y175" s="29" t="str">
        <f ca="1">IF(AND(Ergebnisse!$H91&lt;&gt;"",Ergebnisse!$J91&lt;&gt;"",ABS(Ergebnisse!$H91-Ergebnisse!$J91)&gt;1,Ergebnisse!$E91&lt;&gt;Ergebnisse!$G91,$V175&lt;&gt;"",$W175&lt;&gt;""),Ergebnisse!$J91,"")</f>
        <v/>
      </c>
      <c r="Z175" s="28" t="str">
        <f ca="1">IF(Planung!$F88=0,V175&amp;W175,"")</f>
        <v/>
      </c>
      <c r="AA175" s="13">
        <f ca="1">IF(AND(V175&lt;&gt;"",W175&lt;&gt;"",V175&lt;&gt;W175,Ergebnisse!$Q91&lt;&gt;"",Ergebnisse!$S91&lt;&gt;""),1,0)</f>
        <v>0</v>
      </c>
      <c r="AB175" s="13" t="str">
        <f ca="1">IF(AND(AA175&gt;0,Planung!$F88=0),AN175&amp;Sprache!$E$87&amp;AO175,"")</f>
        <v/>
      </c>
      <c r="AC175" s="4" t="str">
        <f ca="1">IF(Planung!$F88=1,V175&amp;W175,"")</f>
        <v>Maibach 1822 eVFC Barcelona</v>
      </c>
      <c r="AD175" s="135" t="str">
        <f ca="1">IF(AND(AA175&gt;0,Planung!$F88=1),AN175&amp;Sprache!$E$87&amp;AO175,"")</f>
        <v/>
      </c>
      <c r="AE175" s="138" t="str">
        <f ca="1">IF($AA175=0,"",IF($AK175&gt;$AL175,Einstellungen!$C$4,IF($AK175=$AL175,1,0)))</f>
        <v/>
      </c>
      <c r="AF175" s="135" t="str">
        <f ca="1">IF($AA175=0,"",IF($AK175&lt;$AL175,Einstellungen!$C$4,IF($AK175=$AL175,1,0)))</f>
        <v/>
      </c>
      <c r="AG175" s="477" t="str">
        <f ca="1">IF(AND(Ergebnisse!$K91&lt;&gt;"",Ergebnisse!$M91&lt;&gt;"",ABS(Ergebnisse!$K91-Ergebnisse!$M91)&gt;1,Ergebnisse!$E91&lt;&gt;Ergebnisse!$G91,$V175&lt;&gt;"",$W175&lt;&gt;""),Ergebnisse!$K91,"")</f>
        <v/>
      </c>
      <c r="AH175" s="478" t="str">
        <f ca="1">IF(AND(Ergebnisse!$K91&lt;&gt;"",Ergebnisse!$M91&lt;&gt;"",ABS(Ergebnisse!$K91-Ergebnisse!$M91)&gt;1,Ergebnisse!$E91&lt;&gt;Ergebnisse!$G91,$V175&lt;&gt;"",$W175&lt;&gt;""),Ergebnisse!$M91,"")</f>
        <v/>
      </c>
      <c r="AI175" s="479" t="str">
        <f ca="1">IF(AND(Ergebnisse!$N91&lt;&gt;"",Ergebnisse!$P91&lt;&gt;"",ABS(Ergebnisse!$N91-Ergebnisse!$P91)&gt;1,Ergebnisse!$E91&lt;&gt;Ergebnisse!$G91,$V175&lt;&gt;"",$W175&lt;&gt;""),Ergebnisse!$N91,"")</f>
        <v/>
      </c>
      <c r="AJ175" s="480" t="str">
        <f ca="1">IF(AND(Ergebnisse!$N91&lt;&gt;"",Ergebnisse!$P91&lt;&gt;"",ABS(Ergebnisse!$N91-Ergebnisse!$P91)&gt;1,Ergebnisse!$E91&lt;&gt;Ergebnisse!$G91,$V175&lt;&gt;"",$W175&lt;&gt;""),Ergebnisse!$P91,"")</f>
        <v/>
      </c>
      <c r="AK175" s="477">
        <f ca="1">IF(Ergebnisse!$Q91="",0,Ergebnisse!$Q91)</f>
        <v>0</v>
      </c>
      <c r="AL175" s="480">
        <f ca="1">IF(Ergebnisse!$S91="",0,Ergebnisse!$S91)</f>
        <v>0</v>
      </c>
      <c r="AM175" s="488" t="str">
        <f ca="1">IF(AA175&gt;0,AK175&amp;Sprache!$E$87&amp;AL175,"")</f>
        <v/>
      </c>
      <c r="AN175" s="477" t="str">
        <f t="shared" ca="1" si="113"/>
        <v/>
      </c>
      <c r="AO175" s="480" t="str">
        <f t="shared" ca="1" si="114"/>
        <v/>
      </c>
    </row>
    <row r="176" spans="2:41" x14ac:dyDescent="0.2">
      <c r="U176" s="65" t="s">
        <v>267</v>
      </c>
      <c r="V176" s="34" t="str">
        <f ca="1">Planung!$N89</f>
        <v>AC Roma</v>
      </c>
      <c r="W176" s="13" t="str">
        <f ca="1">Planung!$P89</f>
        <v>VFB Essenheim</v>
      </c>
      <c r="X176" s="13" t="str">
        <f ca="1">IF(AND(Ergebnisse!$H92&lt;&gt;"",Ergebnisse!$J92&lt;&gt;"",ABS(Ergebnisse!$H92-Ergebnisse!$J92)&gt;1,Ergebnisse!$E92&lt;&gt;Ergebnisse!$G92,$V176&lt;&gt;"",$W176&lt;&gt;""),Ergebnisse!$H92,"")</f>
        <v/>
      </c>
      <c r="Y176" s="29" t="str">
        <f ca="1">IF(AND(Ergebnisse!$H92&lt;&gt;"",Ergebnisse!$J92&lt;&gt;"",ABS(Ergebnisse!$H92-Ergebnisse!$J92)&gt;1,Ergebnisse!$E92&lt;&gt;Ergebnisse!$G92,$V176&lt;&gt;"",$W176&lt;&gt;""),Ergebnisse!$J92,"")</f>
        <v/>
      </c>
      <c r="Z176" s="28" t="str">
        <f ca="1">IF(Planung!$F89=0,V176&amp;W176,"")</f>
        <v/>
      </c>
      <c r="AA176" s="13">
        <f ca="1">IF(AND(V176&lt;&gt;"",W176&lt;&gt;"",V176&lt;&gt;W176,Ergebnisse!$Q92&lt;&gt;"",Ergebnisse!$S92&lt;&gt;""),1,0)</f>
        <v>0</v>
      </c>
      <c r="AB176" s="13" t="str">
        <f ca="1">IF(AND(AA176&gt;0,Planung!$F89=0),AN176&amp;Sprache!$E$87&amp;AO176,"")</f>
        <v/>
      </c>
      <c r="AC176" s="4" t="str">
        <f ca="1">IF(Planung!$F89=1,V176&amp;W176,"")</f>
        <v>AC RomaVFB Essenheim</v>
      </c>
      <c r="AD176" s="135" t="str">
        <f ca="1">IF(AND(AA176&gt;0,Planung!$F89=1),AN176&amp;Sprache!$E$87&amp;AO176,"")</f>
        <v/>
      </c>
      <c r="AE176" s="138" t="str">
        <f ca="1">IF($AA176=0,"",IF($AK176&gt;$AL176,Einstellungen!$C$4,IF($AK176=$AL176,1,0)))</f>
        <v/>
      </c>
      <c r="AF176" s="135" t="str">
        <f ca="1">IF($AA176=0,"",IF($AK176&lt;$AL176,Einstellungen!$C$4,IF($AK176=$AL176,1,0)))</f>
        <v/>
      </c>
      <c r="AG176" s="477" t="str">
        <f ca="1">IF(AND(Ergebnisse!$K92&lt;&gt;"",Ergebnisse!$M92&lt;&gt;"",ABS(Ergebnisse!$K92-Ergebnisse!$M92)&gt;1,Ergebnisse!$E92&lt;&gt;Ergebnisse!$G92,$V176&lt;&gt;"",$W176&lt;&gt;""),Ergebnisse!$K92,"")</f>
        <v/>
      </c>
      <c r="AH176" s="478" t="str">
        <f ca="1">IF(AND(Ergebnisse!$K92&lt;&gt;"",Ergebnisse!$M92&lt;&gt;"",ABS(Ergebnisse!$K92-Ergebnisse!$M92)&gt;1,Ergebnisse!$E92&lt;&gt;Ergebnisse!$G92,$V176&lt;&gt;"",$W176&lt;&gt;""),Ergebnisse!$M92,"")</f>
        <v/>
      </c>
      <c r="AI176" s="479" t="str">
        <f ca="1">IF(AND(Ergebnisse!$N92&lt;&gt;"",Ergebnisse!$P92&lt;&gt;"",ABS(Ergebnisse!$N92-Ergebnisse!$P92)&gt;1,Ergebnisse!$E92&lt;&gt;Ergebnisse!$G92,$V176&lt;&gt;"",$W176&lt;&gt;""),Ergebnisse!$N92,"")</f>
        <v/>
      </c>
      <c r="AJ176" s="480" t="str">
        <f ca="1">IF(AND(Ergebnisse!$N92&lt;&gt;"",Ergebnisse!$P92&lt;&gt;"",ABS(Ergebnisse!$N92-Ergebnisse!$P92)&gt;1,Ergebnisse!$E92&lt;&gt;Ergebnisse!$G92,$V176&lt;&gt;"",$W176&lt;&gt;""),Ergebnisse!$P92,"")</f>
        <v/>
      </c>
      <c r="AK176" s="477">
        <f ca="1">IF(Ergebnisse!$Q92="",0,Ergebnisse!$Q92)</f>
        <v>0</v>
      </c>
      <c r="AL176" s="480">
        <f ca="1">IF(Ergebnisse!$S92="",0,Ergebnisse!$S92)</f>
        <v>0</v>
      </c>
      <c r="AM176" s="488" t="str">
        <f ca="1">IF(AA176&gt;0,AK176&amp;Sprache!$E$87&amp;AL176,"")</f>
        <v/>
      </c>
      <c r="AN176" s="477" t="str">
        <f t="shared" ca="1" si="113"/>
        <v/>
      </c>
      <c r="AO176" s="480" t="str">
        <f t="shared" ca="1" si="114"/>
        <v/>
      </c>
    </row>
    <row r="177" spans="21:41" x14ac:dyDescent="0.2">
      <c r="U177" s="65" t="s">
        <v>268</v>
      </c>
      <c r="V177" s="34" t="str">
        <f ca="1">Planung!$N90</f>
        <v>Inter Mailand</v>
      </c>
      <c r="W177" s="13" t="str">
        <f ca="1">Planung!$P90</f>
        <v>Raslo Winners</v>
      </c>
      <c r="X177" s="13" t="str">
        <f ca="1">IF(AND(Ergebnisse!$H93&lt;&gt;"",Ergebnisse!$J93&lt;&gt;"",ABS(Ergebnisse!$H93-Ergebnisse!$J93)&gt;1,Ergebnisse!$E93&lt;&gt;Ergebnisse!$G93,$V177&lt;&gt;"",$W177&lt;&gt;""),Ergebnisse!$H93,"")</f>
        <v/>
      </c>
      <c r="Y177" s="29" t="str">
        <f ca="1">IF(AND(Ergebnisse!$H93&lt;&gt;"",Ergebnisse!$J93&lt;&gt;"",ABS(Ergebnisse!$H93-Ergebnisse!$J93)&gt;1,Ergebnisse!$E93&lt;&gt;Ergebnisse!$G93,$V177&lt;&gt;"",$W177&lt;&gt;""),Ergebnisse!$J93,"")</f>
        <v/>
      </c>
      <c r="Z177" s="28" t="str">
        <f ca="1">IF(Planung!$F90=0,V177&amp;W177,"")</f>
        <v/>
      </c>
      <c r="AA177" s="13">
        <f ca="1">IF(AND(V177&lt;&gt;"",W177&lt;&gt;"",V177&lt;&gt;W177,Ergebnisse!$Q93&lt;&gt;"",Ergebnisse!$S93&lt;&gt;""),1,0)</f>
        <v>0</v>
      </c>
      <c r="AB177" s="13" t="str">
        <f ca="1">IF(AND(AA177&gt;0,Planung!$F90=0),AN177&amp;Sprache!$E$87&amp;AO177,"")</f>
        <v/>
      </c>
      <c r="AC177" s="4" t="str">
        <f ca="1">IF(Planung!$F90=1,V177&amp;W177,"")</f>
        <v>Inter MailandRaslo Winners</v>
      </c>
      <c r="AD177" s="135" t="str">
        <f ca="1">IF(AND(AA177&gt;0,Planung!$F90=1),AN177&amp;Sprache!$E$87&amp;AO177,"")</f>
        <v/>
      </c>
      <c r="AE177" s="138" t="str">
        <f ca="1">IF($AA177=0,"",IF($AK177&gt;$AL177,Einstellungen!$C$4,IF($AK177=$AL177,1,0)))</f>
        <v/>
      </c>
      <c r="AF177" s="135" t="str">
        <f ca="1">IF($AA177=0,"",IF($AK177&lt;$AL177,Einstellungen!$C$4,IF($AK177=$AL177,1,0)))</f>
        <v/>
      </c>
      <c r="AG177" s="477" t="str">
        <f ca="1">IF(AND(Ergebnisse!$K93&lt;&gt;"",Ergebnisse!$M93&lt;&gt;"",ABS(Ergebnisse!$K93-Ergebnisse!$M93)&gt;1,Ergebnisse!$E93&lt;&gt;Ergebnisse!$G93,$V177&lt;&gt;"",$W177&lt;&gt;""),Ergebnisse!$K93,"")</f>
        <v/>
      </c>
      <c r="AH177" s="478" t="str">
        <f ca="1">IF(AND(Ergebnisse!$K93&lt;&gt;"",Ergebnisse!$M93&lt;&gt;"",ABS(Ergebnisse!$K93-Ergebnisse!$M93)&gt;1,Ergebnisse!$E93&lt;&gt;Ergebnisse!$G93,$V177&lt;&gt;"",$W177&lt;&gt;""),Ergebnisse!$M93,"")</f>
        <v/>
      </c>
      <c r="AI177" s="479" t="str">
        <f ca="1">IF(AND(Ergebnisse!$N93&lt;&gt;"",Ergebnisse!$P93&lt;&gt;"",ABS(Ergebnisse!$N93-Ergebnisse!$P93)&gt;1,Ergebnisse!$E93&lt;&gt;Ergebnisse!$G93,$V177&lt;&gt;"",$W177&lt;&gt;""),Ergebnisse!$N93,"")</f>
        <v/>
      </c>
      <c r="AJ177" s="480" t="str">
        <f ca="1">IF(AND(Ergebnisse!$N93&lt;&gt;"",Ergebnisse!$P93&lt;&gt;"",ABS(Ergebnisse!$N93-Ergebnisse!$P93)&gt;1,Ergebnisse!$E93&lt;&gt;Ergebnisse!$G93,$V177&lt;&gt;"",$W177&lt;&gt;""),Ergebnisse!$P93,"")</f>
        <v/>
      </c>
      <c r="AK177" s="477">
        <f ca="1">IF(Ergebnisse!$Q93="",0,Ergebnisse!$Q93)</f>
        <v>0</v>
      </c>
      <c r="AL177" s="480">
        <f ca="1">IF(Ergebnisse!$S93="",0,Ergebnisse!$S93)</f>
        <v>0</v>
      </c>
      <c r="AM177" s="488" t="str">
        <f ca="1">IF(AA177&gt;0,AK177&amp;Sprache!$E$87&amp;AL177,"")</f>
        <v/>
      </c>
      <c r="AN177" s="477" t="str">
        <f t="shared" ca="1" si="113"/>
        <v/>
      </c>
      <c r="AO177" s="480" t="str">
        <f t="shared" ca="1" si="114"/>
        <v/>
      </c>
    </row>
    <row r="178" spans="21:41" x14ac:dyDescent="0.2">
      <c r="U178" s="65" t="s">
        <v>269</v>
      </c>
      <c r="V178" s="34" t="str">
        <f ca="1">Planung!$N91</f>
        <v>Fun Kickers Oes</v>
      </c>
      <c r="W178" s="13" t="str">
        <f ca="1">Planung!$P91</f>
        <v>SSV Wildbach</v>
      </c>
      <c r="X178" s="13" t="str">
        <f ca="1">IF(AND(Ergebnisse!$H94&lt;&gt;"",Ergebnisse!$J94&lt;&gt;"",ABS(Ergebnisse!$H94-Ergebnisse!$J94)&gt;1,Ergebnisse!$E94&lt;&gt;Ergebnisse!$G94,$V178&lt;&gt;"",$W178&lt;&gt;""),Ergebnisse!$H94,"")</f>
        <v/>
      </c>
      <c r="Y178" s="29" t="str">
        <f ca="1">IF(AND(Ergebnisse!$H94&lt;&gt;"",Ergebnisse!$J94&lt;&gt;"",ABS(Ergebnisse!$H94-Ergebnisse!$J94)&gt;1,Ergebnisse!$E94&lt;&gt;Ergebnisse!$G94,$V178&lt;&gt;"",$W178&lt;&gt;""),Ergebnisse!$J94,"")</f>
        <v/>
      </c>
      <c r="Z178" s="28" t="str">
        <f ca="1">IF(Planung!$F91=0,V178&amp;W178,"")</f>
        <v/>
      </c>
      <c r="AA178" s="13">
        <f ca="1">IF(AND(V178&lt;&gt;"",W178&lt;&gt;"",V178&lt;&gt;W178,Ergebnisse!$Q94&lt;&gt;"",Ergebnisse!$S94&lt;&gt;""),1,0)</f>
        <v>0</v>
      </c>
      <c r="AB178" s="13" t="str">
        <f ca="1">IF(AND(AA178&gt;0,Planung!$F91=0),AN178&amp;Sprache!$E$87&amp;AO178,"")</f>
        <v/>
      </c>
      <c r="AC178" s="4" t="str">
        <f ca="1">IF(Planung!$F91=1,V178&amp;W178,"")</f>
        <v>Fun Kickers OesSSV Wildbach</v>
      </c>
      <c r="AD178" s="135" t="str">
        <f ca="1">IF(AND(AA178&gt;0,Planung!$F91=1),AN178&amp;Sprache!$E$87&amp;AO178,"")</f>
        <v/>
      </c>
      <c r="AE178" s="138" t="str">
        <f ca="1">IF($AA178=0,"",IF($AK178&gt;$AL178,Einstellungen!$C$4,IF($AK178=$AL178,1,0)))</f>
        <v/>
      </c>
      <c r="AF178" s="135" t="str">
        <f ca="1">IF($AA178=0,"",IF($AK178&lt;$AL178,Einstellungen!$C$4,IF($AK178=$AL178,1,0)))</f>
        <v/>
      </c>
      <c r="AG178" s="477" t="str">
        <f ca="1">IF(AND(Ergebnisse!$K94&lt;&gt;"",Ergebnisse!$M94&lt;&gt;"",ABS(Ergebnisse!$K94-Ergebnisse!$M94)&gt;1,Ergebnisse!$E94&lt;&gt;Ergebnisse!$G94,$V178&lt;&gt;"",$W178&lt;&gt;""),Ergebnisse!$K94,"")</f>
        <v/>
      </c>
      <c r="AH178" s="478" t="str">
        <f ca="1">IF(AND(Ergebnisse!$K94&lt;&gt;"",Ergebnisse!$M94&lt;&gt;"",ABS(Ergebnisse!$K94-Ergebnisse!$M94)&gt;1,Ergebnisse!$E94&lt;&gt;Ergebnisse!$G94,$V178&lt;&gt;"",$W178&lt;&gt;""),Ergebnisse!$M94,"")</f>
        <v/>
      </c>
      <c r="AI178" s="479" t="str">
        <f ca="1">IF(AND(Ergebnisse!$N94&lt;&gt;"",Ergebnisse!$P94&lt;&gt;"",ABS(Ergebnisse!$N94-Ergebnisse!$P94)&gt;1,Ergebnisse!$E94&lt;&gt;Ergebnisse!$G94,$V178&lt;&gt;"",$W178&lt;&gt;""),Ergebnisse!$N94,"")</f>
        <v/>
      </c>
      <c r="AJ178" s="480" t="str">
        <f ca="1">IF(AND(Ergebnisse!$N94&lt;&gt;"",Ergebnisse!$P94&lt;&gt;"",ABS(Ergebnisse!$N94-Ergebnisse!$P94)&gt;1,Ergebnisse!$E94&lt;&gt;Ergebnisse!$G94,$V178&lt;&gt;"",$W178&lt;&gt;""),Ergebnisse!$P94,"")</f>
        <v/>
      </c>
      <c r="AK178" s="477">
        <f ca="1">IF(Ergebnisse!$Q94="",0,Ergebnisse!$Q94)</f>
        <v>0</v>
      </c>
      <c r="AL178" s="480">
        <f ca="1">IF(Ergebnisse!$S94="",0,Ergebnisse!$S94)</f>
        <v>0</v>
      </c>
      <c r="AM178" s="488" t="str">
        <f ca="1">IF(AA178&gt;0,AK178&amp;Sprache!$E$87&amp;AL178,"")</f>
        <v/>
      </c>
      <c r="AN178" s="477" t="str">
        <f t="shared" ca="1" si="113"/>
        <v/>
      </c>
      <c r="AO178" s="480" t="str">
        <f t="shared" ca="1" si="114"/>
        <v/>
      </c>
    </row>
    <row r="179" spans="21:41" x14ac:dyDescent="0.2">
      <c r="U179" s="65" t="s">
        <v>270</v>
      </c>
      <c r="V179" s="34" t="str">
        <f ca="1">Planung!$N92</f>
        <v>FC Barcelona</v>
      </c>
      <c r="W179" s="13" t="str">
        <f ca="1">Planung!$P92</f>
        <v>1. FC Riedwald</v>
      </c>
      <c r="X179" s="13" t="str">
        <f ca="1">IF(AND(Ergebnisse!$H95&lt;&gt;"",Ergebnisse!$J95&lt;&gt;"",ABS(Ergebnisse!$H95-Ergebnisse!$J95)&gt;1,Ergebnisse!$E95&lt;&gt;Ergebnisse!$G95,$V179&lt;&gt;"",$W179&lt;&gt;""),Ergebnisse!$H95,"")</f>
        <v/>
      </c>
      <c r="Y179" s="29" t="str">
        <f ca="1">IF(AND(Ergebnisse!$H95&lt;&gt;"",Ergebnisse!$J95&lt;&gt;"",ABS(Ergebnisse!$H95-Ergebnisse!$J95)&gt;1,Ergebnisse!$E95&lt;&gt;Ergebnisse!$G95,$V179&lt;&gt;"",$W179&lt;&gt;""),Ergebnisse!$J95,"")</f>
        <v/>
      </c>
      <c r="Z179" s="28" t="str">
        <f ca="1">IF(Planung!$F92=0,V179&amp;W179,"")</f>
        <v/>
      </c>
      <c r="AA179" s="13">
        <f ca="1">IF(AND(V179&lt;&gt;"",W179&lt;&gt;"",V179&lt;&gt;W179,Ergebnisse!$Q95&lt;&gt;"",Ergebnisse!$S95&lt;&gt;""),1,0)</f>
        <v>0</v>
      </c>
      <c r="AB179" s="13" t="str">
        <f ca="1">IF(AND(AA179&gt;0,Planung!$F92=0),AN179&amp;Sprache!$E$87&amp;AO179,"")</f>
        <v/>
      </c>
      <c r="AC179" s="4" t="str">
        <f ca="1">IF(Planung!$F92=1,V179&amp;W179,"")</f>
        <v>FC Barcelona1. FC Riedwald</v>
      </c>
      <c r="AD179" s="135" t="str">
        <f ca="1">IF(AND(AA179&gt;0,Planung!$F92=1),AN179&amp;Sprache!$E$87&amp;AO179,"")</f>
        <v/>
      </c>
      <c r="AE179" s="138" t="str">
        <f ca="1">IF($AA179=0,"",IF($AK179&gt;$AL179,Einstellungen!$C$4,IF($AK179=$AL179,1,0)))</f>
        <v/>
      </c>
      <c r="AF179" s="135" t="str">
        <f ca="1">IF($AA179=0,"",IF($AK179&lt;$AL179,Einstellungen!$C$4,IF($AK179=$AL179,1,0)))</f>
        <v/>
      </c>
      <c r="AG179" s="477" t="str">
        <f ca="1">IF(AND(Ergebnisse!$K95&lt;&gt;"",Ergebnisse!$M95&lt;&gt;"",ABS(Ergebnisse!$K95-Ergebnisse!$M95)&gt;1,Ergebnisse!$E95&lt;&gt;Ergebnisse!$G95,$V179&lt;&gt;"",$W179&lt;&gt;""),Ergebnisse!$K95,"")</f>
        <v/>
      </c>
      <c r="AH179" s="478" t="str">
        <f ca="1">IF(AND(Ergebnisse!$K95&lt;&gt;"",Ergebnisse!$M95&lt;&gt;"",ABS(Ergebnisse!$K95-Ergebnisse!$M95)&gt;1,Ergebnisse!$E95&lt;&gt;Ergebnisse!$G95,$V179&lt;&gt;"",$W179&lt;&gt;""),Ergebnisse!$M95,"")</f>
        <v/>
      </c>
      <c r="AI179" s="479" t="str">
        <f ca="1">IF(AND(Ergebnisse!$N95&lt;&gt;"",Ergebnisse!$P95&lt;&gt;"",ABS(Ergebnisse!$N95-Ergebnisse!$P95)&gt;1,Ergebnisse!$E95&lt;&gt;Ergebnisse!$G95,$V179&lt;&gt;"",$W179&lt;&gt;""),Ergebnisse!$N95,"")</f>
        <v/>
      </c>
      <c r="AJ179" s="480" t="str">
        <f ca="1">IF(AND(Ergebnisse!$N95&lt;&gt;"",Ergebnisse!$P95&lt;&gt;"",ABS(Ergebnisse!$N95-Ergebnisse!$P95)&gt;1,Ergebnisse!$E95&lt;&gt;Ergebnisse!$G95,$V179&lt;&gt;"",$W179&lt;&gt;""),Ergebnisse!$P95,"")</f>
        <v/>
      </c>
      <c r="AK179" s="477">
        <f ca="1">IF(Ergebnisse!$Q95="",0,Ergebnisse!$Q95)</f>
        <v>0</v>
      </c>
      <c r="AL179" s="480">
        <f ca="1">IF(Ergebnisse!$S95="",0,Ergebnisse!$S95)</f>
        <v>0</v>
      </c>
      <c r="AM179" s="488" t="str">
        <f ca="1">IF(AA179&gt;0,AK179&amp;Sprache!$E$87&amp;AL179,"")</f>
        <v/>
      </c>
      <c r="AN179" s="477" t="str">
        <f t="shared" ca="1" si="113"/>
        <v/>
      </c>
      <c r="AO179" s="480" t="str">
        <f t="shared" ca="1" si="114"/>
        <v/>
      </c>
    </row>
    <row r="180" spans="21:41" x14ac:dyDescent="0.2">
      <c r="U180" s="65" t="s">
        <v>271</v>
      </c>
      <c r="V180" s="34" t="str">
        <f ca="1">Planung!$N93</f>
        <v>Eintracht Frankfurt</v>
      </c>
      <c r="W180" s="13" t="str">
        <f ca="1">Planung!$P93</f>
        <v>AC Roma</v>
      </c>
      <c r="X180" s="13" t="str">
        <f ca="1">IF(AND(Ergebnisse!$H96&lt;&gt;"",Ergebnisse!$J96&lt;&gt;"",ABS(Ergebnisse!$H96-Ergebnisse!$J96)&gt;1,Ergebnisse!$E96&lt;&gt;Ergebnisse!$G96,$V180&lt;&gt;"",$W180&lt;&gt;""),Ergebnisse!$H96,"")</f>
        <v/>
      </c>
      <c r="Y180" s="29" t="str">
        <f ca="1">IF(AND(Ergebnisse!$H96&lt;&gt;"",Ergebnisse!$J96&lt;&gt;"",ABS(Ergebnisse!$H96-Ergebnisse!$J96)&gt;1,Ergebnisse!$E96&lt;&gt;Ergebnisse!$G96,$V180&lt;&gt;"",$W180&lt;&gt;""),Ergebnisse!$J96,"")</f>
        <v/>
      </c>
      <c r="Z180" s="28" t="str">
        <f ca="1">IF(Planung!$F93=0,V180&amp;W180,"")</f>
        <v/>
      </c>
      <c r="AA180" s="13">
        <f ca="1">IF(AND(V180&lt;&gt;"",W180&lt;&gt;"",V180&lt;&gt;W180,Ergebnisse!$Q96&lt;&gt;"",Ergebnisse!$S96&lt;&gt;""),1,0)</f>
        <v>0</v>
      </c>
      <c r="AB180" s="13" t="str">
        <f ca="1">IF(AND(AA180&gt;0,Planung!$F93=0),AN180&amp;Sprache!$E$87&amp;AO180,"")</f>
        <v/>
      </c>
      <c r="AC180" s="4" t="str">
        <f ca="1">IF(Planung!$F93=1,V180&amp;W180,"")</f>
        <v>Eintracht FrankfurtAC Roma</v>
      </c>
      <c r="AD180" s="135" t="str">
        <f ca="1">IF(AND(AA180&gt;0,Planung!$F93=1),AN180&amp;Sprache!$E$87&amp;AO180,"")</f>
        <v/>
      </c>
      <c r="AE180" s="138" t="str">
        <f ca="1">IF($AA180=0,"",IF($AK180&gt;$AL180,Einstellungen!$C$4,IF($AK180=$AL180,1,0)))</f>
        <v/>
      </c>
      <c r="AF180" s="135" t="str">
        <f ca="1">IF($AA180=0,"",IF($AK180&lt;$AL180,Einstellungen!$C$4,IF($AK180=$AL180,1,0)))</f>
        <v/>
      </c>
      <c r="AG180" s="477" t="str">
        <f ca="1">IF(AND(Ergebnisse!$K96&lt;&gt;"",Ergebnisse!$M96&lt;&gt;"",ABS(Ergebnisse!$K96-Ergebnisse!$M96)&gt;1,Ergebnisse!$E96&lt;&gt;Ergebnisse!$G96,$V180&lt;&gt;"",$W180&lt;&gt;""),Ergebnisse!$K96,"")</f>
        <v/>
      </c>
      <c r="AH180" s="478" t="str">
        <f ca="1">IF(AND(Ergebnisse!$K96&lt;&gt;"",Ergebnisse!$M96&lt;&gt;"",ABS(Ergebnisse!$K96-Ergebnisse!$M96)&gt;1,Ergebnisse!$E96&lt;&gt;Ergebnisse!$G96,$V180&lt;&gt;"",$W180&lt;&gt;""),Ergebnisse!$M96,"")</f>
        <v/>
      </c>
      <c r="AI180" s="479" t="str">
        <f ca="1">IF(AND(Ergebnisse!$N96&lt;&gt;"",Ergebnisse!$P96&lt;&gt;"",ABS(Ergebnisse!$N96-Ergebnisse!$P96)&gt;1,Ergebnisse!$E96&lt;&gt;Ergebnisse!$G96,$V180&lt;&gt;"",$W180&lt;&gt;""),Ergebnisse!$N96,"")</f>
        <v/>
      </c>
      <c r="AJ180" s="480" t="str">
        <f ca="1">IF(AND(Ergebnisse!$N96&lt;&gt;"",Ergebnisse!$P96&lt;&gt;"",ABS(Ergebnisse!$N96-Ergebnisse!$P96)&gt;1,Ergebnisse!$E96&lt;&gt;Ergebnisse!$G96,$V180&lt;&gt;"",$W180&lt;&gt;""),Ergebnisse!$P96,"")</f>
        <v/>
      </c>
      <c r="AK180" s="477">
        <f ca="1">IF(Ergebnisse!$Q96="",0,Ergebnisse!$Q96)</f>
        <v>0</v>
      </c>
      <c r="AL180" s="480">
        <f ca="1">IF(Ergebnisse!$S96="",0,Ergebnisse!$S96)</f>
        <v>0</v>
      </c>
      <c r="AM180" s="488" t="str">
        <f ca="1">IF(AA180&gt;0,AK180&amp;Sprache!$E$87&amp;AL180,"")</f>
        <v/>
      </c>
      <c r="AN180" s="477" t="str">
        <f t="shared" ca="1" si="113"/>
        <v/>
      </c>
      <c r="AO180" s="480" t="str">
        <f t="shared" ca="1" si="114"/>
        <v/>
      </c>
    </row>
    <row r="181" spans="21:41" x14ac:dyDescent="0.2">
      <c r="U181" s="65" t="s">
        <v>272</v>
      </c>
      <c r="V181" s="34" t="str">
        <f ca="1">Planung!$N94</f>
        <v>Raslo Winners</v>
      </c>
      <c r="W181" s="13" t="str">
        <f ca="1">Planung!$P94</f>
        <v>Maibach 1822 eV</v>
      </c>
      <c r="X181" s="13" t="str">
        <f ca="1">IF(AND(Ergebnisse!$H97&lt;&gt;"",Ergebnisse!$J97&lt;&gt;"",ABS(Ergebnisse!$H97-Ergebnisse!$J97)&gt;1,Ergebnisse!$E97&lt;&gt;Ergebnisse!$G97,$V181&lt;&gt;"",$W181&lt;&gt;""),Ergebnisse!$H97,"")</f>
        <v/>
      </c>
      <c r="Y181" s="29" t="str">
        <f ca="1">IF(AND(Ergebnisse!$H97&lt;&gt;"",Ergebnisse!$J97&lt;&gt;"",ABS(Ergebnisse!$H97-Ergebnisse!$J97)&gt;1,Ergebnisse!$E97&lt;&gt;Ergebnisse!$G97,$V181&lt;&gt;"",$W181&lt;&gt;""),Ergebnisse!$J97,"")</f>
        <v/>
      </c>
      <c r="Z181" s="28" t="str">
        <f ca="1">IF(Planung!$F94=0,V181&amp;W181,"")</f>
        <v/>
      </c>
      <c r="AA181" s="13">
        <f ca="1">IF(AND(V181&lt;&gt;"",W181&lt;&gt;"",V181&lt;&gt;W181,Ergebnisse!$Q97&lt;&gt;"",Ergebnisse!$S97&lt;&gt;""),1,0)</f>
        <v>0</v>
      </c>
      <c r="AB181" s="13" t="str">
        <f ca="1">IF(AND(AA181&gt;0,Planung!$F94=0),AN181&amp;Sprache!$E$87&amp;AO181,"")</f>
        <v/>
      </c>
      <c r="AC181" s="4" t="str">
        <f ca="1">IF(Planung!$F94=1,V181&amp;W181,"")</f>
        <v>Raslo WinnersMaibach 1822 eV</v>
      </c>
      <c r="AD181" s="135" t="str">
        <f ca="1">IF(AND(AA181&gt;0,Planung!$F94=1),AN181&amp;Sprache!$E$87&amp;AO181,"")</f>
        <v/>
      </c>
      <c r="AE181" s="138" t="str">
        <f ca="1">IF($AA181=0,"",IF($AK181&gt;$AL181,Einstellungen!$C$4,IF($AK181=$AL181,1,0)))</f>
        <v/>
      </c>
      <c r="AF181" s="135" t="str">
        <f ca="1">IF($AA181=0,"",IF($AK181&lt;$AL181,Einstellungen!$C$4,IF($AK181=$AL181,1,0)))</f>
        <v/>
      </c>
      <c r="AG181" s="477" t="str">
        <f ca="1">IF(AND(Ergebnisse!$K97&lt;&gt;"",Ergebnisse!$M97&lt;&gt;"",ABS(Ergebnisse!$K97-Ergebnisse!$M97)&gt;1,Ergebnisse!$E97&lt;&gt;Ergebnisse!$G97,$V181&lt;&gt;"",$W181&lt;&gt;""),Ergebnisse!$K97,"")</f>
        <v/>
      </c>
      <c r="AH181" s="478" t="str">
        <f ca="1">IF(AND(Ergebnisse!$K97&lt;&gt;"",Ergebnisse!$M97&lt;&gt;"",ABS(Ergebnisse!$K97-Ergebnisse!$M97)&gt;1,Ergebnisse!$E97&lt;&gt;Ergebnisse!$G97,$V181&lt;&gt;"",$W181&lt;&gt;""),Ergebnisse!$M97,"")</f>
        <v/>
      </c>
      <c r="AI181" s="479" t="str">
        <f ca="1">IF(AND(Ergebnisse!$N97&lt;&gt;"",Ergebnisse!$P97&lt;&gt;"",ABS(Ergebnisse!$N97-Ergebnisse!$P97)&gt;1,Ergebnisse!$E97&lt;&gt;Ergebnisse!$G97,$V181&lt;&gt;"",$W181&lt;&gt;""),Ergebnisse!$N97,"")</f>
        <v/>
      </c>
      <c r="AJ181" s="480" t="str">
        <f ca="1">IF(AND(Ergebnisse!$N97&lt;&gt;"",Ergebnisse!$P97&lt;&gt;"",ABS(Ergebnisse!$N97-Ergebnisse!$P97)&gt;1,Ergebnisse!$E97&lt;&gt;Ergebnisse!$G97,$V181&lt;&gt;"",$W181&lt;&gt;""),Ergebnisse!$P97,"")</f>
        <v/>
      </c>
      <c r="AK181" s="477">
        <f ca="1">IF(Ergebnisse!$Q97="",0,Ergebnisse!$Q97)</f>
        <v>0</v>
      </c>
      <c r="AL181" s="480">
        <f ca="1">IF(Ergebnisse!$S97="",0,Ergebnisse!$S97)</f>
        <v>0</v>
      </c>
      <c r="AM181" s="488" t="str">
        <f ca="1">IF(AA181&gt;0,AK181&amp;Sprache!$E$87&amp;AL181,"")</f>
        <v/>
      </c>
      <c r="AN181" s="477" t="str">
        <f t="shared" ca="1" si="113"/>
        <v/>
      </c>
      <c r="AO181" s="480" t="str">
        <f t="shared" ca="1" si="114"/>
        <v/>
      </c>
    </row>
    <row r="182" spans="21:41" x14ac:dyDescent="0.2">
      <c r="U182" s="65" t="s">
        <v>273</v>
      </c>
      <c r="V182" s="34" t="str">
        <f ca="1">Planung!$N95</f>
        <v>VFB Essenheim</v>
      </c>
      <c r="W182" s="13" t="str">
        <f ca="1">Planung!$P95</f>
        <v>Fun Kickers Oes</v>
      </c>
      <c r="X182" s="13" t="str">
        <f ca="1">IF(AND(Ergebnisse!$H98&lt;&gt;"",Ergebnisse!$J98&lt;&gt;"",ABS(Ergebnisse!$H98-Ergebnisse!$J98)&gt;1,Ergebnisse!$E98&lt;&gt;Ergebnisse!$G98,$V182&lt;&gt;"",$W182&lt;&gt;""),Ergebnisse!$H98,"")</f>
        <v/>
      </c>
      <c r="Y182" s="29" t="str">
        <f ca="1">IF(AND(Ergebnisse!$H98&lt;&gt;"",Ergebnisse!$J98&lt;&gt;"",ABS(Ergebnisse!$H98-Ergebnisse!$J98)&gt;1,Ergebnisse!$E98&lt;&gt;Ergebnisse!$G98,$V182&lt;&gt;"",$W182&lt;&gt;""),Ergebnisse!$J98,"")</f>
        <v/>
      </c>
      <c r="Z182" s="28" t="str">
        <f ca="1">IF(Planung!$F95=0,V182&amp;W182,"")</f>
        <v/>
      </c>
      <c r="AA182" s="13">
        <f ca="1">IF(AND(V182&lt;&gt;"",W182&lt;&gt;"",V182&lt;&gt;W182,Ergebnisse!$Q98&lt;&gt;"",Ergebnisse!$S98&lt;&gt;""),1,0)</f>
        <v>0</v>
      </c>
      <c r="AB182" s="13" t="str">
        <f ca="1">IF(AND(AA182&gt;0,Planung!$F95=0),AN182&amp;Sprache!$E$87&amp;AO182,"")</f>
        <v/>
      </c>
      <c r="AC182" s="4" t="str">
        <f ca="1">IF(Planung!$F95=1,V182&amp;W182,"")</f>
        <v>VFB EssenheimFun Kickers Oes</v>
      </c>
      <c r="AD182" s="135" t="str">
        <f ca="1">IF(AND(AA182&gt;0,Planung!$F95=1),AN182&amp;Sprache!$E$87&amp;AO182,"")</f>
        <v/>
      </c>
      <c r="AE182" s="138" t="str">
        <f ca="1">IF($AA182=0,"",IF($AK182&gt;$AL182,Einstellungen!$C$4,IF($AK182=$AL182,1,0)))</f>
        <v/>
      </c>
      <c r="AF182" s="135" t="str">
        <f ca="1">IF($AA182=0,"",IF($AK182&lt;$AL182,Einstellungen!$C$4,IF($AK182=$AL182,1,0)))</f>
        <v/>
      </c>
      <c r="AG182" s="477" t="str">
        <f ca="1">IF(AND(Ergebnisse!$K98&lt;&gt;"",Ergebnisse!$M98&lt;&gt;"",ABS(Ergebnisse!$K98-Ergebnisse!$M98)&gt;1,Ergebnisse!$E98&lt;&gt;Ergebnisse!$G98,$V182&lt;&gt;"",$W182&lt;&gt;""),Ergebnisse!$K98,"")</f>
        <v/>
      </c>
      <c r="AH182" s="478" t="str">
        <f ca="1">IF(AND(Ergebnisse!$K98&lt;&gt;"",Ergebnisse!$M98&lt;&gt;"",ABS(Ergebnisse!$K98-Ergebnisse!$M98)&gt;1,Ergebnisse!$E98&lt;&gt;Ergebnisse!$G98,$V182&lt;&gt;"",$W182&lt;&gt;""),Ergebnisse!$M98,"")</f>
        <v/>
      </c>
      <c r="AI182" s="479" t="str">
        <f ca="1">IF(AND(Ergebnisse!$N98&lt;&gt;"",Ergebnisse!$P98&lt;&gt;"",ABS(Ergebnisse!$N98-Ergebnisse!$P98)&gt;1,Ergebnisse!$E98&lt;&gt;Ergebnisse!$G98,$V182&lt;&gt;"",$W182&lt;&gt;""),Ergebnisse!$N98,"")</f>
        <v/>
      </c>
      <c r="AJ182" s="480" t="str">
        <f ca="1">IF(AND(Ergebnisse!$N98&lt;&gt;"",Ergebnisse!$P98&lt;&gt;"",ABS(Ergebnisse!$N98-Ergebnisse!$P98)&gt;1,Ergebnisse!$E98&lt;&gt;Ergebnisse!$G98,$V182&lt;&gt;"",$W182&lt;&gt;""),Ergebnisse!$P98,"")</f>
        <v/>
      </c>
      <c r="AK182" s="477">
        <f ca="1">IF(Ergebnisse!$Q98="",0,Ergebnisse!$Q98)</f>
        <v>0</v>
      </c>
      <c r="AL182" s="480">
        <f ca="1">IF(Ergebnisse!$S98="",0,Ergebnisse!$S98)</f>
        <v>0</v>
      </c>
      <c r="AM182" s="488" t="str">
        <f ca="1">IF(AA182&gt;0,AK182&amp;Sprache!$E$87&amp;AL182,"")</f>
        <v/>
      </c>
      <c r="AN182" s="477" t="str">
        <f t="shared" ca="1" si="113"/>
        <v/>
      </c>
      <c r="AO182" s="480" t="str">
        <f t="shared" ca="1" si="114"/>
        <v/>
      </c>
    </row>
    <row r="183" spans="21:41" x14ac:dyDescent="0.2">
      <c r="U183" s="65" t="s">
        <v>274</v>
      </c>
      <c r="V183" s="34" t="str">
        <f ca="1">Planung!$N96</f>
        <v>SSV Wildbach</v>
      </c>
      <c r="W183" s="13" t="str">
        <f ca="1">Planung!$P96</f>
        <v>Inter Mailand</v>
      </c>
      <c r="X183" s="13" t="str">
        <f ca="1">IF(AND(Ergebnisse!$H99&lt;&gt;"",Ergebnisse!$J99&lt;&gt;"",ABS(Ergebnisse!$H99-Ergebnisse!$J99)&gt;1,Ergebnisse!$E99&lt;&gt;Ergebnisse!$G99,$V183&lt;&gt;"",$W183&lt;&gt;""),Ergebnisse!$H99,"")</f>
        <v/>
      </c>
      <c r="Y183" s="29" t="str">
        <f ca="1">IF(AND(Ergebnisse!$H99&lt;&gt;"",Ergebnisse!$J99&lt;&gt;"",ABS(Ergebnisse!$H99-Ergebnisse!$J99)&gt;1,Ergebnisse!$E99&lt;&gt;Ergebnisse!$G99,$V183&lt;&gt;"",$W183&lt;&gt;""),Ergebnisse!$J99,"")</f>
        <v/>
      </c>
      <c r="Z183" s="28" t="str">
        <f ca="1">IF(Planung!$F96=0,V183&amp;W183,"")</f>
        <v/>
      </c>
      <c r="AA183" s="13">
        <f ca="1">IF(AND(V183&lt;&gt;"",W183&lt;&gt;"",V183&lt;&gt;W183,Ergebnisse!$Q99&lt;&gt;"",Ergebnisse!$S99&lt;&gt;""),1,0)</f>
        <v>0</v>
      </c>
      <c r="AB183" s="13" t="str">
        <f ca="1">IF(AND(AA183&gt;0,Planung!$F96=0),AN183&amp;Sprache!$E$87&amp;AO183,"")</f>
        <v/>
      </c>
      <c r="AC183" s="4" t="str">
        <f ca="1">IF(Planung!$F96=1,V183&amp;W183,"")</f>
        <v>SSV WildbachInter Mailand</v>
      </c>
      <c r="AD183" s="135" t="str">
        <f ca="1">IF(AND(AA183&gt;0,Planung!$F96=1),AN183&amp;Sprache!$E$87&amp;AO183,"")</f>
        <v/>
      </c>
      <c r="AE183" s="138" t="str">
        <f ca="1">IF($AA183=0,"",IF($AK183&gt;$AL183,Einstellungen!$C$4,IF($AK183=$AL183,1,0)))</f>
        <v/>
      </c>
      <c r="AF183" s="135" t="str">
        <f ca="1">IF($AA183=0,"",IF($AK183&lt;$AL183,Einstellungen!$C$4,IF($AK183=$AL183,1,0)))</f>
        <v/>
      </c>
      <c r="AG183" s="477" t="str">
        <f ca="1">IF(AND(Ergebnisse!$K99&lt;&gt;"",Ergebnisse!$M99&lt;&gt;"",ABS(Ergebnisse!$K99-Ergebnisse!$M99)&gt;1,Ergebnisse!$E99&lt;&gt;Ergebnisse!$G99,$V183&lt;&gt;"",$W183&lt;&gt;""),Ergebnisse!$K99,"")</f>
        <v/>
      </c>
      <c r="AH183" s="478" t="str">
        <f ca="1">IF(AND(Ergebnisse!$K99&lt;&gt;"",Ergebnisse!$M99&lt;&gt;"",ABS(Ergebnisse!$K99-Ergebnisse!$M99)&gt;1,Ergebnisse!$E99&lt;&gt;Ergebnisse!$G99,$V183&lt;&gt;"",$W183&lt;&gt;""),Ergebnisse!$M99,"")</f>
        <v/>
      </c>
      <c r="AI183" s="479" t="str">
        <f ca="1">IF(AND(Ergebnisse!$N99&lt;&gt;"",Ergebnisse!$P99&lt;&gt;"",ABS(Ergebnisse!$N99-Ergebnisse!$P99)&gt;1,Ergebnisse!$E99&lt;&gt;Ergebnisse!$G99,$V183&lt;&gt;"",$W183&lt;&gt;""),Ergebnisse!$N99,"")</f>
        <v/>
      </c>
      <c r="AJ183" s="480" t="str">
        <f ca="1">IF(AND(Ergebnisse!$N99&lt;&gt;"",Ergebnisse!$P99&lt;&gt;"",ABS(Ergebnisse!$N99-Ergebnisse!$P99)&gt;1,Ergebnisse!$E99&lt;&gt;Ergebnisse!$G99,$V183&lt;&gt;"",$W183&lt;&gt;""),Ergebnisse!$P99,"")</f>
        <v/>
      </c>
      <c r="AK183" s="477">
        <f ca="1">IF(Ergebnisse!$Q99="",0,Ergebnisse!$Q99)</f>
        <v>0</v>
      </c>
      <c r="AL183" s="480">
        <f ca="1">IF(Ergebnisse!$S99="",0,Ergebnisse!$S99)</f>
        <v>0</v>
      </c>
      <c r="AM183" s="488" t="str">
        <f ca="1">IF(AA183&gt;0,AK183&amp;Sprache!$E$87&amp;AL183,"")</f>
        <v/>
      </c>
      <c r="AN183" s="477" t="str">
        <f t="shared" ca="1" si="113"/>
        <v/>
      </c>
      <c r="AO183" s="480" t="str">
        <f t="shared" ca="1" si="114"/>
        <v/>
      </c>
    </row>
    <row r="184" spans="21:41" x14ac:dyDescent="0.2">
      <c r="U184" s="65" t="s">
        <v>275</v>
      </c>
      <c r="V184" s="34" t="str">
        <f ca="1">Planung!$N97</f>
        <v/>
      </c>
      <c r="W184" s="13" t="str">
        <f ca="1">Planung!$P97</f>
        <v/>
      </c>
      <c r="X184" s="13" t="str">
        <f ca="1">IF(AND(Ergebnisse!$H100&lt;&gt;"",Ergebnisse!$J100&lt;&gt;"",ABS(Ergebnisse!$H100-Ergebnisse!$J100)&gt;1,Ergebnisse!$E100&lt;&gt;Ergebnisse!$G100,$V184&lt;&gt;"",$W184&lt;&gt;""),Ergebnisse!$H100,"")</f>
        <v/>
      </c>
      <c r="Y184" s="29" t="str">
        <f ca="1">IF(AND(Ergebnisse!$H100&lt;&gt;"",Ergebnisse!$J100&lt;&gt;"",ABS(Ergebnisse!$H100-Ergebnisse!$J100)&gt;1,Ergebnisse!$E100&lt;&gt;Ergebnisse!$G100,$V184&lt;&gt;"",$W184&lt;&gt;""),Ergebnisse!$J100,"")</f>
        <v/>
      </c>
      <c r="Z184" s="28" t="str">
        <f ca="1">IF(Planung!$F97=0,V184&amp;W184,"")</f>
        <v/>
      </c>
      <c r="AA184" s="13">
        <f ca="1">IF(AND(V184&lt;&gt;"",W184&lt;&gt;"",V184&lt;&gt;W184,Ergebnisse!$Q100&lt;&gt;"",Ergebnisse!$S100&lt;&gt;""),1,0)</f>
        <v>0</v>
      </c>
      <c r="AB184" s="13" t="str">
        <f ca="1">IF(AND(AA184&gt;0,Planung!$F97=0),AN184&amp;Sprache!$E$87&amp;AO184,"")</f>
        <v/>
      </c>
      <c r="AC184" s="4" t="str">
        <f ca="1">IF(Planung!$F97=1,V184&amp;W184,"")</f>
        <v/>
      </c>
      <c r="AD184" s="135" t="str">
        <f ca="1">IF(AND(AA184&gt;0,Planung!$F97=1),AN184&amp;Sprache!$E$87&amp;AO184,"")</f>
        <v/>
      </c>
      <c r="AE184" s="138" t="str">
        <f ca="1">IF($AA184=0,"",IF($AK184&gt;$AL184,Einstellungen!$C$4,IF($AK184=$AL184,1,0)))</f>
        <v/>
      </c>
      <c r="AF184" s="135" t="str">
        <f ca="1">IF($AA184=0,"",IF($AK184&lt;$AL184,Einstellungen!$C$4,IF($AK184=$AL184,1,0)))</f>
        <v/>
      </c>
      <c r="AG184" s="477" t="str">
        <f ca="1">IF(AND(Ergebnisse!$K100&lt;&gt;"",Ergebnisse!$M100&lt;&gt;"",ABS(Ergebnisse!$K100-Ergebnisse!$M100)&gt;1,Ergebnisse!$E100&lt;&gt;Ergebnisse!$G100,$V184&lt;&gt;"",$W184&lt;&gt;""),Ergebnisse!$K100,"")</f>
        <v/>
      </c>
      <c r="AH184" s="478" t="str">
        <f ca="1">IF(AND(Ergebnisse!$K100&lt;&gt;"",Ergebnisse!$M100&lt;&gt;"",ABS(Ergebnisse!$K100-Ergebnisse!$M100)&gt;1,Ergebnisse!$E100&lt;&gt;Ergebnisse!$G100,$V184&lt;&gt;"",$W184&lt;&gt;""),Ergebnisse!$M100,"")</f>
        <v/>
      </c>
      <c r="AI184" s="479" t="str">
        <f ca="1">IF(AND(Ergebnisse!$N100&lt;&gt;"",Ergebnisse!$P100&lt;&gt;"",ABS(Ergebnisse!$N100-Ergebnisse!$P100)&gt;1,Ergebnisse!$E100&lt;&gt;Ergebnisse!$G100,$V184&lt;&gt;"",$W184&lt;&gt;""),Ergebnisse!$N100,"")</f>
        <v/>
      </c>
      <c r="AJ184" s="480" t="str">
        <f ca="1">IF(AND(Ergebnisse!$N100&lt;&gt;"",Ergebnisse!$P100&lt;&gt;"",ABS(Ergebnisse!$N100-Ergebnisse!$P100)&gt;1,Ergebnisse!$E100&lt;&gt;Ergebnisse!$G100,$V184&lt;&gt;"",$W184&lt;&gt;""),Ergebnisse!$P100,"")</f>
        <v/>
      </c>
      <c r="AK184" s="477">
        <f ca="1">IF(Ergebnisse!$Q100="",0,Ergebnisse!$Q100)</f>
        <v>0</v>
      </c>
      <c r="AL184" s="480">
        <f ca="1">IF(Ergebnisse!$S100="",0,Ergebnisse!$S100)</f>
        <v>0</v>
      </c>
      <c r="AM184" s="488" t="str">
        <f ca="1">IF(AA184&gt;0,AK184&amp;Sprache!$E$87&amp;AL184,"")</f>
        <v/>
      </c>
      <c r="AN184" s="477" t="str">
        <f t="shared" ca="1" si="113"/>
        <v/>
      </c>
      <c r="AO184" s="480" t="str">
        <f t="shared" ca="1" si="114"/>
        <v/>
      </c>
    </row>
    <row r="185" spans="21:41" x14ac:dyDescent="0.2">
      <c r="U185" s="65" t="s">
        <v>276</v>
      </c>
      <c r="V185" s="34" t="str">
        <f ca="1">Planung!$N98</f>
        <v/>
      </c>
      <c r="W185" s="13" t="str">
        <f ca="1">Planung!$P98</f>
        <v/>
      </c>
      <c r="X185" s="13" t="str">
        <f ca="1">IF(AND(Ergebnisse!$H101&lt;&gt;"",Ergebnisse!$J101&lt;&gt;"",ABS(Ergebnisse!$H101-Ergebnisse!$J101)&gt;1,Ergebnisse!$E101&lt;&gt;Ergebnisse!$G101,$V185&lt;&gt;"",$W185&lt;&gt;""),Ergebnisse!$H101,"")</f>
        <v/>
      </c>
      <c r="Y185" s="29" t="str">
        <f ca="1">IF(AND(Ergebnisse!$H101&lt;&gt;"",Ergebnisse!$J101&lt;&gt;"",ABS(Ergebnisse!$H101-Ergebnisse!$J101)&gt;1,Ergebnisse!$E101&lt;&gt;Ergebnisse!$G101,$V185&lt;&gt;"",$W185&lt;&gt;""),Ergebnisse!$J101,"")</f>
        <v/>
      </c>
      <c r="Z185" s="28" t="str">
        <f ca="1">IF(Planung!$F98=0,V185&amp;W185,"")</f>
        <v/>
      </c>
      <c r="AA185" s="13">
        <f ca="1">IF(AND(V185&lt;&gt;"",W185&lt;&gt;"",V185&lt;&gt;W185,Ergebnisse!$Q101&lt;&gt;"",Ergebnisse!$S101&lt;&gt;""),1,0)</f>
        <v>0</v>
      </c>
      <c r="AB185" s="13" t="str">
        <f ca="1">IF(AND(AA185&gt;0,Planung!$F98=0),AN185&amp;Sprache!$E$87&amp;AO185,"")</f>
        <v/>
      </c>
      <c r="AC185" s="4" t="str">
        <f ca="1">IF(Planung!$F98=1,V185&amp;W185,"")</f>
        <v/>
      </c>
      <c r="AD185" s="135" t="str">
        <f ca="1">IF(AND(AA185&gt;0,Planung!$F98=1),AN185&amp;Sprache!$E$87&amp;AO185,"")</f>
        <v/>
      </c>
      <c r="AE185" s="138" t="str">
        <f ca="1">IF($AA185=0,"",IF($AK185&gt;$AL185,Einstellungen!$C$4,IF($AK185=$AL185,1,0)))</f>
        <v/>
      </c>
      <c r="AF185" s="135" t="str">
        <f ca="1">IF($AA185=0,"",IF($AK185&lt;$AL185,Einstellungen!$C$4,IF($AK185=$AL185,1,0)))</f>
        <v/>
      </c>
      <c r="AG185" s="477" t="str">
        <f ca="1">IF(AND(Ergebnisse!$K101&lt;&gt;"",Ergebnisse!$M101&lt;&gt;"",ABS(Ergebnisse!$K101-Ergebnisse!$M101)&gt;1,Ergebnisse!$E101&lt;&gt;Ergebnisse!$G101,$V185&lt;&gt;"",$W185&lt;&gt;""),Ergebnisse!$K101,"")</f>
        <v/>
      </c>
      <c r="AH185" s="478" t="str">
        <f ca="1">IF(AND(Ergebnisse!$K101&lt;&gt;"",Ergebnisse!$M101&lt;&gt;"",ABS(Ergebnisse!$K101-Ergebnisse!$M101)&gt;1,Ergebnisse!$E101&lt;&gt;Ergebnisse!$G101,$V185&lt;&gt;"",$W185&lt;&gt;""),Ergebnisse!$M101,"")</f>
        <v/>
      </c>
      <c r="AI185" s="479" t="str">
        <f ca="1">IF(AND(Ergebnisse!$N101&lt;&gt;"",Ergebnisse!$P101&lt;&gt;"",ABS(Ergebnisse!$N101-Ergebnisse!$P101)&gt;1,Ergebnisse!$E101&lt;&gt;Ergebnisse!$G101,$V185&lt;&gt;"",$W185&lt;&gt;""),Ergebnisse!$N101,"")</f>
        <v/>
      </c>
      <c r="AJ185" s="480" t="str">
        <f ca="1">IF(AND(Ergebnisse!$N101&lt;&gt;"",Ergebnisse!$P101&lt;&gt;"",ABS(Ergebnisse!$N101-Ergebnisse!$P101)&gt;1,Ergebnisse!$E101&lt;&gt;Ergebnisse!$G101,$V185&lt;&gt;"",$W185&lt;&gt;""),Ergebnisse!$P101,"")</f>
        <v/>
      </c>
      <c r="AK185" s="477">
        <f ca="1">IF(Ergebnisse!$Q101="",0,Ergebnisse!$Q101)</f>
        <v>0</v>
      </c>
      <c r="AL185" s="480">
        <f ca="1">IF(Ergebnisse!$S101="",0,Ergebnisse!$S101)</f>
        <v>0</v>
      </c>
      <c r="AM185" s="488" t="str">
        <f ca="1">IF(AA185&gt;0,AK185&amp;Sprache!$E$87&amp;AL185,"")</f>
        <v/>
      </c>
      <c r="AN185" s="477" t="str">
        <f t="shared" ca="1" si="113"/>
        <v/>
      </c>
      <c r="AO185" s="480" t="str">
        <f t="shared" ca="1" si="114"/>
        <v/>
      </c>
    </row>
    <row r="186" spans="21:41" x14ac:dyDescent="0.2">
      <c r="U186" s="65" t="s">
        <v>277</v>
      </c>
      <c r="V186" s="34" t="str">
        <f ca="1">Planung!$N99</f>
        <v/>
      </c>
      <c r="W186" s="13" t="str">
        <f ca="1">Planung!$P99</f>
        <v/>
      </c>
      <c r="X186" s="13" t="str">
        <f ca="1">IF(AND(Ergebnisse!$H102&lt;&gt;"",Ergebnisse!$J102&lt;&gt;"",ABS(Ergebnisse!$H102-Ergebnisse!$J102)&gt;1,Ergebnisse!$E102&lt;&gt;Ergebnisse!$G102,$V186&lt;&gt;"",$W186&lt;&gt;""),Ergebnisse!$H102,"")</f>
        <v/>
      </c>
      <c r="Y186" s="29" t="str">
        <f ca="1">IF(AND(Ergebnisse!$H102&lt;&gt;"",Ergebnisse!$J102&lt;&gt;"",ABS(Ergebnisse!$H102-Ergebnisse!$J102)&gt;1,Ergebnisse!$E102&lt;&gt;Ergebnisse!$G102,$V186&lt;&gt;"",$W186&lt;&gt;""),Ergebnisse!$J102,"")</f>
        <v/>
      </c>
      <c r="Z186" s="28" t="str">
        <f ca="1">IF(Planung!$F99=0,V186&amp;W186,"")</f>
        <v/>
      </c>
      <c r="AA186" s="13">
        <f ca="1">IF(AND(V186&lt;&gt;"",W186&lt;&gt;"",V186&lt;&gt;W186,Ergebnisse!$Q102&lt;&gt;"",Ergebnisse!$S102&lt;&gt;""),1,0)</f>
        <v>0</v>
      </c>
      <c r="AB186" s="13" t="str">
        <f ca="1">IF(AND(AA186&gt;0,Planung!$F99=0),AN186&amp;Sprache!$E$87&amp;AO186,"")</f>
        <v/>
      </c>
      <c r="AC186" s="4" t="str">
        <f ca="1">IF(Planung!$F99=1,V186&amp;W186,"")</f>
        <v/>
      </c>
      <c r="AD186" s="135" t="str">
        <f ca="1">IF(AND(AA186&gt;0,Planung!$F99=1),AN186&amp;Sprache!$E$87&amp;AO186,"")</f>
        <v/>
      </c>
      <c r="AE186" s="138" t="str">
        <f ca="1">IF($AA186=0,"",IF($AK186&gt;$AL186,Einstellungen!$C$4,IF($AK186=$AL186,1,0)))</f>
        <v/>
      </c>
      <c r="AF186" s="135" t="str">
        <f ca="1">IF($AA186=0,"",IF($AK186&lt;$AL186,Einstellungen!$C$4,IF($AK186=$AL186,1,0)))</f>
        <v/>
      </c>
      <c r="AG186" s="477" t="str">
        <f ca="1">IF(AND(Ergebnisse!$K102&lt;&gt;"",Ergebnisse!$M102&lt;&gt;"",ABS(Ergebnisse!$K102-Ergebnisse!$M102)&gt;1,Ergebnisse!$E102&lt;&gt;Ergebnisse!$G102,$V186&lt;&gt;"",$W186&lt;&gt;""),Ergebnisse!$K102,"")</f>
        <v/>
      </c>
      <c r="AH186" s="478" t="str">
        <f ca="1">IF(AND(Ergebnisse!$K102&lt;&gt;"",Ergebnisse!$M102&lt;&gt;"",ABS(Ergebnisse!$K102-Ergebnisse!$M102)&gt;1,Ergebnisse!$E102&lt;&gt;Ergebnisse!$G102,$V186&lt;&gt;"",$W186&lt;&gt;""),Ergebnisse!$M102,"")</f>
        <v/>
      </c>
      <c r="AI186" s="479" t="str">
        <f ca="1">IF(AND(Ergebnisse!$N102&lt;&gt;"",Ergebnisse!$P102&lt;&gt;"",ABS(Ergebnisse!$N102-Ergebnisse!$P102)&gt;1,Ergebnisse!$E102&lt;&gt;Ergebnisse!$G102,$V186&lt;&gt;"",$W186&lt;&gt;""),Ergebnisse!$N102,"")</f>
        <v/>
      </c>
      <c r="AJ186" s="480" t="str">
        <f ca="1">IF(AND(Ergebnisse!$N102&lt;&gt;"",Ergebnisse!$P102&lt;&gt;"",ABS(Ergebnisse!$N102-Ergebnisse!$P102)&gt;1,Ergebnisse!$E102&lt;&gt;Ergebnisse!$G102,$V186&lt;&gt;"",$W186&lt;&gt;""),Ergebnisse!$P102,"")</f>
        <v/>
      </c>
      <c r="AK186" s="477">
        <f ca="1">IF(Ergebnisse!$Q102="",0,Ergebnisse!$Q102)</f>
        <v>0</v>
      </c>
      <c r="AL186" s="480">
        <f ca="1">IF(Ergebnisse!$S102="",0,Ergebnisse!$S102)</f>
        <v>0</v>
      </c>
      <c r="AM186" s="488" t="str">
        <f ca="1">IF(AA186&gt;0,AK186&amp;Sprache!$E$87&amp;AL186,"")</f>
        <v/>
      </c>
      <c r="AN186" s="477" t="str">
        <f t="shared" ca="1" si="113"/>
        <v/>
      </c>
      <c r="AO186" s="480" t="str">
        <f t="shared" ca="1" si="114"/>
        <v/>
      </c>
    </row>
    <row r="187" spans="21:41" x14ac:dyDescent="0.2">
      <c r="U187" s="65" t="s">
        <v>278</v>
      </c>
      <c r="V187" s="34" t="str">
        <f ca="1">Planung!$N100</f>
        <v/>
      </c>
      <c r="W187" s="13" t="str">
        <f ca="1">Planung!$P100</f>
        <v/>
      </c>
      <c r="X187" s="13" t="str">
        <f ca="1">IF(AND(Ergebnisse!$H103&lt;&gt;"",Ergebnisse!$J103&lt;&gt;"",ABS(Ergebnisse!$H103-Ergebnisse!$J103)&gt;1,Ergebnisse!$E103&lt;&gt;Ergebnisse!$G103,$V187&lt;&gt;"",$W187&lt;&gt;""),Ergebnisse!$H103,"")</f>
        <v/>
      </c>
      <c r="Y187" s="29" t="str">
        <f ca="1">IF(AND(Ergebnisse!$H103&lt;&gt;"",Ergebnisse!$J103&lt;&gt;"",ABS(Ergebnisse!$H103-Ergebnisse!$J103)&gt;1,Ergebnisse!$E103&lt;&gt;Ergebnisse!$G103,$V187&lt;&gt;"",$W187&lt;&gt;""),Ergebnisse!$J103,"")</f>
        <v/>
      </c>
      <c r="Z187" s="28" t="str">
        <f ca="1">IF(Planung!$F100=0,V187&amp;W187,"")</f>
        <v/>
      </c>
      <c r="AA187" s="13">
        <f ca="1">IF(AND(V187&lt;&gt;"",W187&lt;&gt;"",V187&lt;&gt;W187,Ergebnisse!$Q103&lt;&gt;"",Ergebnisse!$S103&lt;&gt;""),1,0)</f>
        <v>0</v>
      </c>
      <c r="AB187" s="13" t="str">
        <f ca="1">IF(AND(AA187&gt;0,Planung!$F100=0),AN187&amp;Sprache!$E$87&amp;AO187,"")</f>
        <v/>
      </c>
      <c r="AC187" s="4" t="str">
        <f ca="1">IF(Planung!$F100=1,V187&amp;W187,"")</f>
        <v/>
      </c>
      <c r="AD187" s="135" t="str">
        <f ca="1">IF(AND(AA187&gt;0,Planung!$F100=1),AN187&amp;Sprache!$E$87&amp;AO187,"")</f>
        <v/>
      </c>
      <c r="AE187" s="138" t="str">
        <f ca="1">IF($AA187=0,"",IF($AK187&gt;$AL187,Einstellungen!$C$4,IF($AK187=$AL187,1,0)))</f>
        <v/>
      </c>
      <c r="AF187" s="135" t="str">
        <f ca="1">IF($AA187=0,"",IF($AK187&lt;$AL187,Einstellungen!$C$4,IF($AK187=$AL187,1,0)))</f>
        <v/>
      </c>
      <c r="AG187" s="477" t="str">
        <f ca="1">IF(AND(Ergebnisse!$K103&lt;&gt;"",Ergebnisse!$M103&lt;&gt;"",ABS(Ergebnisse!$K103-Ergebnisse!$M103)&gt;1,Ergebnisse!$E103&lt;&gt;Ergebnisse!$G103,$V187&lt;&gt;"",$W187&lt;&gt;""),Ergebnisse!$K103,"")</f>
        <v/>
      </c>
      <c r="AH187" s="478" t="str">
        <f ca="1">IF(AND(Ergebnisse!$K103&lt;&gt;"",Ergebnisse!$M103&lt;&gt;"",ABS(Ergebnisse!$K103-Ergebnisse!$M103)&gt;1,Ergebnisse!$E103&lt;&gt;Ergebnisse!$G103,$V187&lt;&gt;"",$W187&lt;&gt;""),Ergebnisse!$M103,"")</f>
        <v/>
      </c>
      <c r="AI187" s="479" t="str">
        <f ca="1">IF(AND(Ergebnisse!$N103&lt;&gt;"",Ergebnisse!$P103&lt;&gt;"",ABS(Ergebnisse!$N103-Ergebnisse!$P103)&gt;1,Ergebnisse!$E103&lt;&gt;Ergebnisse!$G103,$V187&lt;&gt;"",$W187&lt;&gt;""),Ergebnisse!$N103,"")</f>
        <v/>
      </c>
      <c r="AJ187" s="480" t="str">
        <f ca="1">IF(AND(Ergebnisse!$N103&lt;&gt;"",Ergebnisse!$P103&lt;&gt;"",ABS(Ergebnisse!$N103-Ergebnisse!$P103)&gt;1,Ergebnisse!$E103&lt;&gt;Ergebnisse!$G103,$V187&lt;&gt;"",$W187&lt;&gt;""),Ergebnisse!$P103,"")</f>
        <v/>
      </c>
      <c r="AK187" s="477">
        <f ca="1">IF(Ergebnisse!$Q103="",0,Ergebnisse!$Q103)</f>
        <v>0</v>
      </c>
      <c r="AL187" s="480">
        <f ca="1">IF(Ergebnisse!$S103="",0,Ergebnisse!$S103)</f>
        <v>0</v>
      </c>
      <c r="AM187" s="488" t="str">
        <f ca="1">IF(AA187&gt;0,AK187&amp;Sprache!$E$87&amp;AL187,"")</f>
        <v/>
      </c>
      <c r="AN187" s="477" t="str">
        <f t="shared" ca="1" si="113"/>
        <v/>
      </c>
      <c r="AO187" s="480" t="str">
        <f t="shared" ca="1" si="114"/>
        <v/>
      </c>
    </row>
    <row r="188" spans="21:41" x14ac:dyDescent="0.2">
      <c r="U188" s="65" t="s">
        <v>279</v>
      </c>
      <c r="V188" s="34" t="str">
        <f ca="1">Planung!$N101</f>
        <v/>
      </c>
      <c r="W188" s="13" t="str">
        <f ca="1">Planung!$P101</f>
        <v/>
      </c>
      <c r="X188" s="13" t="str">
        <f ca="1">IF(AND(Ergebnisse!$H104&lt;&gt;"",Ergebnisse!$J104&lt;&gt;"",ABS(Ergebnisse!$H104-Ergebnisse!$J104)&gt;1,Ergebnisse!$E104&lt;&gt;Ergebnisse!$G104,$V188&lt;&gt;"",$W188&lt;&gt;""),Ergebnisse!$H104,"")</f>
        <v/>
      </c>
      <c r="Y188" s="29" t="str">
        <f ca="1">IF(AND(Ergebnisse!$H104&lt;&gt;"",Ergebnisse!$J104&lt;&gt;"",ABS(Ergebnisse!$H104-Ergebnisse!$J104)&gt;1,Ergebnisse!$E104&lt;&gt;Ergebnisse!$G104,$V188&lt;&gt;"",$W188&lt;&gt;""),Ergebnisse!$J104,"")</f>
        <v/>
      </c>
      <c r="Z188" s="28" t="str">
        <f ca="1">IF(Planung!$F101=0,V188&amp;W188,"")</f>
        <v/>
      </c>
      <c r="AA188" s="13">
        <f ca="1">IF(AND(V188&lt;&gt;"",W188&lt;&gt;"",V188&lt;&gt;W188,Ergebnisse!$Q104&lt;&gt;"",Ergebnisse!$S104&lt;&gt;""),1,0)</f>
        <v>0</v>
      </c>
      <c r="AB188" s="13" t="str">
        <f ca="1">IF(AND(AA188&gt;0,Planung!$F101=0),AN188&amp;Sprache!$E$87&amp;AO188,"")</f>
        <v/>
      </c>
      <c r="AC188" s="4" t="str">
        <f ca="1">IF(Planung!$F101=1,V188&amp;W188,"")</f>
        <v/>
      </c>
      <c r="AD188" s="135" t="str">
        <f ca="1">IF(AND(AA188&gt;0,Planung!$F101=1),AN188&amp;Sprache!$E$87&amp;AO188,"")</f>
        <v/>
      </c>
      <c r="AE188" s="138" t="str">
        <f ca="1">IF($AA188=0,"",IF($AK188&gt;$AL188,Einstellungen!$C$4,IF($AK188=$AL188,1,0)))</f>
        <v/>
      </c>
      <c r="AF188" s="135" t="str">
        <f ca="1">IF($AA188=0,"",IF($AK188&lt;$AL188,Einstellungen!$C$4,IF($AK188=$AL188,1,0)))</f>
        <v/>
      </c>
      <c r="AG188" s="477" t="str">
        <f ca="1">IF(AND(Ergebnisse!$K104&lt;&gt;"",Ergebnisse!$M104&lt;&gt;"",ABS(Ergebnisse!$K104-Ergebnisse!$M104)&gt;1,Ergebnisse!$E104&lt;&gt;Ergebnisse!$G104,$V188&lt;&gt;"",$W188&lt;&gt;""),Ergebnisse!$K104,"")</f>
        <v/>
      </c>
      <c r="AH188" s="478" t="str">
        <f ca="1">IF(AND(Ergebnisse!$K104&lt;&gt;"",Ergebnisse!$M104&lt;&gt;"",ABS(Ergebnisse!$K104-Ergebnisse!$M104)&gt;1,Ergebnisse!$E104&lt;&gt;Ergebnisse!$G104,$V188&lt;&gt;"",$W188&lt;&gt;""),Ergebnisse!$M104,"")</f>
        <v/>
      </c>
      <c r="AI188" s="479" t="str">
        <f ca="1">IF(AND(Ergebnisse!$N104&lt;&gt;"",Ergebnisse!$P104&lt;&gt;"",ABS(Ergebnisse!$N104-Ergebnisse!$P104)&gt;1,Ergebnisse!$E104&lt;&gt;Ergebnisse!$G104,$V188&lt;&gt;"",$W188&lt;&gt;""),Ergebnisse!$N104,"")</f>
        <v/>
      </c>
      <c r="AJ188" s="480" t="str">
        <f ca="1">IF(AND(Ergebnisse!$N104&lt;&gt;"",Ergebnisse!$P104&lt;&gt;"",ABS(Ergebnisse!$N104-Ergebnisse!$P104)&gt;1,Ergebnisse!$E104&lt;&gt;Ergebnisse!$G104,$V188&lt;&gt;"",$W188&lt;&gt;""),Ergebnisse!$P104,"")</f>
        <v/>
      </c>
      <c r="AK188" s="477">
        <f ca="1">IF(Ergebnisse!$Q104="",0,Ergebnisse!$Q104)</f>
        <v>0</v>
      </c>
      <c r="AL188" s="480">
        <f ca="1">IF(Ergebnisse!$S104="",0,Ergebnisse!$S104)</f>
        <v>0</v>
      </c>
      <c r="AM188" s="488" t="str">
        <f ca="1">IF(AA188&gt;0,AK188&amp;Sprache!$E$87&amp;AL188,"")</f>
        <v/>
      </c>
      <c r="AN188" s="477" t="str">
        <f t="shared" ca="1" si="113"/>
        <v/>
      </c>
      <c r="AO188" s="480" t="str">
        <f t="shared" ca="1" si="114"/>
        <v/>
      </c>
    </row>
    <row r="189" spans="21:41" x14ac:dyDescent="0.2">
      <c r="U189" s="65" t="s">
        <v>280</v>
      </c>
      <c r="V189" s="34" t="str">
        <f ca="1">Planung!$N102</f>
        <v/>
      </c>
      <c r="W189" s="13" t="str">
        <f ca="1">Planung!$P102</f>
        <v/>
      </c>
      <c r="X189" s="13" t="str">
        <f ca="1">IF(AND(Ergebnisse!$H105&lt;&gt;"",Ergebnisse!$J105&lt;&gt;"",ABS(Ergebnisse!$H105-Ergebnisse!$J105)&gt;1,Ergebnisse!$E105&lt;&gt;Ergebnisse!$G105,$V189&lt;&gt;"",$W189&lt;&gt;""),Ergebnisse!$H105,"")</f>
        <v/>
      </c>
      <c r="Y189" s="29" t="str">
        <f ca="1">IF(AND(Ergebnisse!$H105&lt;&gt;"",Ergebnisse!$J105&lt;&gt;"",ABS(Ergebnisse!$H105-Ergebnisse!$J105)&gt;1,Ergebnisse!$E105&lt;&gt;Ergebnisse!$G105,$V189&lt;&gt;"",$W189&lt;&gt;""),Ergebnisse!$J105,"")</f>
        <v/>
      </c>
      <c r="Z189" s="28" t="str">
        <f ca="1">IF(Planung!$F102=0,V189&amp;W189,"")</f>
        <v/>
      </c>
      <c r="AA189" s="13">
        <f ca="1">IF(AND(V189&lt;&gt;"",W189&lt;&gt;"",V189&lt;&gt;W189,Ergebnisse!$Q105&lt;&gt;"",Ergebnisse!$S105&lt;&gt;""),1,0)</f>
        <v>0</v>
      </c>
      <c r="AB189" s="13" t="str">
        <f ca="1">IF(AND(AA189&gt;0,Planung!$F102=0),AN189&amp;Sprache!$E$87&amp;AO189,"")</f>
        <v/>
      </c>
      <c r="AC189" s="4" t="str">
        <f ca="1">IF(Planung!$F102=1,V189&amp;W189,"")</f>
        <v/>
      </c>
      <c r="AD189" s="135" t="str">
        <f ca="1">IF(AND(AA189&gt;0,Planung!$F102=1),AN189&amp;Sprache!$E$87&amp;AO189,"")</f>
        <v/>
      </c>
      <c r="AE189" s="138" t="str">
        <f ca="1">IF($AA189=0,"",IF($AK189&gt;$AL189,Einstellungen!$C$4,IF($AK189=$AL189,1,0)))</f>
        <v/>
      </c>
      <c r="AF189" s="135" t="str">
        <f ca="1">IF($AA189=0,"",IF($AK189&lt;$AL189,Einstellungen!$C$4,IF($AK189=$AL189,1,0)))</f>
        <v/>
      </c>
      <c r="AG189" s="477" t="str">
        <f ca="1">IF(AND(Ergebnisse!$K105&lt;&gt;"",Ergebnisse!$M105&lt;&gt;"",ABS(Ergebnisse!$K105-Ergebnisse!$M105)&gt;1,Ergebnisse!$E105&lt;&gt;Ergebnisse!$G105,$V189&lt;&gt;"",$W189&lt;&gt;""),Ergebnisse!$K105,"")</f>
        <v/>
      </c>
      <c r="AH189" s="478" t="str">
        <f ca="1">IF(AND(Ergebnisse!$K105&lt;&gt;"",Ergebnisse!$M105&lt;&gt;"",ABS(Ergebnisse!$K105-Ergebnisse!$M105)&gt;1,Ergebnisse!$E105&lt;&gt;Ergebnisse!$G105,$V189&lt;&gt;"",$W189&lt;&gt;""),Ergebnisse!$M105,"")</f>
        <v/>
      </c>
      <c r="AI189" s="479" t="str">
        <f ca="1">IF(AND(Ergebnisse!$N105&lt;&gt;"",Ergebnisse!$P105&lt;&gt;"",ABS(Ergebnisse!$N105-Ergebnisse!$P105)&gt;1,Ergebnisse!$E105&lt;&gt;Ergebnisse!$G105,$V189&lt;&gt;"",$W189&lt;&gt;""),Ergebnisse!$N105,"")</f>
        <v/>
      </c>
      <c r="AJ189" s="480" t="str">
        <f ca="1">IF(AND(Ergebnisse!$N105&lt;&gt;"",Ergebnisse!$P105&lt;&gt;"",ABS(Ergebnisse!$N105-Ergebnisse!$P105)&gt;1,Ergebnisse!$E105&lt;&gt;Ergebnisse!$G105,$V189&lt;&gt;"",$W189&lt;&gt;""),Ergebnisse!$P105,"")</f>
        <v/>
      </c>
      <c r="AK189" s="477">
        <f ca="1">IF(Ergebnisse!$Q105="",0,Ergebnisse!$Q105)</f>
        <v>0</v>
      </c>
      <c r="AL189" s="480">
        <f ca="1">IF(Ergebnisse!$S105="",0,Ergebnisse!$S105)</f>
        <v>0</v>
      </c>
      <c r="AM189" s="488" t="str">
        <f ca="1">IF(AA189&gt;0,AK189&amp;Sprache!$E$87&amp;AL189,"")</f>
        <v/>
      </c>
      <c r="AN189" s="477" t="str">
        <f t="shared" ca="1" si="113"/>
        <v/>
      </c>
      <c r="AO189" s="480" t="str">
        <f t="shared" ca="1" si="114"/>
        <v/>
      </c>
    </row>
    <row r="190" spans="21:41" x14ac:dyDescent="0.2">
      <c r="U190" s="65" t="s">
        <v>281</v>
      </c>
      <c r="V190" s="34" t="str">
        <f ca="1">Planung!$N103</f>
        <v/>
      </c>
      <c r="W190" s="13" t="str">
        <f ca="1">Planung!$P103</f>
        <v/>
      </c>
      <c r="X190" s="13" t="str">
        <f ca="1">IF(AND(Ergebnisse!$H106&lt;&gt;"",Ergebnisse!$J106&lt;&gt;"",ABS(Ergebnisse!$H106-Ergebnisse!$J106)&gt;1,Ergebnisse!$E106&lt;&gt;Ergebnisse!$G106,$V190&lt;&gt;"",$W190&lt;&gt;""),Ergebnisse!$H106,"")</f>
        <v/>
      </c>
      <c r="Y190" s="29" t="str">
        <f ca="1">IF(AND(Ergebnisse!$H106&lt;&gt;"",Ergebnisse!$J106&lt;&gt;"",ABS(Ergebnisse!$H106-Ergebnisse!$J106)&gt;1,Ergebnisse!$E106&lt;&gt;Ergebnisse!$G106,$V190&lt;&gt;"",$W190&lt;&gt;""),Ergebnisse!$J106,"")</f>
        <v/>
      </c>
      <c r="Z190" s="28" t="str">
        <f ca="1">IF(Planung!$F103=0,V190&amp;W190,"")</f>
        <v/>
      </c>
      <c r="AA190" s="13">
        <f ca="1">IF(AND(V190&lt;&gt;"",W190&lt;&gt;"",V190&lt;&gt;W190,Ergebnisse!$Q106&lt;&gt;"",Ergebnisse!$S106&lt;&gt;""),1,0)</f>
        <v>0</v>
      </c>
      <c r="AB190" s="13" t="str">
        <f ca="1">IF(AND(AA190&gt;0,Planung!$F103=0),AN190&amp;Sprache!$E$87&amp;AO190,"")</f>
        <v/>
      </c>
      <c r="AC190" s="4" t="str">
        <f ca="1">IF(Planung!$F103=1,V190&amp;W190,"")</f>
        <v/>
      </c>
      <c r="AD190" s="135" t="str">
        <f ca="1">IF(AND(AA190&gt;0,Planung!$F103=1),AN190&amp;Sprache!$E$87&amp;AO190,"")</f>
        <v/>
      </c>
      <c r="AE190" s="138" t="str">
        <f ca="1">IF($AA190=0,"",IF($AK190&gt;$AL190,Einstellungen!$C$4,IF($AK190=$AL190,1,0)))</f>
        <v/>
      </c>
      <c r="AF190" s="135" t="str">
        <f ca="1">IF($AA190=0,"",IF($AK190&lt;$AL190,Einstellungen!$C$4,IF($AK190=$AL190,1,0)))</f>
        <v/>
      </c>
      <c r="AG190" s="477" t="str">
        <f ca="1">IF(AND(Ergebnisse!$K106&lt;&gt;"",Ergebnisse!$M106&lt;&gt;"",ABS(Ergebnisse!$K106-Ergebnisse!$M106)&gt;1,Ergebnisse!$E106&lt;&gt;Ergebnisse!$G106,$V190&lt;&gt;"",$W190&lt;&gt;""),Ergebnisse!$K106,"")</f>
        <v/>
      </c>
      <c r="AH190" s="478" t="str">
        <f ca="1">IF(AND(Ergebnisse!$K106&lt;&gt;"",Ergebnisse!$M106&lt;&gt;"",ABS(Ergebnisse!$K106-Ergebnisse!$M106)&gt;1,Ergebnisse!$E106&lt;&gt;Ergebnisse!$G106,$V190&lt;&gt;"",$W190&lt;&gt;""),Ergebnisse!$M106,"")</f>
        <v/>
      </c>
      <c r="AI190" s="479" t="str">
        <f ca="1">IF(AND(Ergebnisse!$N106&lt;&gt;"",Ergebnisse!$P106&lt;&gt;"",ABS(Ergebnisse!$N106-Ergebnisse!$P106)&gt;1,Ergebnisse!$E106&lt;&gt;Ergebnisse!$G106,$V190&lt;&gt;"",$W190&lt;&gt;""),Ergebnisse!$N106,"")</f>
        <v/>
      </c>
      <c r="AJ190" s="480" t="str">
        <f ca="1">IF(AND(Ergebnisse!$N106&lt;&gt;"",Ergebnisse!$P106&lt;&gt;"",ABS(Ergebnisse!$N106-Ergebnisse!$P106)&gt;1,Ergebnisse!$E106&lt;&gt;Ergebnisse!$G106,$V190&lt;&gt;"",$W190&lt;&gt;""),Ergebnisse!$P106,"")</f>
        <v/>
      </c>
      <c r="AK190" s="477">
        <f ca="1">IF(Ergebnisse!$Q106="",0,Ergebnisse!$Q106)</f>
        <v>0</v>
      </c>
      <c r="AL190" s="480">
        <f ca="1">IF(Ergebnisse!$S106="",0,Ergebnisse!$S106)</f>
        <v>0</v>
      </c>
      <c r="AM190" s="488" t="str">
        <f ca="1">IF(AA190&gt;0,AK190&amp;Sprache!$E$87&amp;AL190,"")</f>
        <v/>
      </c>
      <c r="AN190" s="477" t="str">
        <f t="shared" ca="1" si="113"/>
        <v/>
      </c>
      <c r="AO190" s="480" t="str">
        <f t="shared" ca="1" si="114"/>
        <v/>
      </c>
    </row>
    <row r="191" spans="21:41" x14ac:dyDescent="0.2">
      <c r="U191" s="65" t="s">
        <v>282</v>
      </c>
      <c r="V191" s="34" t="str">
        <f ca="1">Planung!$N104</f>
        <v/>
      </c>
      <c r="W191" s="13" t="str">
        <f ca="1">Planung!$P104</f>
        <v/>
      </c>
      <c r="X191" s="13" t="str">
        <f ca="1">IF(AND(Ergebnisse!$H107&lt;&gt;"",Ergebnisse!$J107&lt;&gt;"",ABS(Ergebnisse!$H107-Ergebnisse!$J107)&gt;1,Ergebnisse!$E107&lt;&gt;Ergebnisse!$G107,$V191&lt;&gt;"",$W191&lt;&gt;""),Ergebnisse!$H107,"")</f>
        <v/>
      </c>
      <c r="Y191" s="29" t="str">
        <f ca="1">IF(AND(Ergebnisse!$H107&lt;&gt;"",Ergebnisse!$J107&lt;&gt;"",ABS(Ergebnisse!$H107-Ergebnisse!$J107)&gt;1,Ergebnisse!$E107&lt;&gt;Ergebnisse!$G107,$V191&lt;&gt;"",$W191&lt;&gt;""),Ergebnisse!$J107,"")</f>
        <v/>
      </c>
      <c r="Z191" s="28" t="str">
        <f ca="1">IF(Planung!$F104=0,V191&amp;W191,"")</f>
        <v/>
      </c>
      <c r="AA191" s="13">
        <f ca="1">IF(AND(V191&lt;&gt;"",W191&lt;&gt;"",V191&lt;&gt;W191,Ergebnisse!$Q107&lt;&gt;"",Ergebnisse!$S107&lt;&gt;""),1,0)</f>
        <v>0</v>
      </c>
      <c r="AB191" s="13" t="str">
        <f ca="1">IF(AND(AA191&gt;0,Planung!$F104=0),AN191&amp;Sprache!$E$87&amp;AO191,"")</f>
        <v/>
      </c>
      <c r="AC191" s="4" t="str">
        <f ca="1">IF(Planung!$F104=1,V191&amp;W191,"")</f>
        <v/>
      </c>
      <c r="AD191" s="135" t="str">
        <f ca="1">IF(AND(AA191&gt;0,Planung!$F104=1),AN191&amp;Sprache!$E$87&amp;AO191,"")</f>
        <v/>
      </c>
      <c r="AE191" s="138" t="str">
        <f ca="1">IF($AA191=0,"",IF($AK191&gt;$AL191,Einstellungen!$C$4,IF($AK191=$AL191,1,0)))</f>
        <v/>
      </c>
      <c r="AF191" s="135" t="str">
        <f ca="1">IF($AA191=0,"",IF($AK191&lt;$AL191,Einstellungen!$C$4,IF($AK191=$AL191,1,0)))</f>
        <v/>
      </c>
      <c r="AG191" s="477" t="str">
        <f ca="1">IF(AND(Ergebnisse!$K107&lt;&gt;"",Ergebnisse!$M107&lt;&gt;"",ABS(Ergebnisse!$K107-Ergebnisse!$M107)&gt;1,Ergebnisse!$E107&lt;&gt;Ergebnisse!$G107,$V191&lt;&gt;"",$W191&lt;&gt;""),Ergebnisse!$K107,"")</f>
        <v/>
      </c>
      <c r="AH191" s="478" t="str">
        <f ca="1">IF(AND(Ergebnisse!$K107&lt;&gt;"",Ergebnisse!$M107&lt;&gt;"",ABS(Ergebnisse!$K107-Ergebnisse!$M107)&gt;1,Ergebnisse!$E107&lt;&gt;Ergebnisse!$G107,$V191&lt;&gt;"",$W191&lt;&gt;""),Ergebnisse!$M107,"")</f>
        <v/>
      </c>
      <c r="AI191" s="479" t="str">
        <f ca="1">IF(AND(Ergebnisse!$N107&lt;&gt;"",Ergebnisse!$P107&lt;&gt;"",ABS(Ergebnisse!$N107-Ergebnisse!$P107)&gt;1,Ergebnisse!$E107&lt;&gt;Ergebnisse!$G107,$V191&lt;&gt;"",$W191&lt;&gt;""),Ergebnisse!$N107,"")</f>
        <v/>
      </c>
      <c r="AJ191" s="480" t="str">
        <f ca="1">IF(AND(Ergebnisse!$N107&lt;&gt;"",Ergebnisse!$P107&lt;&gt;"",ABS(Ergebnisse!$N107-Ergebnisse!$P107)&gt;1,Ergebnisse!$E107&lt;&gt;Ergebnisse!$G107,$V191&lt;&gt;"",$W191&lt;&gt;""),Ergebnisse!$P107,"")</f>
        <v/>
      </c>
      <c r="AK191" s="477">
        <f ca="1">IF(Ergebnisse!$Q107="",0,Ergebnisse!$Q107)</f>
        <v>0</v>
      </c>
      <c r="AL191" s="480">
        <f ca="1">IF(Ergebnisse!$S107="",0,Ergebnisse!$S107)</f>
        <v>0</v>
      </c>
      <c r="AM191" s="488" t="str">
        <f ca="1">IF(AA191&gt;0,AK191&amp;Sprache!$E$87&amp;AL191,"")</f>
        <v/>
      </c>
      <c r="AN191" s="477" t="str">
        <f t="shared" ca="1" si="113"/>
        <v/>
      </c>
      <c r="AO191" s="480" t="str">
        <f t="shared" ca="1" si="114"/>
        <v/>
      </c>
    </row>
    <row r="192" spans="21:41" x14ac:dyDescent="0.2">
      <c r="U192" s="65" t="s">
        <v>283</v>
      </c>
      <c r="V192" s="34" t="str">
        <f ca="1">Planung!$N105</f>
        <v/>
      </c>
      <c r="W192" s="13" t="str">
        <f ca="1">Planung!$P105</f>
        <v/>
      </c>
      <c r="X192" s="13" t="str">
        <f ca="1">IF(AND(Ergebnisse!$H108&lt;&gt;"",Ergebnisse!$J108&lt;&gt;"",ABS(Ergebnisse!$H108-Ergebnisse!$J108)&gt;1,Ergebnisse!$E108&lt;&gt;Ergebnisse!$G108,$V192&lt;&gt;"",$W192&lt;&gt;""),Ergebnisse!$H108,"")</f>
        <v/>
      </c>
      <c r="Y192" s="29" t="str">
        <f ca="1">IF(AND(Ergebnisse!$H108&lt;&gt;"",Ergebnisse!$J108&lt;&gt;"",ABS(Ergebnisse!$H108-Ergebnisse!$J108)&gt;1,Ergebnisse!$E108&lt;&gt;Ergebnisse!$G108,$V192&lt;&gt;"",$W192&lt;&gt;""),Ergebnisse!$J108,"")</f>
        <v/>
      </c>
      <c r="Z192" s="28" t="str">
        <f ca="1">IF(Planung!$F105=0,V192&amp;W192,"")</f>
        <v/>
      </c>
      <c r="AA192" s="13">
        <f ca="1">IF(AND(V192&lt;&gt;"",W192&lt;&gt;"",V192&lt;&gt;W192,Ergebnisse!$Q108&lt;&gt;"",Ergebnisse!$S108&lt;&gt;""),1,0)</f>
        <v>0</v>
      </c>
      <c r="AB192" s="13" t="str">
        <f ca="1">IF(AND(AA192&gt;0,Planung!$F105=0),AN192&amp;Sprache!$E$87&amp;AO192,"")</f>
        <v/>
      </c>
      <c r="AC192" s="4" t="str">
        <f ca="1">IF(Planung!$F105=1,V192&amp;W192,"")</f>
        <v/>
      </c>
      <c r="AD192" s="135" t="str">
        <f ca="1">IF(AND(AA192&gt;0,Planung!$F105=1),AN192&amp;Sprache!$E$87&amp;AO192,"")</f>
        <v/>
      </c>
      <c r="AE192" s="138" t="str">
        <f ca="1">IF($AA192=0,"",IF($AK192&gt;$AL192,Einstellungen!$C$4,IF($AK192=$AL192,1,0)))</f>
        <v/>
      </c>
      <c r="AF192" s="135" t="str">
        <f ca="1">IF($AA192=0,"",IF($AK192&lt;$AL192,Einstellungen!$C$4,IF($AK192=$AL192,1,0)))</f>
        <v/>
      </c>
      <c r="AG192" s="477" t="str">
        <f ca="1">IF(AND(Ergebnisse!$K108&lt;&gt;"",Ergebnisse!$M108&lt;&gt;"",ABS(Ergebnisse!$K108-Ergebnisse!$M108)&gt;1,Ergebnisse!$E108&lt;&gt;Ergebnisse!$G108,$V192&lt;&gt;"",$W192&lt;&gt;""),Ergebnisse!$K108,"")</f>
        <v/>
      </c>
      <c r="AH192" s="478" t="str">
        <f ca="1">IF(AND(Ergebnisse!$K108&lt;&gt;"",Ergebnisse!$M108&lt;&gt;"",ABS(Ergebnisse!$K108-Ergebnisse!$M108)&gt;1,Ergebnisse!$E108&lt;&gt;Ergebnisse!$G108,$V192&lt;&gt;"",$W192&lt;&gt;""),Ergebnisse!$M108,"")</f>
        <v/>
      </c>
      <c r="AI192" s="479" t="str">
        <f ca="1">IF(AND(Ergebnisse!$N108&lt;&gt;"",Ergebnisse!$P108&lt;&gt;"",ABS(Ergebnisse!$N108-Ergebnisse!$P108)&gt;1,Ergebnisse!$E108&lt;&gt;Ergebnisse!$G108,$V192&lt;&gt;"",$W192&lt;&gt;""),Ergebnisse!$N108,"")</f>
        <v/>
      </c>
      <c r="AJ192" s="480" t="str">
        <f ca="1">IF(AND(Ergebnisse!$N108&lt;&gt;"",Ergebnisse!$P108&lt;&gt;"",ABS(Ergebnisse!$N108-Ergebnisse!$P108)&gt;1,Ergebnisse!$E108&lt;&gt;Ergebnisse!$G108,$V192&lt;&gt;"",$W192&lt;&gt;""),Ergebnisse!$P108,"")</f>
        <v/>
      </c>
      <c r="AK192" s="477">
        <f ca="1">IF(Ergebnisse!$Q108="",0,Ergebnisse!$Q108)</f>
        <v>0</v>
      </c>
      <c r="AL192" s="480">
        <f ca="1">IF(Ergebnisse!$S108="",0,Ergebnisse!$S108)</f>
        <v>0</v>
      </c>
      <c r="AM192" s="488" t="str">
        <f ca="1">IF(AA192&gt;0,AK192&amp;Sprache!$E$87&amp;AL192,"")</f>
        <v/>
      </c>
      <c r="AN192" s="477" t="str">
        <f t="shared" ca="1" si="113"/>
        <v/>
      </c>
      <c r="AO192" s="480" t="str">
        <f t="shared" ca="1" si="114"/>
        <v/>
      </c>
    </row>
    <row r="193" spans="21:41" x14ac:dyDescent="0.2">
      <c r="U193" s="65" t="s">
        <v>284</v>
      </c>
      <c r="V193" s="34" t="str">
        <f ca="1">Planung!$N106</f>
        <v/>
      </c>
      <c r="W193" s="13" t="str">
        <f ca="1">Planung!$P106</f>
        <v/>
      </c>
      <c r="X193" s="13" t="str">
        <f ca="1">IF(AND(Ergebnisse!$H109&lt;&gt;"",Ergebnisse!$J109&lt;&gt;"",ABS(Ergebnisse!$H109-Ergebnisse!$J109)&gt;1,Ergebnisse!$E109&lt;&gt;Ergebnisse!$G109,$V193&lt;&gt;"",$W193&lt;&gt;""),Ergebnisse!$H109,"")</f>
        <v/>
      </c>
      <c r="Y193" s="29" t="str">
        <f ca="1">IF(AND(Ergebnisse!$H109&lt;&gt;"",Ergebnisse!$J109&lt;&gt;"",ABS(Ergebnisse!$H109-Ergebnisse!$J109)&gt;1,Ergebnisse!$E109&lt;&gt;Ergebnisse!$G109,$V193&lt;&gt;"",$W193&lt;&gt;""),Ergebnisse!$J109,"")</f>
        <v/>
      </c>
      <c r="Z193" s="28" t="str">
        <f ca="1">IF(Planung!$F106=0,V193&amp;W193,"")</f>
        <v/>
      </c>
      <c r="AA193" s="13">
        <f ca="1">IF(AND(V193&lt;&gt;"",W193&lt;&gt;"",V193&lt;&gt;W193,Ergebnisse!$Q109&lt;&gt;"",Ergebnisse!$S109&lt;&gt;""),1,0)</f>
        <v>0</v>
      </c>
      <c r="AB193" s="13" t="str">
        <f ca="1">IF(AND(AA193&gt;0,Planung!$F106=0),AN193&amp;Sprache!$E$87&amp;AO193,"")</f>
        <v/>
      </c>
      <c r="AC193" s="4" t="str">
        <f ca="1">IF(Planung!$F106=1,V193&amp;W193,"")</f>
        <v/>
      </c>
      <c r="AD193" s="135" t="str">
        <f ca="1">IF(AND(AA193&gt;0,Planung!$F106=1),AN193&amp;Sprache!$E$87&amp;AO193,"")</f>
        <v/>
      </c>
      <c r="AE193" s="138" t="str">
        <f ca="1">IF($AA193=0,"",IF($AK193&gt;$AL193,Einstellungen!$C$4,IF($AK193=$AL193,1,0)))</f>
        <v/>
      </c>
      <c r="AF193" s="135" t="str">
        <f ca="1">IF($AA193=0,"",IF($AK193&lt;$AL193,Einstellungen!$C$4,IF($AK193=$AL193,1,0)))</f>
        <v/>
      </c>
      <c r="AG193" s="477" t="str">
        <f ca="1">IF(AND(Ergebnisse!$K109&lt;&gt;"",Ergebnisse!$M109&lt;&gt;"",ABS(Ergebnisse!$K109-Ergebnisse!$M109)&gt;1,Ergebnisse!$E109&lt;&gt;Ergebnisse!$G109,$V193&lt;&gt;"",$W193&lt;&gt;""),Ergebnisse!$K109,"")</f>
        <v/>
      </c>
      <c r="AH193" s="478" t="str">
        <f ca="1">IF(AND(Ergebnisse!$K109&lt;&gt;"",Ergebnisse!$M109&lt;&gt;"",ABS(Ergebnisse!$K109-Ergebnisse!$M109)&gt;1,Ergebnisse!$E109&lt;&gt;Ergebnisse!$G109,$V193&lt;&gt;"",$W193&lt;&gt;""),Ergebnisse!$M109,"")</f>
        <v/>
      </c>
      <c r="AI193" s="479" t="str">
        <f ca="1">IF(AND(Ergebnisse!$N109&lt;&gt;"",Ergebnisse!$P109&lt;&gt;"",ABS(Ergebnisse!$N109-Ergebnisse!$P109)&gt;1,Ergebnisse!$E109&lt;&gt;Ergebnisse!$G109,$V193&lt;&gt;"",$W193&lt;&gt;""),Ergebnisse!$N109,"")</f>
        <v/>
      </c>
      <c r="AJ193" s="480" t="str">
        <f ca="1">IF(AND(Ergebnisse!$N109&lt;&gt;"",Ergebnisse!$P109&lt;&gt;"",ABS(Ergebnisse!$N109-Ergebnisse!$P109)&gt;1,Ergebnisse!$E109&lt;&gt;Ergebnisse!$G109,$V193&lt;&gt;"",$W193&lt;&gt;""),Ergebnisse!$P109,"")</f>
        <v/>
      </c>
      <c r="AK193" s="477">
        <f ca="1">IF(Ergebnisse!$Q109="",0,Ergebnisse!$Q109)</f>
        <v>0</v>
      </c>
      <c r="AL193" s="480">
        <f ca="1">IF(Ergebnisse!$S109="",0,Ergebnisse!$S109)</f>
        <v>0</v>
      </c>
      <c r="AM193" s="488" t="str">
        <f ca="1">IF(AA193&gt;0,AK193&amp;Sprache!$E$87&amp;AL193,"")</f>
        <v/>
      </c>
      <c r="AN193" s="477" t="str">
        <f t="shared" ca="1" si="113"/>
        <v/>
      </c>
      <c r="AO193" s="480" t="str">
        <f t="shared" ca="1" si="114"/>
        <v/>
      </c>
    </row>
    <row r="194" spans="21:41" x14ac:dyDescent="0.2">
      <c r="U194" s="65" t="s">
        <v>285</v>
      </c>
      <c r="V194" s="34" t="str">
        <f ca="1">Planung!$N107</f>
        <v/>
      </c>
      <c r="W194" s="13" t="str">
        <f ca="1">Planung!$P107</f>
        <v/>
      </c>
      <c r="X194" s="13" t="str">
        <f ca="1">IF(AND(Ergebnisse!$H110&lt;&gt;"",Ergebnisse!$J110&lt;&gt;"",ABS(Ergebnisse!$H110-Ergebnisse!$J110)&gt;1,Ergebnisse!$E110&lt;&gt;Ergebnisse!$G110,$V194&lt;&gt;"",$W194&lt;&gt;""),Ergebnisse!$H110,"")</f>
        <v/>
      </c>
      <c r="Y194" s="29" t="str">
        <f ca="1">IF(AND(Ergebnisse!$H110&lt;&gt;"",Ergebnisse!$J110&lt;&gt;"",ABS(Ergebnisse!$H110-Ergebnisse!$J110)&gt;1,Ergebnisse!$E110&lt;&gt;Ergebnisse!$G110,$V194&lt;&gt;"",$W194&lt;&gt;""),Ergebnisse!$J110,"")</f>
        <v/>
      </c>
      <c r="Z194" s="28" t="str">
        <f ca="1">IF(Planung!$F107=0,V194&amp;W194,"")</f>
        <v/>
      </c>
      <c r="AA194" s="13">
        <f ca="1">IF(AND(V194&lt;&gt;"",W194&lt;&gt;"",V194&lt;&gt;W194,Ergebnisse!$Q110&lt;&gt;"",Ergebnisse!$S110&lt;&gt;""),1,0)</f>
        <v>0</v>
      </c>
      <c r="AB194" s="13" t="str">
        <f ca="1">IF(AND(AA194&gt;0,Planung!$F107=0),AN194&amp;Sprache!$E$87&amp;AO194,"")</f>
        <v/>
      </c>
      <c r="AC194" s="4" t="str">
        <f ca="1">IF(Planung!$F107=1,V194&amp;W194,"")</f>
        <v/>
      </c>
      <c r="AD194" s="135" t="str">
        <f ca="1">IF(AND(AA194&gt;0,Planung!$F107=1),AN194&amp;Sprache!$E$87&amp;AO194,"")</f>
        <v/>
      </c>
      <c r="AE194" s="138" t="str">
        <f ca="1">IF($AA194=0,"",IF($AK194&gt;$AL194,Einstellungen!$C$4,IF($AK194=$AL194,1,0)))</f>
        <v/>
      </c>
      <c r="AF194" s="135" t="str">
        <f ca="1">IF($AA194=0,"",IF($AK194&lt;$AL194,Einstellungen!$C$4,IF($AK194=$AL194,1,0)))</f>
        <v/>
      </c>
      <c r="AG194" s="477" t="str">
        <f ca="1">IF(AND(Ergebnisse!$K110&lt;&gt;"",Ergebnisse!$M110&lt;&gt;"",ABS(Ergebnisse!$K110-Ergebnisse!$M110)&gt;1,Ergebnisse!$E110&lt;&gt;Ergebnisse!$G110,$V194&lt;&gt;"",$W194&lt;&gt;""),Ergebnisse!$K110,"")</f>
        <v/>
      </c>
      <c r="AH194" s="478" t="str">
        <f ca="1">IF(AND(Ergebnisse!$K110&lt;&gt;"",Ergebnisse!$M110&lt;&gt;"",ABS(Ergebnisse!$K110-Ergebnisse!$M110)&gt;1,Ergebnisse!$E110&lt;&gt;Ergebnisse!$G110,$V194&lt;&gt;"",$W194&lt;&gt;""),Ergebnisse!$M110,"")</f>
        <v/>
      </c>
      <c r="AI194" s="479" t="str">
        <f ca="1">IF(AND(Ergebnisse!$N110&lt;&gt;"",Ergebnisse!$P110&lt;&gt;"",ABS(Ergebnisse!$N110-Ergebnisse!$P110)&gt;1,Ergebnisse!$E110&lt;&gt;Ergebnisse!$G110,$V194&lt;&gt;"",$W194&lt;&gt;""),Ergebnisse!$N110,"")</f>
        <v/>
      </c>
      <c r="AJ194" s="480" t="str">
        <f ca="1">IF(AND(Ergebnisse!$N110&lt;&gt;"",Ergebnisse!$P110&lt;&gt;"",ABS(Ergebnisse!$N110-Ergebnisse!$P110)&gt;1,Ergebnisse!$E110&lt;&gt;Ergebnisse!$G110,$V194&lt;&gt;"",$W194&lt;&gt;""),Ergebnisse!$P110,"")</f>
        <v/>
      </c>
      <c r="AK194" s="477">
        <f ca="1">IF(Ergebnisse!$Q110="",0,Ergebnisse!$Q110)</f>
        <v>0</v>
      </c>
      <c r="AL194" s="480">
        <f ca="1">IF(Ergebnisse!$S110="",0,Ergebnisse!$S110)</f>
        <v>0</v>
      </c>
      <c r="AM194" s="488" t="str">
        <f ca="1">IF(AA194&gt;0,AK194&amp;Sprache!$E$87&amp;AL194,"")</f>
        <v/>
      </c>
      <c r="AN194" s="477" t="str">
        <f t="shared" ca="1" si="113"/>
        <v/>
      </c>
      <c r="AO194" s="480" t="str">
        <f t="shared" ca="1" si="114"/>
        <v/>
      </c>
    </row>
    <row r="195" spans="21:41" x14ac:dyDescent="0.2">
      <c r="U195" s="65" t="s">
        <v>286</v>
      </c>
      <c r="V195" s="34" t="str">
        <f ca="1">Planung!$N108</f>
        <v/>
      </c>
      <c r="W195" s="13" t="str">
        <f ca="1">Planung!$P108</f>
        <v/>
      </c>
      <c r="X195" s="13" t="str">
        <f ca="1">IF(AND(Ergebnisse!$H111&lt;&gt;"",Ergebnisse!$J111&lt;&gt;"",ABS(Ergebnisse!$H111-Ergebnisse!$J111)&gt;1,Ergebnisse!$E111&lt;&gt;Ergebnisse!$G111,$V195&lt;&gt;"",$W195&lt;&gt;""),Ergebnisse!$H111,"")</f>
        <v/>
      </c>
      <c r="Y195" s="29" t="str">
        <f ca="1">IF(AND(Ergebnisse!$H111&lt;&gt;"",Ergebnisse!$J111&lt;&gt;"",ABS(Ergebnisse!$H111-Ergebnisse!$J111)&gt;1,Ergebnisse!$E111&lt;&gt;Ergebnisse!$G111,$V195&lt;&gt;"",$W195&lt;&gt;""),Ergebnisse!$J111,"")</f>
        <v/>
      </c>
      <c r="Z195" s="28" t="str">
        <f ca="1">IF(Planung!$F108=0,V195&amp;W195,"")</f>
        <v/>
      </c>
      <c r="AA195" s="13">
        <f ca="1">IF(AND(V195&lt;&gt;"",W195&lt;&gt;"",V195&lt;&gt;W195,Ergebnisse!$Q111&lt;&gt;"",Ergebnisse!$S111&lt;&gt;""),1,0)</f>
        <v>0</v>
      </c>
      <c r="AB195" s="13" t="str">
        <f ca="1">IF(AND(AA195&gt;0,Planung!$F108=0),AN195&amp;Sprache!$E$87&amp;AO195,"")</f>
        <v/>
      </c>
      <c r="AC195" s="4" t="str">
        <f ca="1">IF(Planung!$F108=1,V195&amp;W195,"")</f>
        <v/>
      </c>
      <c r="AD195" s="135" t="str">
        <f ca="1">IF(AND(AA195&gt;0,Planung!$F108=1),AN195&amp;Sprache!$E$87&amp;AO195,"")</f>
        <v/>
      </c>
      <c r="AE195" s="138" t="str">
        <f ca="1">IF($AA195=0,"",IF($AK195&gt;$AL195,Einstellungen!$C$4,IF($AK195=$AL195,1,0)))</f>
        <v/>
      </c>
      <c r="AF195" s="135" t="str">
        <f ca="1">IF($AA195=0,"",IF($AK195&lt;$AL195,Einstellungen!$C$4,IF($AK195=$AL195,1,0)))</f>
        <v/>
      </c>
      <c r="AG195" s="477" t="str">
        <f ca="1">IF(AND(Ergebnisse!$K111&lt;&gt;"",Ergebnisse!$M111&lt;&gt;"",ABS(Ergebnisse!$K111-Ergebnisse!$M111)&gt;1,Ergebnisse!$E111&lt;&gt;Ergebnisse!$G111,$V195&lt;&gt;"",$W195&lt;&gt;""),Ergebnisse!$K111,"")</f>
        <v/>
      </c>
      <c r="AH195" s="478" t="str">
        <f ca="1">IF(AND(Ergebnisse!$K111&lt;&gt;"",Ergebnisse!$M111&lt;&gt;"",ABS(Ergebnisse!$K111-Ergebnisse!$M111)&gt;1,Ergebnisse!$E111&lt;&gt;Ergebnisse!$G111,$V195&lt;&gt;"",$W195&lt;&gt;""),Ergebnisse!$M111,"")</f>
        <v/>
      </c>
      <c r="AI195" s="479" t="str">
        <f ca="1">IF(AND(Ergebnisse!$N111&lt;&gt;"",Ergebnisse!$P111&lt;&gt;"",ABS(Ergebnisse!$N111-Ergebnisse!$P111)&gt;1,Ergebnisse!$E111&lt;&gt;Ergebnisse!$G111,$V195&lt;&gt;"",$W195&lt;&gt;""),Ergebnisse!$N111,"")</f>
        <v/>
      </c>
      <c r="AJ195" s="480" t="str">
        <f ca="1">IF(AND(Ergebnisse!$N111&lt;&gt;"",Ergebnisse!$P111&lt;&gt;"",ABS(Ergebnisse!$N111-Ergebnisse!$P111)&gt;1,Ergebnisse!$E111&lt;&gt;Ergebnisse!$G111,$V195&lt;&gt;"",$W195&lt;&gt;""),Ergebnisse!$P111,"")</f>
        <v/>
      </c>
      <c r="AK195" s="477">
        <f ca="1">IF(Ergebnisse!$Q111="",0,Ergebnisse!$Q111)</f>
        <v>0</v>
      </c>
      <c r="AL195" s="480">
        <f ca="1">IF(Ergebnisse!$S111="",0,Ergebnisse!$S111)</f>
        <v>0</v>
      </c>
      <c r="AM195" s="488" t="str">
        <f ca="1">IF(AA195&gt;0,AK195&amp;Sprache!$E$87&amp;AL195,"")</f>
        <v/>
      </c>
      <c r="AN195" s="477" t="str">
        <f t="shared" ca="1" si="113"/>
        <v/>
      </c>
      <c r="AO195" s="480" t="str">
        <f t="shared" ca="1" si="114"/>
        <v/>
      </c>
    </row>
    <row r="196" spans="21:41" x14ac:dyDescent="0.2">
      <c r="U196" s="65" t="s">
        <v>287</v>
      </c>
      <c r="V196" s="34" t="str">
        <f ca="1">Planung!$N109</f>
        <v/>
      </c>
      <c r="W196" s="13" t="str">
        <f ca="1">Planung!$P109</f>
        <v/>
      </c>
      <c r="X196" s="13" t="str">
        <f ca="1">IF(AND(Ergebnisse!$H112&lt;&gt;"",Ergebnisse!$J112&lt;&gt;"",ABS(Ergebnisse!$H112-Ergebnisse!$J112)&gt;1,Ergebnisse!$E112&lt;&gt;Ergebnisse!$G112,$V196&lt;&gt;"",$W196&lt;&gt;""),Ergebnisse!$H112,"")</f>
        <v/>
      </c>
      <c r="Y196" s="29" t="str">
        <f ca="1">IF(AND(Ergebnisse!$H112&lt;&gt;"",Ergebnisse!$J112&lt;&gt;"",ABS(Ergebnisse!$H112-Ergebnisse!$J112)&gt;1,Ergebnisse!$E112&lt;&gt;Ergebnisse!$G112,$V196&lt;&gt;"",$W196&lt;&gt;""),Ergebnisse!$J112,"")</f>
        <v/>
      </c>
      <c r="Z196" s="28" t="str">
        <f ca="1">IF(Planung!$F109=0,V196&amp;W196,"")</f>
        <v/>
      </c>
      <c r="AA196" s="13">
        <f ca="1">IF(AND(V196&lt;&gt;"",W196&lt;&gt;"",V196&lt;&gt;W196,Ergebnisse!$Q112&lt;&gt;"",Ergebnisse!$S112&lt;&gt;""),1,0)</f>
        <v>0</v>
      </c>
      <c r="AB196" s="13" t="str">
        <f ca="1">IF(AND(AA196&gt;0,Planung!$F109=0),AN196&amp;Sprache!$E$87&amp;AO196,"")</f>
        <v/>
      </c>
      <c r="AC196" s="4" t="str">
        <f ca="1">IF(Planung!$F109=1,V196&amp;W196,"")</f>
        <v/>
      </c>
      <c r="AD196" s="135" t="str">
        <f ca="1">IF(AND(AA196&gt;0,Planung!$F109=1),AN196&amp;Sprache!$E$87&amp;AO196,"")</f>
        <v/>
      </c>
      <c r="AE196" s="138" t="str">
        <f ca="1">IF($AA196=0,"",IF($AK196&gt;$AL196,Einstellungen!$C$4,IF($AK196=$AL196,1,0)))</f>
        <v/>
      </c>
      <c r="AF196" s="135" t="str">
        <f ca="1">IF($AA196=0,"",IF($AK196&lt;$AL196,Einstellungen!$C$4,IF($AK196=$AL196,1,0)))</f>
        <v/>
      </c>
      <c r="AG196" s="477" t="str">
        <f ca="1">IF(AND(Ergebnisse!$K112&lt;&gt;"",Ergebnisse!$M112&lt;&gt;"",ABS(Ergebnisse!$K112-Ergebnisse!$M112)&gt;1,Ergebnisse!$E112&lt;&gt;Ergebnisse!$G112,$V196&lt;&gt;"",$W196&lt;&gt;""),Ergebnisse!$K112,"")</f>
        <v/>
      </c>
      <c r="AH196" s="478" t="str">
        <f ca="1">IF(AND(Ergebnisse!$K112&lt;&gt;"",Ergebnisse!$M112&lt;&gt;"",ABS(Ergebnisse!$K112-Ergebnisse!$M112)&gt;1,Ergebnisse!$E112&lt;&gt;Ergebnisse!$G112,$V196&lt;&gt;"",$W196&lt;&gt;""),Ergebnisse!$M112,"")</f>
        <v/>
      </c>
      <c r="AI196" s="479" t="str">
        <f ca="1">IF(AND(Ergebnisse!$N112&lt;&gt;"",Ergebnisse!$P112&lt;&gt;"",ABS(Ergebnisse!$N112-Ergebnisse!$P112)&gt;1,Ergebnisse!$E112&lt;&gt;Ergebnisse!$G112,$V196&lt;&gt;"",$W196&lt;&gt;""),Ergebnisse!$N112,"")</f>
        <v/>
      </c>
      <c r="AJ196" s="480" t="str">
        <f ca="1">IF(AND(Ergebnisse!$N112&lt;&gt;"",Ergebnisse!$P112&lt;&gt;"",ABS(Ergebnisse!$N112-Ergebnisse!$P112)&gt;1,Ergebnisse!$E112&lt;&gt;Ergebnisse!$G112,$V196&lt;&gt;"",$W196&lt;&gt;""),Ergebnisse!$P112,"")</f>
        <v/>
      </c>
      <c r="AK196" s="477">
        <f ca="1">IF(Ergebnisse!$Q112="",0,Ergebnisse!$Q112)</f>
        <v>0</v>
      </c>
      <c r="AL196" s="480">
        <f ca="1">IF(Ergebnisse!$S112="",0,Ergebnisse!$S112)</f>
        <v>0</v>
      </c>
      <c r="AM196" s="488" t="str">
        <f ca="1">IF(AA196&gt;0,AK196&amp;Sprache!$E$87&amp;AL196,"")</f>
        <v/>
      </c>
      <c r="AN196" s="477" t="str">
        <f t="shared" ca="1" si="113"/>
        <v/>
      </c>
      <c r="AO196" s="480" t="str">
        <f t="shared" ca="1" si="114"/>
        <v/>
      </c>
    </row>
    <row r="197" spans="21:41" x14ac:dyDescent="0.2">
      <c r="U197" s="65" t="s">
        <v>288</v>
      </c>
      <c r="V197" s="34" t="str">
        <f ca="1">Planung!$N110</f>
        <v/>
      </c>
      <c r="W197" s="13" t="str">
        <f ca="1">Planung!$P110</f>
        <v/>
      </c>
      <c r="X197" s="13" t="str">
        <f ca="1">IF(AND(Ergebnisse!$H113&lt;&gt;"",Ergebnisse!$J113&lt;&gt;"",ABS(Ergebnisse!$H113-Ergebnisse!$J113)&gt;1,Ergebnisse!$E113&lt;&gt;Ergebnisse!$G113,$V197&lt;&gt;"",$W197&lt;&gt;""),Ergebnisse!$H113,"")</f>
        <v/>
      </c>
      <c r="Y197" s="29" t="str">
        <f ca="1">IF(AND(Ergebnisse!$H113&lt;&gt;"",Ergebnisse!$J113&lt;&gt;"",ABS(Ergebnisse!$H113-Ergebnisse!$J113)&gt;1,Ergebnisse!$E113&lt;&gt;Ergebnisse!$G113,$V197&lt;&gt;"",$W197&lt;&gt;""),Ergebnisse!$J113,"")</f>
        <v/>
      </c>
      <c r="Z197" s="28" t="str">
        <f ca="1">IF(Planung!$F110=0,V197&amp;W197,"")</f>
        <v/>
      </c>
      <c r="AA197" s="13">
        <f ca="1">IF(AND(V197&lt;&gt;"",W197&lt;&gt;"",V197&lt;&gt;W197,Ergebnisse!$Q113&lt;&gt;"",Ergebnisse!$S113&lt;&gt;""),1,0)</f>
        <v>0</v>
      </c>
      <c r="AB197" s="13" t="str">
        <f ca="1">IF(AND(AA197&gt;0,Planung!$F110=0),AN197&amp;Sprache!$E$87&amp;AO197,"")</f>
        <v/>
      </c>
      <c r="AC197" s="4" t="str">
        <f ca="1">IF(Planung!$F110=1,V197&amp;W197,"")</f>
        <v/>
      </c>
      <c r="AD197" s="135" t="str">
        <f ca="1">IF(AND(AA197&gt;0,Planung!$F110=1),AN197&amp;Sprache!$E$87&amp;AO197,"")</f>
        <v/>
      </c>
      <c r="AE197" s="138" t="str">
        <f ca="1">IF($AA197=0,"",IF($AK197&gt;$AL197,Einstellungen!$C$4,IF($AK197=$AL197,1,0)))</f>
        <v/>
      </c>
      <c r="AF197" s="135" t="str">
        <f ca="1">IF($AA197=0,"",IF($AK197&lt;$AL197,Einstellungen!$C$4,IF($AK197=$AL197,1,0)))</f>
        <v/>
      </c>
      <c r="AG197" s="477" t="str">
        <f ca="1">IF(AND(Ergebnisse!$K113&lt;&gt;"",Ergebnisse!$M113&lt;&gt;"",ABS(Ergebnisse!$K113-Ergebnisse!$M113)&gt;1,Ergebnisse!$E113&lt;&gt;Ergebnisse!$G113,$V197&lt;&gt;"",$W197&lt;&gt;""),Ergebnisse!$K113,"")</f>
        <v/>
      </c>
      <c r="AH197" s="478" t="str">
        <f ca="1">IF(AND(Ergebnisse!$K113&lt;&gt;"",Ergebnisse!$M113&lt;&gt;"",ABS(Ergebnisse!$K113-Ergebnisse!$M113)&gt;1,Ergebnisse!$E113&lt;&gt;Ergebnisse!$G113,$V197&lt;&gt;"",$W197&lt;&gt;""),Ergebnisse!$M113,"")</f>
        <v/>
      </c>
      <c r="AI197" s="479" t="str">
        <f ca="1">IF(AND(Ergebnisse!$N113&lt;&gt;"",Ergebnisse!$P113&lt;&gt;"",ABS(Ergebnisse!$N113-Ergebnisse!$P113)&gt;1,Ergebnisse!$E113&lt;&gt;Ergebnisse!$G113,$V197&lt;&gt;"",$W197&lt;&gt;""),Ergebnisse!$N113,"")</f>
        <v/>
      </c>
      <c r="AJ197" s="480" t="str">
        <f ca="1">IF(AND(Ergebnisse!$N113&lt;&gt;"",Ergebnisse!$P113&lt;&gt;"",ABS(Ergebnisse!$N113-Ergebnisse!$P113)&gt;1,Ergebnisse!$E113&lt;&gt;Ergebnisse!$G113,$V197&lt;&gt;"",$W197&lt;&gt;""),Ergebnisse!$P113,"")</f>
        <v/>
      </c>
      <c r="AK197" s="477">
        <f ca="1">IF(Ergebnisse!$Q113="",0,Ergebnisse!$Q113)</f>
        <v>0</v>
      </c>
      <c r="AL197" s="480">
        <f ca="1">IF(Ergebnisse!$S113="",0,Ergebnisse!$S113)</f>
        <v>0</v>
      </c>
      <c r="AM197" s="488" t="str">
        <f ca="1">IF(AA197&gt;0,AK197&amp;Sprache!$E$87&amp;AL197,"")</f>
        <v/>
      </c>
      <c r="AN197" s="477" t="str">
        <f t="shared" ca="1" si="113"/>
        <v/>
      </c>
      <c r="AO197" s="480" t="str">
        <f t="shared" ca="1" si="114"/>
        <v/>
      </c>
    </row>
    <row r="198" spans="21:41" x14ac:dyDescent="0.2">
      <c r="U198" s="65" t="s">
        <v>289</v>
      </c>
      <c r="V198" s="34" t="str">
        <f ca="1">Planung!$N111</f>
        <v/>
      </c>
      <c r="W198" s="13" t="str">
        <f ca="1">Planung!$P111</f>
        <v/>
      </c>
      <c r="X198" s="13" t="str">
        <f ca="1">IF(AND(Ergebnisse!$H114&lt;&gt;"",Ergebnisse!$J114&lt;&gt;"",ABS(Ergebnisse!$H114-Ergebnisse!$J114)&gt;1,Ergebnisse!$E114&lt;&gt;Ergebnisse!$G114,$V198&lt;&gt;"",$W198&lt;&gt;""),Ergebnisse!$H114,"")</f>
        <v/>
      </c>
      <c r="Y198" s="29" t="str">
        <f ca="1">IF(AND(Ergebnisse!$H114&lt;&gt;"",Ergebnisse!$J114&lt;&gt;"",ABS(Ergebnisse!$H114-Ergebnisse!$J114)&gt;1,Ergebnisse!$E114&lt;&gt;Ergebnisse!$G114,$V198&lt;&gt;"",$W198&lt;&gt;""),Ergebnisse!$J114,"")</f>
        <v/>
      </c>
      <c r="Z198" s="28" t="str">
        <f ca="1">IF(Planung!$F111=0,V198&amp;W198,"")</f>
        <v/>
      </c>
      <c r="AA198" s="13">
        <f ca="1">IF(AND(V198&lt;&gt;"",W198&lt;&gt;"",V198&lt;&gt;W198,Ergebnisse!$Q114&lt;&gt;"",Ergebnisse!$S114&lt;&gt;""),1,0)</f>
        <v>0</v>
      </c>
      <c r="AB198" s="13" t="str">
        <f ca="1">IF(AND(AA198&gt;0,Planung!$F111=0),AN198&amp;Sprache!$E$87&amp;AO198,"")</f>
        <v/>
      </c>
      <c r="AC198" s="4" t="str">
        <f ca="1">IF(Planung!$F111=1,V198&amp;W198,"")</f>
        <v/>
      </c>
      <c r="AD198" s="135" t="str">
        <f ca="1">IF(AND(AA198&gt;0,Planung!$F111=1),AN198&amp;Sprache!$E$87&amp;AO198,"")</f>
        <v/>
      </c>
      <c r="AE198" s="138" t="str">
        <f ca="1">IF($AA198=0,"",IF($AK198&gt;$AL198,Einstellungen!$C$4,IF($AK198=$AL198,1,0)))</f>
        <v/>
      </c>
      <c r="AF198" s="135" t="str">
        <f ca="1">IF($AA198=0,"",IF($AK198&lt;$AL198,Einstellungen!$C$4,IF($AK198=$AL198,1,0)))</f>
        <v/>
      </c>
      <c r="AG198" s="477" t="str">
        <f ca="1">IF(AND(Ergebnisse!$K114&lt;&gt;"",Ergebnisse!$M114&lt;&gt;"",ABS(Ergebnisse!$K114-Ergebnisse!$M114)&gt;1,Ergebnisse!$E114&lt;&gt;Ergebnisse!$G114,$V198&lt;&gt;"",$W198&lt;&gt;""),Ergebnisse!$K114,"")</f>
        <v/>
      </c>
      <c r="AH198" s="478" t="str">
        <f ca="1">IF(AND(Ergebnisse!$K114&lt;&gt;"",Ergebnisse!$M114&lt;&gt;"",ABS(Ergebnisse!$K114-Ergebnisse!$M114)&gt;1,Ergebnisse!$E114&lt;&gt;Ergebnisse!$G114,$V198&lt;&gt;"",$W198&lt;&gt;""),Ergebnisse!$M114,"")</f>
        <v/>
      </c>
      <c r="AI198" s="479" t="str">
        <f ca="1">IF(AND(Ergebnisse!$N114&lt;&gt;"",Ergebnisse!$P114&lt;&gt;"",ABS(Ergebnisse!$N114-Ergebnisse!$P114)&gt;1,Ergebnisse!$E114&lt;&gt;Ergebnisse!$G114,$V198&lt;&gt;"",$W198&lt;&gt;""),Ergebnisse!$N114,"")</f>
        <v/>
      </c>
      <c r="AJ198" s="480" t="str">
        <f ca="1">IF(AND(Ergebnisse!$N114&lt;&gt;"",Ergebnisse!$P114&lt;&gt;"",ABS(Ergebnisse!$N114-Ergebnisse!$P114)&gt;1,Ergebnisse!$E114&lt;&gt;Ergebnisse!$G114,$V198&lt;&gt;"",$W198&lt;&gt;""),Ergebnisse!$P114,"")</f>
        <v/>
      </c>
      <c r="AK198" s="477">
        <f ca="1">IF(Ergebnisse!$Q114="",0,Ergebnisse!$Q114)</f>
        <v>0</v>
      </c>
      <c r="AL198" s="480">
        <f ca="1">IF(Ergebnisse!$S114="",0,Ergebnisse!$S114)</f>
        <v>0</v>
      </c>
      <c r="AM198" s="488" t="str">
        <f ca="1">IF(AA198&gt;0,AK198&amp;Sprache!$E$87&amp;AL198,"")</f>
        <v/>
      </c>
      <c r="AN198" s="477" t="str">
        <f t="shared" ca="1" si="113"/>
        <v/>
      </c>
      <c r="AO198" s="480" t="str">
        <f t="shared" ca="1" si="114"/>
        <v/>
      </c>
    </row>
    <row r="199" spans="21:41" x14ac:dyDescent="0.2">
      <c r="U199" s="65" t="s">
        <v>290</v>
      </c>
      <c r="V199" s="34" t="str">
        <f ca="1">Planung!$N112</f>
        <v/>
      </c>
      <c r="W199" s="13" t="str">
        <f ca="1">Planung!$P112</f>
        <v/>
      </c>
      <c r="X199" s="13" t="str">
        <f ca="1">IF(AND(Ergebnisse!$H115&lt;&gt;"",Ergebnisse!$J115&lt;&gt;"",ABS(Ergebnisse!$H115-Ergebnisse!$J115)&gt;1,Ergebnisse!$E115&lt;&gt;Ergebnisse!$G115,$V199&lt;&gt;"",$W199&lt;&gt;""),Ergebnisse!$H115,"")</f>
        <v/>
      </c>
      <c r="Y199" s="29" t="str">
        <f ca="1">IF(AND(Ergebnisse!$H115&lt;&gt;"",Ergebnisse!$J115&lt;&gt;"",ABS(Ergebnisse!$H115-Ergebnisse!$J115)&gt;1,Ergebnisse!$E115&lt;&gt;Ergebnisse!$G115,$V199&lt;&gt;"",$W199&lt;&gt;""),Ergebnisse!$J115,"")</f>
        <v/>
      </c>
      <c r="Z199" s="28" t="str">
        <f ca="1">IF(Planung!$F112=0,V199&amp;W199,"")</f>
        <v/>
      </c>
      <c r="AA199" s="13">
        <f ca="1">IF(AND(V199&lt;&gt;"",W199&lt;&gt;"",V199&lt;&gt;W199,Ergebnisse!$Q115&lt;&gt;"",Ergebnisse!$S115&lt;&gt;""),1,0)</f>
        <v>0</v>
      </c>
      <c r="AB199" s="13" t="str">
        <f ca="1">IF(AND(AA199&gt;0,Planung!$F112=0),AN199&amp;Sprache!$E$87&amp;AO199,"")</f>
        <v/>
      </c>
      <c r="AC199" s="4" t="str">
        <f ca="1">IF(Planung!$F112=1,V199&amp;W199,"")</f>
        <v/>
      </c>
      <c r="AD199" s="135" t="str">
        <f ca="1">IF(AND(AA199&gt;0,Planung!$F112=1),AN199&amp;Sprache!$E$87&amp;AO199,"")</f>
        <v/>
      </c>
      <c r="AE199" s="138" t="str">
        <f ca="1">IF($AA199=0,"",IF($AK199&gt;$AL199,Einstellungen!$C$4,IF($AK199=$AL199,1,0)))</f>
        <v/>
      </c>
      <c r="AF199" s="135" t="str">
        <f ca="1">IF($AA199=0,"",IF($AK199&lt;$AL199,Einstellungen!$C$4,IF($AK199=$AL199,1,0)))</f>
        <v/>
      </c>
      <c r="AG199" s="477" t="str">
        <f ca="1">IF(AND(Ergebnisse!$K115&lt;&gt;"",Ergebnisse!$M115&lt;&gt;"",ABS(Ergebnisse!$K115-Ergebnisse!$M115)&gt;1,Ergebnisse!$E115&lt;&gt;Ergebnisse!$G115,$V199&lt;&gt;"",$W199&lt;&gt;""),Ergebnisse!$K115,"")</f>
        <v/>
      </c>
      <c r="AH199" s="478" t="str">
        <f ca="1">IF(AND(Ergebnisse!$K115&lt;&gt;"",Ergebnisse!$M115&lt;&gt;"",ABS(Ergebnisse!$K115-Ergebnisse!$M115)&gt;1,Ergebnisse!$E115&lt;&gt;Ergebnisse!$G115,$V199&lt;&gt;"",$W199&lt;&gt;""),Ergebnisse!$M115,"")</f>
        <v/>
      </c>
      <c r="AI199" s="479" t="str">
        <f ca="1">IF(AND(Ergebnisse!$N115&lt;&gt;"",Ergebnisse!$P115&lt;&gt;"",ABS(Ergebnisse!$N115-Ergebnisse!$P115)&gt;1,Ergebnisse!$E115&lt;&gt;Ergebnisse!$G115,$V199&lt;&gt;"",$W199&lt;&gt;""),Ergebnisse!$N115,"")</f>
        <v/>
      </c>
      <c r="AJ199" s="480" t="str">
        <f ca="1">IF(AND(Ergebnisse!$N115&lt;&gt;"",Ergebnisse!$P115&lt;&gt;"",ABS(Ergebnisse!$N115-Ergebnisse!$P115)&gt;1,Ergebnisse!$E115&lt;&gt;Ergebnisse!$G115,$V199&lt;&gt;"",$W199&lt;&gt;""),Ergebnisse!$P115,"")</f>
        <v/>
      </c>
      <c r="AK199" s="477">
        <f ca="1">IF(Ergebnisse!$Q115="",0,Ergebnisse!$Q115)</f>
        <v>0</v>
      </c>
      <c r="AL199" s="480">
        <f ca="1">IF(Ergebnisse!$S115="",0,Ergebnisse!$S115)</f>
        <v>0</v>
      </c>
      <c r="AM199" s="488" t="str">
        <f ca="1">IF(AA199&gt;0,AK199&amp;Sprache!$E$87&amp;AL199,"")</f>
        <v/>
      </c>
      <c r="AN199" s="477" t="str">
        <f t="shared" ca="1" si="113"/>
        <v/>
      </c>
      <c r="AO199" s="480" t="str">
        <f t="shared" ca="1" si="114"/>
        <v/>
      </c>
    </row>
    <row r="200" spans="21:41" x14ac:dyDescent="0.2">
      <c r="U200" s="65" t="s">
        <v>291</v>
      </c>
      <c r="V200" s="34" t="str">
        <f ca="1">Planung!$N113</f>
        <v/>
      </c>
      <c r="W200" s="13" t="str">
        <f ca="1">Planung!$P113</f>
        <v/>
      </c>
      <c r="X200" s="13" t="str">
        <f ca="1">IF(AND(Ergebnisse!$H116&lt;&gt;"",Ergebnisse!$J116&lt;&gt;"",ABS(Ergebnisse!$H116-Ergebnisse!$J116)&gt;1,Ergebnisse!$E116&lt;&gt;Ergebnisse!$G116,$V200&lt;&gt;"",$W200&lt;&gt;""),Ergebnisse!$H116,"")</f>
        <v/>
      </c>
      <c r="Y200" s="29" t="str">
        <f ca="1">IF(AND(Ergebnisse!$H116&lt;&gt;"",Ergebnisse!$J116&lt;&gt;"",ABS(Ergebnisse!$H116-Ergebnisse!$J116)&gt;1,Ergebnisse!$E116&lt;&gt;Ergebnisse!$G116,$V200&lt;&gt;"",$W200&lt;&gt;""),Ergebnisse!$J116,"")</f>
        <v/>
      </c>
      <c r="Z200" s="28" t="str">
        <f ca="1">IF(Planung!$F113=0,V200&amp;W200,"")</f>
        <v/>
      </c>
      <c r="AA200" s="13">
        <f ca="1">IF(AND(V200&lt;&gt;"",W200&lt;&gt;"",V200&lt;&gt;W200,Ergebnisse!$Q116&lt;&gt;"",Ergebnisse!$S116&lt;&gt;""),1,0)</f>
        <v>0</v>
      </c>
      <c r="AB200" s="13" t="str">
        <f ca="1">IF(AND(AA200&gt;0,Planung!$F113=0),AN200&amp;Sprache!$E$87&amp;AO200,"")</f>
        <v/>
      </c>
      <c r="AC200" s="4" t="str">
        <f ca="1">IF(Planung!$F113=1,V200&amp;W200,"")</f>
        <v/>
      </c>
      <c r="AD200" s="135" t="str">
        <f ca="1">IF(AND(AA200&gt;0,Planung!$F113=1),AN200&amp;Sprache!$E$87&amp;AO200,"")</f>
        <v/>
      </c>
      <c r="AE200" s="138" t="str">
        <f ca="1">IF($AA200=0,"",IF($AK200&gt;$AL200,Einstellungen!$C$4,IF($AK200=$AL200,1,0)))</f>
        <v/>
      </c>
      <c r="AF200" s="135" t="str">
        <f ca="1">IF($AA200=0,"",IF($AK200&lt;$AL200,Einstellungen!$C$4,IF($AK200=$AL200,1,0)))</f>
        <v/>
      </c>
      <c r="AG200" s="477" t="str">
        <f ca="1">IF(AND(Ergebnisse!$K116&lt;&gt;"",Ergebnisse!$M116&lt;&gt;"",ABS(Ergebnisse!$K116-Ergebnisse!$M116)&gt;1,Ergebnisse!$E116&lt;&gt;Ergebnisse!$G116,$V200&lt;&gt;"",$W200&lt;&gt;""),Ergebnisse!$K116,"")</f>
        <v/>
      </c>
      <c r="AH200" s="478" t="str">
        <f ca="1">IF(AND(Ergebnisse!$K116&lt;&gt;"",Ergebnisse!$M116&lt;&gt;"",ABS(Ergebnisse!$K116-Ergebnisse!$M116)&gt;1,Ergebnisse!$E116&lt;&gt;Ergebnisse!$G116,$V200&lt;&gt;"",$W200&lt;&gt;""),Ergebnisse!$M116,"")</f>
        <v/>
      </c>
      <c r="AI200" s="479" t="str">
        <f ca="1">IF(AND(Ergebnisse!$N116&lt;&gt;"",Ergebnisse!$P116&lt;&gt;"",ABS(Ergebnisse!$N116-Ergebnisse!$P116)&gt;1,Ergebnisse!$E116&lt;&gt;Ergebnisse!$G116,$V200&lt;&gt;"",$W200&lt;&gt;""),Ergebnisse!$N116,"")</f>
        <v/>
      </c>
      <c r="AJ200" s="480" t="str">
        <f ca="1">IF(AND(Ergebnisse!$N116&lt;&gt;"",Ergebnisse!$P116&lt;&gt;"",ABS(Ergebnisse!$N116-Ergebnisse!$P116)&gt;1,Ergebnisse!$E116&lt;&gt;Ergebnisse!$G116,$V200&lt;&gt;"",$W200&lt;&gt;""),Ergebnisse!$P116,"")</f>
        <v/>
      </c>
      <c r="AK200" s="477">
        <f ca="1">IF(Ergebnisse!$Q116="",0,Ergebnisse!$Q116)</f>
        <v>0</v>
      </c>
      <c r="AL200" s="480">
        <f ca="1">IF(Ergebnisse!$S116="",0,Ergebnisse!$S116)</f>
        <v>0</v>
      </c>
      <c r="AM200" s="488" t="str">
        <f ca="1">IF(AA200&gt;0,AK200&amp;Sprache!$E$87&amp;AL200,"")</f>
        <v/>
      </c>
      <c r="AN200" s="477" t="str">
        <f t="shared" ca="1" si="113"/>
        <v/>
      </c>
      <c r="AO200" s="480" t="str">
        <f t="shared" ca="1" si="114"/>
        <v/>
      </c>
    </row>
    <row r="201" spans="21:41" x14ac:dyDescent="0.2">
      <c r="U201" s="65" t="s">
        <v>292</v>
      </c>
      <c r="V201" s="34" t="str">
        <f ca="1">Planung!$N114</f>
        <v/>
      </c>
      <c r="W201" s="13" t="str">
        <f ca="1">Planung!$P114</f>
        <v/>
      </c>
      <c r="X201" s="13" t="str">
        <f ca="1">IF(AND(Ergebnisse!$H117&lt;&gt;"",Ergebnisse!$J117&lt;&gt;"",ABS(Ergebnisse!$H117-Ergebnisse!$J117)&gt;1,Ergebnisse!$E117&lt;&gt;Ergebnisse!$G117,$V201&lt;&gt;"",$W201&lt;&gt;""),Ergebnisse!$H117,"")</f>
        <v/>
      </c>
      <c r="Y201" s="29" t="str">
        <f ca="1">IF(AND(Ergebnisse!$H117&lt;&gt;"",Ergebnisse!$J117&lt;&gt;"",ABS(Ergebnisse!$H117-Ergebnisse!$J117)&gt;1,Ergebnisse!$E117&lt;&gt;Ergebnisse!$G117,$V201&lt;&gt;"",$W201&lt;&gt;""),Ergebnisse!$J117,"")</f>
        <v/>
      </c>
      <c r="Z201" s="28" t="str">
        <f ca="1">IF(Planung!$F114=0,V201&amp;W201,"")</f>
        <v/>
      </c>
      <c r="AA201" s="13">
        <f ca="1">IF(AND(V201&lt;&gt;"",W201&lt;&gt;"",V201&lt;&gt;W201,Ergebnisse!$Q117&lt;&gt;"",Ergebnisse!$S117&lt;&gt;""),1,0)</f>
        <v>0</v>
      </c>
      <c r="AB201" s="13" t="str">
        <f ca="1">IF(AND(AA201&gt;0,Planung!$F114=0),AN201&amp;Sprache!$E$87&amp;AO201,"")</f>
        <v/>
      </c>
      <c r="AC201" s="4" t="str">
        <f ca="1">IF(Planung!$F114=1,V201&amp;W201,"")</f>
        <v/>
      </c>
      <c r="AD201" s="135" t="str">
        <f ca="1">IF(AND(AA201&gt;0,Planung!$F114=1),AN201&amp;Sprache!$E$87&amp;AO201,"")</f>
        <v/>
      </c>
      <c r="AE201" s="138" t="str">
        <f ca="1">IF($AA201=0,"",IF($AK201&gt;$AL201,Einstellungen!$C$4,IF($AK201=$AL201,1,0)))</f>
        <v/>
      </c>
      <c r="AF201" s="135" t="str">
        <f ca="1">IF($AA201=0,"",IF($AK201&lt;$AL201,Einstellungen!$C$4,IF($AK201=$AL201,1,0)))</f>
        <v/>
      </c>
      <c r="AG201" s="477" t="str">
        <f ca="1">IF(AND(Ergebnisse!$K117&lt;&gt;"",Ergebnisse!$M117&lt;&gt;"",ABS(Ergebnisse!$K117-Ergebnisse!$M117)&gt;1,Ergebnisse!$E117&lt;&gt;Ergebnisse!$G117,$V201&lt;&gt;"",$W201&lt;&gt;""),Ergebnisse!$K117,"")</f>
        <v/>
      </c>
      <c r="AH201" s="478" t="str">
        <f ca="1">IF(AND(Ergebnisse!$K117&lt;&gt;"",Ergebnisse!$M117&lt;&gt;"",ABS(Ergebnisse!$K117-Ergebnisse!$M117)&gt;1,Ergebnisse!$E117&lt;&gt;Ergebnisse!$G117,$V201&lt;&gt;"",$W201&lt;&gt;""),Ergebnisse!$M117,"")</f>
        <v/>
      </c>
      <c r="AI201" s="479" t="str">
        <f ca="1">IF(AND(Ergebnisse!$N117&lt;&gt;"",Ergebnisse!$P117&lt;&gt;"",ABS(Ergebnisse!$N117-Ergebnisse!$P117)&gt;1,Ergebnisse!$E117&lt;&gt;Ergebnisse!$G117,$V201&lt;&gt;"",$W201&lt;&gt;""),Ergebnisse!$N117,"")</f>
        <v/>
      </c>
      <c r="AJ201" s="480" t="str">
        <f ca="1">IF(AND(Ergebnisse!$N117&lt;&gt;"",Ergebnisse!$P117&lt;&gt;"",ABS(Ergebnisse!$N117-Ergebnisse!$P117)&gt;1,Ergebnisse!$E117&lt;&gt;Ergebnisse!$G117,$V201&lt;&gt;"",$W201&lt;&gt;""),Ergebnisse!$P117,"")</f>
        <v/>
      </c>
      <c r="AK201" s="477">
        <f ca="1">IF(Ergebnisse!$Q117="",0,Ergebnisse!$Q117)</f>
        <v>0</v>
      </c>
      <c r="AL201" s="480">
        <f ca="1">IF(Ergebnisse!$S117="",0,Ergebnisse!$S117)</f>
        <v>0</v>
      </c>
      <c r="AM201" s="488" t="str">
        <f ca="1">IF(AA201&gt;0,AK201&amp;Sprache!$E$87&amp;AL201,"")</f>
        <v/>
      </c>
      <c r="AN201" s="477" t="str">
        <f t="shared" ca="1" si="113"/>
        <v/>
      </c>
      <c r="AO201" s="480" t="str">
        <f t="shared" ca="1" si="114"/>
        <v/>
      </c>
    </row>
    <row r="202" spans="21:41" x14ac:dyDescent="0.2">
      <c r="U202" s="65" t="s">
        <v>293</v>
      </c>
      <c r="V202" s="34" t="str">
        <f ca="1">Planung!$N115</f>
        <v/>
      </c>
      <c r="W202" s="13" t="str">
        <f ca="1">Planung!$P115</f>
        <v/>
      </c>
      <c r="X202" s="13" t="str">
        <f ca="1">IF(AND(Ergebnisse!$H118&lt;&gt;"",Ergebnisse!$J118&lt;&gt;"",ABS(Ergebnisse!$H118-Ergebnisse!$J118)&gt;1,Ergebnisse!$E118&lt;&gt;Ergebnisse!$G118,$V202&lt;&gt;"",$W202&lt;&gt;""),Ergebnisse!$H118,"")</f>
        <v/>
      </c>
      <c r="Y202" s="29" t="str">
        <f ca="1">IF(AND(Ergebnisse!$H118&lt;&gt;"",Ergebnisse!$J118&lt;&gt;"",ABS(Ergebnisse!$H118-Ergebnisse!$J118)&gt;1,Ergebnisse!$E118&lt;&gt;Ergebnisse!$G118,$V202&lt;&gt;"",$W202&lt;&gt;""),Ergebnisse!$J118,"")</f>
        <v/>
      </c>
      <c r="Z202" s="28" t="str">
        <f ca="1">IF(Planung!$F115=0,V202&amp;W202,"")</f>
        <v/>
      </c>
      <c r="AA202" s="13">
        <f ca="1">IF(AND(V202&lt;&gt;"",W202&lt;&gt;"",V202&lt;&gt;W202,Ergebnisse!$Q118&lt;&gt;"",Ergebnisse!$S118&lt;&gt;""),1,0)</f>
        <v>0</v>
      </c>
      <c r="AB202" s="13" t="str">
        <f ca="1">IF(AND(AA202&gt;0,Planung!$F115=0),AN202&amp;Sprache!$E$87&amp;AO202,"")</f>
        <v/>
      </c>
      <c r="AC202" s="4" t="str">
        <f ca="1">IF(Planung!$F115=1,V202&amp;W202,"")</f>
        <v/>
      </c>
      <c r="AD202" s="135" t="str">
        <f ca="1">IF(AND(AA202&gt;0,Planung!$F115=1),AN202&amp;Sprache!$E$87&amp;AO202,"")</f>
        <v/>
      </c>
      <c r="AE202" s="138" t="str">
        <f ca="1">IF($AA202=0,"",IF($AK202&gt;$AL202,Einstellungen!$C$4,IF($AK202=$AL202,1,0)))</f>
        <v/>
      </c>
      <c r="AF202" s="135" t="str">
        <f ca="1">IF($AA202=0,"",IF($AK202&lt;$AL202,Einstellungen!$C$4,IF($AK202=$AL202,1,0)))</f>
        <v/>
      </c>
      <c r="AG202" s="477" t="str">
        <f ca="1">IF(AND(Ergebnisse!$K118&lt;&gt;"",Ergebnisse!$M118&lt;&gt;"",ABS(Ergebnisse!$K118-Ergebnisse!$M118)&gt;1,Ergebnisse!$E118&lt;&gt;Ergebnisse!$G118,$V202&lt;&gt;"",$W202&lt;&gt;""),Ergebnisse!$K118,"")</f>
        <v/>
      </c>
      <c r="AH202" s="478" t="str">
        <f ca="1">IF(AND(Ergebnisse!$K118&lt;&gt;"",Ergebnisse!$M118&lt;&gt;"",ABS(Ergebnisse!$K118-Ergebnisse!$M118)&gt;1,Ergebnisse!$E118&lt;&gt;Ergebnisse!$G118,$V202&lt;&gt;"",$W202&lt;&gt;""),Ergebnisse!$M118,"")</f>
        <v/>
      </c>
      <c r="AI202" s="479" t="str">
        <f ca="1">IF(AND(Ergebnisse!$N118&lt;&gt;"",Ergebnisse!$P118&lt;&gt;"",ABS(Ergebnisse!$N118-Ergebnisse!$P118)&gt;1,Ergebnisse!$E118&lt;&gt;Ergebnisse!$G118,$V202&lt;&gt;"",$W202&lt;&gt;""),Ergebnisse!$N118,"")</f>
        <v/>
      </c>
      <c r="AJ202" s="480" t="str">
        <f ca="1">IF(AND(Ergebnisse!$N118&lt;&gt;"",Ergebnisse!$P118&lt;&gt;"",ABS(Ergebnisse!$N118-Ergebnisse!$P118)&gt;1,Ergebnisse!$E118&lt;&gt;Ergebnisse!$G118,$V202&lt;&gt;"",$W202&lt;&gt;""),Ergebnisse!$P118,"")</f>
        <v/>
      </c>
      <c r="AK202" s="477">
        <f ca="1">IF(Ergebnisse!$Q118="",0,Ergebnisse!$Q118)</f>
        <v>0</v>
      </c>
      <c r="AL202" s="480">
        <f ca="1">IF(Ergebnisse!$S118="",0,Ergebnisse!$S118)</f>
        <v>0</v>
      </c>
      <c r="AM202" s="488" t="str">
        <f ca="1">IF(AA202&gt;0,AK202&amp;Sprache!$E$87&amp;AL202,"")</f>
        <v/>
      </c>
      <c r="AN202" s="477" t="str">
        <f t="shared" ca="1" si="113"/>
        <v/>
      </c>
      <c r="AO202" s="480" t="str">
        <f t="shared" ca="1" si="114"/>
        <v/>
      </c>
    </row>
    <row r="203" spans="21:41" x14ac:dyDescent="0.2">
      <c r="U203" s="65" t="s">
        <v>294</v>
      </c>
      <c r="V203" s="34" t="str">
        <f ca="1">Planung!$N116</f>
        <v/>
      </c>
      <c r="W203" s="13" t="str">
        <f ca="1">Planung!$P116</f>
        <v/>
      </c>
      <c r="X203" s="13" t="str">
        <f ca="1">IF(AND(Ergebnisse!$H119&lt;&gt;"",Ergebnisse!$J119&lt;&gt;"",ABS(Ergebnisse!$H119-Ergebnisse!$J119)&gt;1,Ergebnisse!$E119&lt;&gt;Ergebnisse!$G119,$V203&lt;&gt;"",$W203&lt;&gt;""),Ergebnisse!$H119,"")</f>
        <v/>
      </c>
      <c r="Y203" s="29" t="str">
        <f ca="1">IF(AND(Ergebnisse!$H119&lt;&gt;"",Ergebnisse!$J119&lt;&gt;"",ABS(Ergebnisse!$H119-Ergebnisse!$J119)&gt;1,Ergebnisse!$E119&lt;&gt;Ergebnisse!$G119,$V203&lt;&gt;"",$W203&lt;&gt;""),Ergebnisse!$J119,"")</f>
        <v/>
      </c>
      <c r="Z203" s="28" t="str">
        <f ca="1">IF(Planung!$F116=0,V203&amp;W203,"")</f>
        <v/>
      </c>
      <c r="AA203" s="13">
        <f ca="1">IF(AND(V203&lt;&gt;"",W203&lt;&gt;"",V203&lt;&gt;W203,Ergebnisse!$Q119&lt;&gt;"",Ergebnisse!$S119&lt;&gt;""),1,0)</f>
        <v>0</v>
      </c>
      <c r="AB203" s="13" t="str">
        <f ca="1">IF(AND(AA203&gt;0,Planung!$F116=0),AN203&amp;Sprache!$E$87&amp;AO203,"")</f>
        <v/>
      </c>
      <c r="AC203" s="4" t="str">
        <f ca="1">IF(Planung!$F116=1,V203&amp;W203,"")</f>
        <v/>
      </c>
      <c r="AD203" s="135" t="str">
        <f ca="1">IF(AND(AA203&gt;0,Planung!$F116=1),AN203&amp;Sprache!$E$87&amp;AO203,"")</f>
        <v/>
      </c>
      <c r="AE203" s="138" t="str">
        <f ca="1">IF($AA203=0,"",IF($AK203&gt;$AL203,Einstellungen!$C$4,IF($AK203=$AL203,1,0)))</f>
        <v/>
      </c>
      <c r="AF203" s="135" t="str">
        <f ca="1">IF($AA203=0,"",IF($AK203&lt;$AL203,Einstellungen!$C$4,IF($AK203=$AL203,1,0)))</f>
        <v/>
      </c>
      <c r="AG203" s="477" t="str">
        <f ca="1">IF(AND(Ergebnisse!$K119&lt;&gt;"",Ergebnisse!$M119&lt;&gt;"",ABS(Ergebnisse!$K119-Ergebnisse!$M119)&gt;1,Ergebnisse!$E119&lt;&gt;Ergebnisse!$G119,$V203&lt;&gt;"",$W203&lt;&gt;""),Ergebnisse!$K119,"")</f>
        <v/>
      </c>
      <c r="AH203" s="478" t="str">
        <f ca="1">IF(AND(Ergebnisse!$K119&lt;&gt;"",Ergebnisse!$M119&lt;&gt;"",ABS(Ergebnisse!$K119-Ergebnisse!$M119)&gt;1,Ergebnisse!$E119&lt;&gt;Ergebnisse!$G119,$V203&lt;&gt;"",$W203&lt;&gt;""),Ergebnisse!$M119,"")</f>
        <v/>
      </c>
      <c r="AI203" s="479" t="str">
        <f ca="1">IF(AND(Ergebnisse!$N119&lt;&gt;"",Ergebnisse!$P119&lt;&gt;"",ABS(Ergebnisse!$N119-Ergebnisse!$P119)&gt;1,Ergebnisse!$E119&lt;&gt;Ergebnisse!$G119,$V203&lt;&gt;"",$W203&lt;&gt;""),Ergebnisse!$N119,"")</f>
        <v/>
      </c>
      <c r="AJ203" s="480" t="str">
        <f ca="1">IF(AND(Ergebnisse!$N119&lt;&gt;"",Ergebnisse!$P119&lt;&gt;"",ABS(Ergebnisse!$N119-Ergebnisse!$P119)&gt;1,Ergebnisse!$E119&lt;&gt;Ergebnisse!$G119,$V203&lt;&gt;"",$W203&lt;&gt;""),Ergebnisse!$P119,"")</f>
        <v/>
      </c>
      <c r="AK203" s="477">
        <f ca="1">IF(Ergebnisse!$Q119="",0,Ergebnisse!$Q119)</f>
        <v>0</v>
      </c>
      <c r="AL203" s="480">
        <f ca="1">IF(Ergebnisse!$S119="",0,Ergebnisse!$S119)</f>
        <v>0</v>
      </c>
      <c r="AM203" s="488" t="str">
        <f ca="1">IF(AA203&gt;0,AK203&amp;Sprache!$E$87&amp;AL203,"")</f>
        <v/>
      </c>
      <c r="AN203" s="477" t="str">
        <f t="shared" ca="1" si="113"/>
        <v/>
      </c>
      <c r="AO203" s="480" t="str">
        <f t="shared" ca="1" si="114"/>
        <v/>
      </c>
    </row>
    <row r="204" spans="21:41" x14ac:dyDescent="0.2">
      <c r="U204" s="65" t="s">
        <v>295</v>
      </c>
      <c r="V204" s="34" t="str">
        <f ca="1">Planung!$N117</f>
        <v/>
      </c>
      <c r="W204" s="13" t="str">
        <f ca="1">Planung!$P117</f>
        <v/>
      </c>
      <c r="X204" s="13" t="str">
        <f ca="1">IF(AND(Ergebnisse!$H120&lt;&gt;"",Ergebnisse!$J120&lt;&gt;"",ABS(Ergebnisse!$H120-Ergebnisse!$J120)&gt;1,Ergebnisse!$E120&lt;&gt;Ergebnisse!$G120,$V204&lt;&gt;"",$W204&lt;&gt;""),Ergebnisse!$H120,"")</f>
        <v/>
      </c>
      <c r="Y204" s="29" t="str">
        <f ca="1">IF(AND(Ergebnisse!$H120&lt;&gt;"",Ergebnisse!$J120&lt;&gt;"",ABS(Ergebnisse!$H120-Ergebnisse!$J120)&gt;1,Ergebnisse!$E120&lt;&gt;Ergebnisse!$G120,$V204&lt;&gt;"",$W204&lt;&gt;""),Ergebnisse!$J120,"")</f>
        <v/>
      </c>
      <c r="Z204" s="28" t="str">
        <f ca="1">IF(Planung!$F117=0,V204&amp;W204,"")</f>
        <v/>
      </c>
      <c r="AA204" s="13">
        <f ca="1">IF(AND(V204&lt;&gt;"",W204&lt;&gt;"",V204&lt;&gt;W204,Ergebnisse!$Q120&lt;&gt;"",Ergebnisse!$S120&lt;&gt;""),1,0)</f>
        <v>0</v>
      </c>
      <c r="AB204" s="13" t="str">
        <f ca="1">IF(AND(AA204&gt;0,Planung!$F117=0),AN204&amp;Sprache!$E$87&amp;AO204,"")</f>
        <v/>
      </c>
      <c r="AC204" s="4" t="str">
        <f ca="1">IF(Planung!$F117=1,V204&amp;W204,"")</f>
        <v/>
      </c>
      <c r="AD204" s="135" t="str">
        <f ca="1">IF(AND(AA204&gt;0,Planung!$F117=1),AN204&amp;Sprache!$E$87&amp;AO204,"")</f>
        <v/>
      </c>
      <c r="AE204" s="138" t="str">
        <f ca="1">IF($AA204=0,"",IF($AK204&gt;$AL204,Einstellungen!$C$4,IF($AK204=$AL204,1,0)))</f>
        <v/>
      </c>
      <c r="AF204" s="135" t="str">
        <f ca="1">IF($AA204=0,"",IF($AK204&lt;$AL204,Einstellungen!$C$4,IF($AK204=$AL204,1,0)))</f>
        <v/>
      </c>
      <c r="AG204" s="477" t="str">
        <f ca="1">IF(AND(Ergebnisse!$K120&lt;&gt;"",Ergebnisse!$M120&lt;&gt;"",ABS(Ergebnisse!$K120-Ergebnisse!$M120)&gt;1,Ergebnisse!$E120&lt;&gt;Ergebnisse!$G120,$V204&lt;&gt;"",$W204&lt;&gt;""),Ergebnisse!$K120,"")</f>
        <v/>
      </c>
      <c r="AH204" s="478" t="str">
        <f ca="1">IF(AND(Ergebnisse!$K120&lt;&gt;"",Ergebnisse!$M120&lt;&gt;"",ABS(Ergebnisse!$K120-Ergebnisse!$M120)&gt;1,Ergebnisse!$E120&lt;&gt;Ergebnisse!$G120,$V204&lt;&gt;"",$W204&lt;&gt;""),Ergebnisse!$M120,"")</f>
        <v/>
      </c>
      <c r="AI204" s="479" t="str">
        <f ca="1">IF(AND(Ergebnisse!$N120&lt;&gt;"",Ergebnisse!$P120&lt;&gt;"",ABS(Ergebnisse!$N120-Ergebnisse!$P120)&gt;1,Ergebnisse!$E120&lt;&gt;Ergebnisse!$G120,$V204&lt;&gt;"",$W204&lt;&gt;""),Ergebnisse!$N120,"")</f>
        <v/>
      </c>
      <c r="AJ204" s="480" t="str">
        <f ca="1">IF(AND(Ergebnisse!$N120&lt;&gt;"",Ergebnisse!$P120&lt;&gt;"",ABS(Ergebnisse!$N120-Ergebnisse!$P120)&gt;1,Ergebnisse!$E120&lt;&gt;Ergebnisse!$G120,$V204&lt;&gt;"",$W204&lt;&gt;""),Ergebnisse!$P120,"")</f>
        <v/>
      </c>
      <c r="AK204" s="477">
        <f ca="1">IF(Ergebnisse!$Q120="",0,Ergebnisse!$Q120)</f>
        <v>0</v>
      </c>
      <c r="AL204" s="480">
        <f ca="1">IF(Ergebnisse!$S120="",0,Ergebnisse!$S120)</f>
        <v>0</v>
      </c>
      <c r="AM204" s="488" t="str">
        <f ca="1">IF(AA204&gt;0,AK204&amp;Sprache!$E$87&amp;AL204,"")</f>
        <v/>
      </c>
      <c r="AN204" s="477" t="str">
        <f t="shared" ca="1" si="113"/>
        <v/>
      </c>
      <c r="AO204" s="480" t="str">
        <f t="shared" ca="1" si="114"/>
        <v/>
      </c>
    </row>
    <row r="205" spans="21:41" x14ac:dyDescent="0.2">
      <c r="U205" s="65" t="s">
        <v>296</v>
      </c>
      <c r="V205" s="34" t="str">
        <f ca="1">Planung!$N118</f>
        <v/>
      </c>
      <c r="W205" s="13" t="str">
        <f ca="1">Planung!$P118</f>
        <v/>
      </c>
      <c r="X205" s="13" t="str">
        <f ca="1">IF(AND(Ergebnisse!$H121&lt;&gt;"",Ergebnisse!$J121&lt;&gt;"",ABS(Ergebnisse!$H121-Ergebnisse!$J121)&gt;1,Ergebnisse!$E121&lt;&gt;Ergebnisse!$G121,$V205&lt;&gt;"",$W205&lt;&gt;""),Ergebnisse!$H121,"")</f>
        <v/>
      </c>
      <c r="Y205" s="29" t="str">
        <f ca="1">IF(AND(Ergebnisse!$H121&lt;&gt;"",Ergebnisse!$J121&lt;&gt;"",ABS(Ergebnisse!$H121-Ergebnisse!$J121)&gt;1,Ergebnisse!$E121&lt;&gt;Ergebnisse!$G121,$V205&lt;&gt;"",$W205&lt;&gt;""),Ergebnisse!$J121,"")</f>
        <v/>
      </c>
      <c r="Z205" s="28" t="str">
        <f ca="1">IF(Planung!$F118=0,V205&amp;W205,"")</f>
        <v/>
      </c>
      <c r="AA205" s="13">
        <f ca="1">IF(AND(V205&lt;&gt;"",W205&lt;&gt;"",V205&lt;&gt;W205,Ergebnisse!$Q121&lt;&gt;"",Ergebnisse!$S121&lt;&gt;""),1,0)</f>
        <v>0</v>
      </c>
      <c r="AB205" s="13" t="str">
        <f ca="1">IF(AND(AA205&gt;0,Planung!$F118=0),AN205&amp;Sprache!$E$87&amp;AO205,"")</f>
        <v/>
      </c>
      <c r="AC205" s="4" t="str">
        <f ca="1">IF(Planung!$F118=1,V205&amp;W205,"")</f>
        <v/>
      </c>
      <c r="AD205" s="135" t="str">
        <f ca="1">IF(AND(AA205&gt;0,Planung!$F118=1),AN205&amp;Sprache!$E$87&amp;AO205,"")</f>
        <v/>
      </c>
      <c r="AE205" s="138" t="str">
        <f ca="1">IF($AA205=0,"",IF($AK205&gt;$AL205,Einstellungen!$C$4,IF($AK205=$AL205,1,0)))</f>
        <v/>
      </c>
      <c r="AF205" s="135" t="str">
        <f ca="1">IF($AA205=0,"",IF($AK205&lt;$AL205,Einstellungen!$C$4,IF($AK205=$AL205,1,0)))</f>
        <v/>
      </c>
      <c r="AG205" s="477" t="str">
        <f ca="1">IF(AND(Ergebnisse!$K121&lt;&gt;"",Ergebnisse!$M121&lt;&gt;"",ABS(Ergebnisse!$K121-Ergebnisse!$M121)&gt;1,Ergebnisse!$E121&lt;&gt;Ergebnisse!$G121,$V205&lt;&gt;"",$W205&lt;&gt;""),Ergebnisse!$K121,"")</f>
        <v/>
      </c>
      <c r="AH205" s="478" t="str">
        <f ca="1">IF(AND(Ergebnisse!$K121&lt;&gt;"",Ergebnisse!$M121&lt;&gt;"",ABS(Ergebnisse!$K121-Ergebnisse!$M121)&gt;1,Ergebnisse!$E121&lt;&gt;Ergebnisse!$G121,$V205&lt;&gt;"",$W205&lt;&gt;""),Ergebnisse!$M121,"")</f>
        <v/>
      </c>
      <c r="AI205" s="479" t="str">
        <f ca="1">IF(AND(Ergebnisse!$N121&lt;&gt;"",Ergebnisse!$P121&lt;&gt;"",ABS(Ergebnisse!$N121-Ergebnisse!$P121)&gt;1,Ergebnisse!$E121&lt;&gt;Ergebnisse!$G121,$V205&lt;&gt;"",$W205&lt;&gt;""),Ergebnisse!$N121,"")</f>
        <v/>
      </c>
      <c r="AJ205" s="480" t="str">
        <f ca="1">IF(AND(Ergebnisse!$N121&lt;&gt;"",Ergebnisse!$P121&lt;&gt;"",ABS(Ergebnisse!$N121-Ergebnisse!$P121)&gt;1,Ergebnisse!$E121&lt;&gt;Ergebnisse!$G121,$V205&lt;&gt;"",$W205&lt;&gt;""),Ergebnisse!$P121,"")</f>
        <v/>
      </c>
      <c r="AK205" s="477">
        <f ca="1">IF(Ergebnisse!$Q121="",0,Ergebnisse!$Q121)</f>
        <v>0</v>
      </c>
      <c r="AL205" s="480">
        <f ca="1">IF(Ergebnisse!$S121="",0,Ergebnisse!$S121)</f>
        <v>0</v>
      </c>
      <c r="AM205" s="488" t="str">
        <f ca="1">IF(AA205&gt;0,AK205&amp;Sprache!$E$87&amp;AL205,"")</f>
        <v/>
      </c>
      <c r="AN205" s="477" t="str">
        <f t="shared" ca="1" si="113"/>
        <v/>
      </c>
      <c r="AO205" s="480" t="str">
        <f t="shared" ca="1" si="114"/>
        <v/>
      </c>
    </row>
    <row r="206" spans="21:41" x14ac:dyDescent="0.2">
      <c r="U206" s="65" t="s">
        <v>297</v>
      </c>
      <c r="V206" s="34" t="str">
        <f ca="1">Planung!$N119</f>
        <v/>
      </c>
      <c r="W206" s="13" t="str">
        <f ca="1">Planung!$P119</f>
        <v/>
      </c>
      <c r="X206" s="13" t="str">
        <f ca="1">IF(AND(Ergebnisse!$H122&lt;&gt;"",Ergebnisse!$J122&lt;&gt;"",ABS(Ergebnisse!$H122-Ergebnisse!$J122)&gt;1,Ergebnisse!$E122&lt;&gt;Ergebnisse!$G122,$V206&lt;&gt;"",$W206&lt;&gt;""),Ergebnisse!$H122,"")</f>
        <v/>
      </c>
      <c r="Y206" s="29" t="str">
        <f ca="1">IF(AND(Ergebnisse!$H122&lt;&gt;"",Ergebnisse!$J122&lt;&gt;"",ABS(Ergebnisse!$H122-Ergebnisse!$J122)&gt;1,Ergebnisse!$E122&lt;&gt;Ergebnisse!$G122,$V206&lt;&gt;"",$W206&lt;&gt;""),Ergebnisse!$J122,"")</f>
        <v/>
      </c>
      <c r="Z206" s="28" t="str">
        <f ca="1">IF(Planung!$F119=0,V206&amp;W206,"")</f>
        <v/>
      </c>
      <c r="AA206" s="13">
        <f ca="1">IF(AND(V206&lt;&gt;"",W206&lt;&gt;"",V206&lt;&gt;W206,Ergebnisse!$Q122&lt;&gt;"",Ergebnisse!$S122&lt;&gt;""),1,0)</f>
        <v>0</v>
      </c>
      <c r="AB206" s="13" t="str">
        <f ca="1">IF(AND(AA206&gt;0,Planung!$F119=0),AN206&amp;Sprache!$E$87&amp;AO206,"")</f>
        <v/>
      </c>
      <c r="AC206" s="4" t="str">
        <f ca="1">IF(Planung!$F119=1,V206&amp;W206,"")</f>
        <v/>
      </c>
      <c r="AD206" s="135" t="str">
        <f ca="1">IF(AND(AA206&gt;0,Planung!$F119=1),AN206&amp;Sprache!$E$87&amp;AO206,"")</f>
        <v/>
      </c>
      <c r="AE206" s="138" t="str">
        <f ca="1">IF($AA206=0,"",IF($AK206&gt;$AL206,Einstellungen!$C$4,IF($AK206=$AL206,1,0)))</f>
        <v/>
      </c>
      <c r="AF206" s="135" t="str">
        <f ca="1">IF($AA206=0,"",IF($AK206&lt;$AL206,Einstellungen!$C$4,IF($AK206=$AL206,1,0)))</f>
        <v/>
      </c>
      <c r="AG206" s="477" t="str">
        <f ca="1">IF(AND(Ergebnisse!$K122&lt;&gt;"",Ergebnisse!$M122&lt;&gt;"",ABS(Ergebnisse!$K122-Ergebnisse!$M122)&gt;1,Ergebnisse!$E122&lt;&gt;Ergebnisse!$G122,$V206&lt;&gt;"",$W206&lt;&gt;""),Ergebnisse!$K122,"")</f>
        <v/>
      </c>
      <c r="AH206" s="478" t="str">
        <f ca="1">IF(AND(Ergebnisse!$K122&lt;&gt;"",Ergebnisse!$M122&lt;&gt;"",ABS(Ergebnisse!$K122-Ergebnisse!$M122)&gt;1,Ergebnisse!$E122&lt;&gt;Ergebnisse!$G122,$V206&lt;&gt;"",$W206&lt;&gt;""),Ergebnisse!$M122,"")</f>
        <v/>
      </c>
      <c r="AI206" s="479" t="str">
        <f ca="1">IF(AND(Ergebnisse!$N122&lt;&gt;"",Ergebnisse!$P122&lt;&gt;"",ABS(Ergebnisse!$N122-Ergebnisse!$P122)&gt;1,Ergebnisse!$E122&lt;&gt;Ergebnisse!$G122,$V206&lt;&gt;"",$W206&lt;&gt;""),Ergebnisse!$N122,"")</f>
        <v/>
      </c>
      <c r="AJ206" s="480" t="str">
        <f ca="1">IF(AND(Ergebnisse!$N122&lt;&gt;"",Ergebnisse!$P122&lt;&gt;"",ABS(Ergebnisse!$N122-Ergebnisse!$P122)&gt;1,Ergebnisse!$E122&lt;&gt;Ergebnisse!$G122,$V206&lt;&gt;"",$W206&lt;&gt;""),Ergebnisse!$P122,"")</f>
        <v/>
      </c>
      <c r="AK206" s="477">
        <f ca="1">IF(Ergebnisse!$Q122="",0,Ergebnisse!$Q122)</f>
        <v>0</v>
      </c>
      <c r="AL206" s="480">
        <f ca="1">IF(Ergebnisse!$S122="",0,Ergebnisse!$S122)</f>
        <v>0</v>
      </c>
      <c r="AM206" s="488" t="str">
        <f ca="1">IF(AA206&gt;0,AK206&amp;Sprache!$E$87&amp;AL206,"")</f>
        <v/>
      </c>
      <c r="AN206" s="477" t="str">
        <f t="shared" ca="1" si="113"/>
        <v/>
      </c>
      <c r="AO206" s="480" t="str">
        <f t="shared" ca="1" si="114"/>
        <v/>
      </c>
    </row>
    <row r="207" spans="21:41" x14ac:dyDescent="0.2">
      <c r="U207" s="65" t="s">
        <v>298</v>
      </c>
      <c r="V207" s="34" t="str">
        <f ca="1">Planung!$N120</f>
        <v/>
      </c>
      <c r="W207" s="13" t="str">
        <f ca="1">Planung!$P120</f>
        <v/>
      </c>
      <c r="X207" s="13" t="str">
        <f ca="1">IF(AND(Ergebnisse!$H123&lt;&gt;"",Ergebnisse!$J123&lt;&gt;"",ABS(Ergebnisse!$H123-Ergebnisse!$J123)&gt;1,Ergebnisse!$E123&lt;&gt;Ergebnisse!$G123,$V207&lt;&gt;"",$W207&lt;&gt;""),Ergebnisse!$H123,"")</f>
        <v/>
      </c>
      <c r="Y207" s="29" t="str">
        <f ca="1">IF(AND(Ergebnisse!$H123&lt;&gt;"",Ergebnisse!$J123&lt;&gt;"",ABS(Ergebnisse!$H123-Ergebnisse!$J123)&gt;1,Ergebnisse!$E123&lt;&gt;Ergebnisse!$G123,$V207&lt;&gt;"",$W207&lt;&gt;""),Ergebnisse!$J123,"")</f>
        <v/>
      </c>
      <c r="Z207" s="28" t="str">
        <f ca="1">IF(Planung!$F120=0,V207&amp;W207,"")</f>
        <v/>
      </c>
      <c r="AA207" s="13">
        <f ca="1">IF(AND(V207&lt;&gt;"",W207&lt;&gt;"",V207&lt;&gt;W207,Ergebnisse!$Q123&lt;&gt;"",Ergebnisse!$S123&lt;&gt;""),1,0)</f>
        <v>0</v>
      </c>
      <c r="AB207" s="13" t="str">
        <f ca="1">IF(AND(AA207&gt;0,Planung!$F120=0),AN207&amp;Sprache!$E$87&amp;AO207,"")</f>
        <v/>
      </c>
      <c r="AC207" s="4" t="str">
        <f ca="1">IF(Planung!$F120=1,V207&amp;W207,"")</f>
        <v/>
      </c>
      <c r="AD207" s="135" t="str">
        <f ca="1">IF(AND(AA207&gt;0,Planung!$F120=1),AN207&amp;Sprache!$E$87&amp;AO207,"")</f>
        <v/>
      </c>
      <c r="AE207" s="138" t="str">
        <f ca="1">IF($AA207=0,"",IF($AK207&gt;$AL207,Einstellungen!$C$4,IF($AK207=$AL207,1,0)))</f>
        <v/>
      </c>
      <c r="AF207" s="135" t="str">
        <f ca="1">IF($AA207=0,"",IF($AK207&lt;$AL207,Einstellungen!$C$4,IF($AK207=$AL207,1,0)))</f>
        <v/>
      </c>
      <c r="AG207" s="477" t="str">
        <f ca="1">IF(AND(Ergebnisse!$K123&lt;&gt;"",Ergebnisse!$M123&lt;&gt;"",ABS(Ergebnisse!$K123-Ergebnisse!$M123)&gt;1,Ergebnisse!$E123&lt;&gt;Ergebnisse!$G123,$V207&lt;&gt;"",$W207&lt;&gt;""),Ergebnisse!$K123,"")</f>
        <v/>
      </c>
      <c r="AH207" s="478" t="str">
        <f ca="1">IF(AND(Ergebnisse!$K123&lt;&gt;"",Ergebnisse!$M123&lt;&gt;"",ABS(Ergebnisse!$K123-Ergebnisse!$M123)&gt;1,Ergebnisse!$E123&lt;&gt;Ergebnisse!$G123,$V207&lt;&gt;"",$W207&lt;&gt;""),Ergebnisse!$M123,"")</f>
        <v/>
      </c>
      <c r="AI207" s="479" t="str">
        <f ca="1">IF(AND(Ergebnisse!$N123&lt;&gt;"",Ergebnisse!$P123&lt;&gt;"",ABS(Ergebnisse!$N123-Ergebnisse!$P123)&gt;1,Ergebnisse!$E123&lt;&gt;Ergebnisse!$G123,$V207&lt;&gt;"",$W207&lt;&gt;""),Ergebnisse!$N123,"")</f>
        <v/>
      </c>
      <c r="AJ207" s="480" t="str">
        <f ca="1">IF(AND(Ergebnisse!$N123&lt;&gt;"",Ergebnisse!$P123&lt;&gt;"",ABS(Ergebnisse!$N123-Ergebnisse!$P123)&gt;1,Ergebnisse!$E123&lt;&gt;Ergebnisse!$G123,$V207&lt;&gt;"",$W207&lt;&gt;""),Ergebnisse!$P123,"")</f>
        <v/>
      </c>
      <c r="AK207" s="477">
        <f ca="1">IF(Ergebnisse!$Q123="",0,Ergebnisse!$Q123)</f>
        <v>0</v>
      </c>
      <c r="AL207" s="480">
        <f ca="1">IF(Ergebnisse!$S123="",0,Ergebnisse!$S123)</f>
        <v>0</v>
      </c>
      <c r="AM207" s="488" t="str">
        <f ca="1">IF(AA207&gt;0,AK207&amp;Sprache!$E$87&amp;AL207,"")</f>
        <v/>
      </c>
      <c r="AN207" s="477" t="str">
        <f t="shared" ca="1" si="113"/>
        <v/>
      </c>
      <c r="AO207" s="480" t="str">
        <f t="shared" ca="1" si="114"/>
        <v/>
      </c>
    </row>
    <row r="208" spans="21:41" x14ac:dyDescent="0.2">
      <c r="U208" s="65" t="s">
        <v>299</v>
      </c>
      <c r="V208" s="34" t="str">
        <f ca="1">Planung!$N121</f>
        <v/>
      </c>
      <c r="W208" s="13" t="str">
        <f ca="1">Planung!$P121</f>
        <v/>
      </c>
      <c r="X208" s="13" t="str">
        <f ca="1">IF(AND(Ergebnisse!$H124&lt;&gt;"",Ergebnisse!$J124&lt;&gt;"",ABS(Ergebnisse!$H124-Ergebnisse!$J124)&gt;1,Ergebnisse!$E124&lt;&gt;Ergebnisse!$G124,$V208&lt;&gt;"",$W208&lt;&gt;""),Ergebnisse!$H124,"")</f>
        <v/>
      </c>
      <c r="Y208" s="29" t="str">
        <f ca="1">IF(AND(Ergebnisse!$H124&lt;&gt;"",Ergebnisse!$J124&lt;&gt;"",ABS(Ergebnisse!$H124-Ergebnisse!$J124)&gt;1,Ergebnisse!$E124&lt;&gt;Ergebnisse!$G124,$V208&lt;&gt;"",$W208&lt;&gt;""),Ergebnisse!$J124,"")</f>
        <v/>
      </c>
      <c r="Z208" s="28" t="str">
        <f ca="1">IF(Planung!$F121=0,V208&amp;W208,"")</f>
        <v/>
      </c>
      <c r="AA208" s="13">
        <f ca="1">IF(AND(V208&lt;&gt;"",W208&lt;&gt;"",V208&lt;&gt;W208,Ergebnisse!$Q124&lt;&gt;"",Ergebnisse!$S124&lt;&gt;""),1,0)</f>
        <v>0</v>
      </c>
      <c r="AB208" s="13" t="str">
        <f ca="1">IF(AND(AA208&gt;0,Planung!$F121=0),AN208&amp;Sprache!$E$87&amp;AO208,"")</f>
        <v/>
      </c>
      <c r="AC208" s="4" t="str">
        <f ca="1">IF(Planung!$F121=1,V208&amp;W208,"")</f>
        <v/>
      </c>
      <c r="AD208" s="135" t="str">
        <f ca="1">IF(AND(AA208&gt;0,Planung!$F121=1),AN208&amp;Sprache!$E$87&amp;AO208,"")</f>
        <v/>
      </c>
      <c r="AE208" s="138" t="str">
        <f ca="1">IF($AA208=0,"",IF($AK208&gt;$AL208,Einstellungen!$C$4,IF($AK208=$AL208,1,0)))</f>
        <v/>
      </c>
      <c r="AF208" s="135" t="str">
        <f ca="1">IF($AA208=0,"",IF($AK208&lt;$AL208,Einstellungen!$C$4,IF($AK208=$AL208,1,0)))</f>
        <v/>
      </c>
      <c r="AG208" s="477" t="str">
        <f ca="1">IF(AND(Ergebnisse!$K124&lt;&gt;"",Ergebnisse!$M124&lt;&gt;"",ABS(Ergebnisse!$K124-Ergebnisse!$M124)&gt;1,Ergebnisse!$E124&lt;&gt;Ergebnisse!$G124,$V208&lt;&gt;"",$W208&lt;&gt;""),Ergebnisse!$K124,"")</f>
        <v/>
      </c>
      <c r="AH208" s="478" t="str">
        <f ca="1">IF(AND(Ergebnisse!$K124&lt;&gt;"",Ergebnisse!$M124&lt;&gt;"",ABS(Ergebnisse!$K124-Ergebnisse!$M124)&gt;1,Ergebnisse!$E124&lt;&gt;Ergebnisse!$G124,$V208&lt;&gt;"",$W208&lt;&gt;""),Ergebnisse!$M124,"")</f>
        <v/>
      </c>
      <c r="AI208" s="479" t="str">
        <f ca="1">IF(AND(Ergebnisse!$N124&lt;&gt;"",Ergebnisse!$P124&lt;&gt;"",ABS(Ergebnisse!$N124-Ergebnisse!$P124)&gt;1,Ergebnisse!$E124&lt;&gt;Ergebnisse!$G124,$V208&lt;&gt;"",$W208&lt;&gt;""),Ergebnisse!$N124,"")</f>
        <v/>
      </c>
      <c r="AJ208" s="480" t="str">
        <f ca="1">IF(AND(Ergebnisse!$N124&lt;&gt;"",Ergebnisse!$P124&lt;&gt;"",ABS(Ergebnisse!$N124-Ergebnisse!$P124)&gt;1,Ergebnisse!$E124&lt;&gt;Ergebnisse!$G124,$V208&lt;&gt;"",$W208&lt;&gt;""),Ergebnisse!$P124,"")</f>
        <v/>
      </c>
      <c r="AK208" s="477">
        <f ca="1">IF(Ergebnisse!$Q124="",0,Ergebnisse!$Q124)</f>
        <v>0</v>
      </c>
      <c r="AL208" s="480">
        <f ca="1">IF(Ergebnisse!$S124="",0,Ergebnisse!$S124)</f>
        <v>0</v>
      </c>
      <c r="AM208" s="488" t="str">
        <f ca="1">IF(AA208&gt;0,AK208&amp;Sprache!$E$87&amp;AL208,"")</f>
        <v/>
      </c>
      <c r="AN208" s="477" t="str">
        <f t="shared" ca="1" si="113"/>
        <v/>
      </c>
      <c r="AO208" s="480" t="str">
        <f t="shared" ca="1" si="114"/>
        <v/>
      </c>
    </row>
    <row r="209" spans="21:41" x14ac:dyDescent="0.2">
      <c r="U209" s="65" t="s">
        <v>300</v>
      </c>
      <c r="V209" s="34" t="str">
        <f ca="1">Planung!$N122</f>
        <v/>
      </c>
      <c r="W209" s="13" t="str">
        <f ca="1">Planung!$P122</f>
        <v/>
      </c>
      <c r="X209" s="13" t="str">
        <f ca="1">IF(AND(Ergebnisse!$H125&lt;&gt;"",Ergebnisse!$J125&lt;&gt;"",ABS(Ergebnisse!$H125-Ergebnisse!$J125)&gt;1,Ergebnisse!$E125&lt;&gt;Ergebnisse!$G125,$V209&lt;&gt;"",$W209&lt;&gt;""),Ergebnisse!$H125,"")</f>
        <v/>
      </c>
      <c r="Y209" s="29" t="str">
        <f ca="1">IF(AND(Ergebnisse!$H125&lt;&gt;"",Ergebnisse!$J125&lt;&gt;"",ABS(Ergebnisse!$H125-Ergebnisse!$J125)&gt;1,Ergebnisse!$E125&lt;&gt;Ergebnisse!$G125,$V209&lt;&gt;"",$W209&lt;&gt;""),Ergebnisse!$J125,"")</f>
        <v/>
      </c>
      <c r="Z209" s="28" t="str">
        <f ca="1">IF(Planung!$F122=0,V209&amp;W209,"")</f>
        <v/>
      </c>
      <c r="AA209" s="13">
        <f ca="1">IF(AND(V209&lt;&gt;"",W209&lt;&gt;"",V209&lt;&gt;W209,Ergebnisse!$Q125&lt;&gt;"",Ergebnisse!$S125&lt;&gt;""),1,0)</f>
        <v>0</v>
      </c>
      <c r="AB209" s="13" t="str">
        <f ca="1">IF(AND(AA209&gt;0,Planung!$F122=0),AN209&amp;Sprache!$E$87&amp;AO209,"")</f>
        <v/>
      </c>
      <c r="AC209" s="4" t="str">
        <f ca="1">IF(Planung!$F122=1,V209&amp;W209,"")</f>
        <v/>
      </c>
      <c r="AD209" s="135" t="str">
        <f ca="1">IF(AND(AA209&gt;0,Planung!$F122=1),AN209&amp;Sprache!$E$87&amp;AO209,"")</f>
        <v/>
      </c>
      <c r="AE209" s="138" t="str">
        <f ca="1">IF($AA209=0,"",IF($AK209&gt;$AL209,Einstellungen!$C$4,IF($AK209=$AL209,1,0)))</f>
        <v/>
      </c>
      <c r="AF209" s="135" t="str">
        <f ca="1">IF($AA209=0,"",IF($AK209&lt;$AL209,Einstellungen!$C$4,IF($AK209=$AL209,1,0)))</f>
        <v/>
      </c>
      <c r="AG209" s="477" t="str">
        <f ca="1">IF(AND(Ergebnisse!$K125&lt;&gt;"",Ergebnisse!$M125&lt;&gt;"",ABS(Ergebnisse!$K125-Ergebnisse!$M125)&gt;1,Ergebnisse!$E125&lt;&gt;Ergebnisse!$G125,$V209&lt;&gt;"",$W209&lt;&gt;""),Ergebnisse!$K125,"")</f>
        <v/>
      </c>
      <c r="AH209" s="478" t="str">
        <f ca="1">IF(AND(Ergebnisse!$K125&lt;&gt;"",Ergebnisse!$M125&lt;&gt;"",ABS(Ergebnisse!$K125-Ergebnisse!$M125)&gt;1,Ergebnisse!$E125&lt;&gt;Ergebnisse!$G125,$V209&lt;&gt;"",$W209&lt;&gt;""),Ergebnisse!$M125,"")</f>
        <v/>
      </c>
      <c r="AI209" s="479" t="str">
        <f ca="1">IF(AND(Ergebnisse!$N125&lt;&gt;"",Ergebnisse!$P125&lt;&gt;"",ABS(Ergebnisse!$N125-Ergebnisse!$P125)&gt;1,Ergebnisse!$E125&lt;&gt;Ergebnisse!$G125,$V209&lt;&gt;"",$W209&lt;&gt;""),Ergebnisse!$N125,"")</f>
        <v/>
      </c>
      <c r="AJ209" s="480" t="str">
        <f ca="1">IF(AND(Ergebnisse!$N125&lt;&gt;"",Ergebnisse!$P125&lt;&gt;"",ABS(Ergebnisse!$N125-Ergebnisse!$P125)&gt;1,Ergebnisse!$E125&lt;&gt;Ergebnisse!$G125,$V209&lt;&gt;"",$W209&lt;&gt;""),Ergebnisse!$P125,"")</f>
        <v/>
      </c>
      <c r="AK209" s="477">
        <f ca="1">IF(Ergebnisse!$Q125="",0,Ergebnisse!$Q125)</f>
        <v>0</v>
      </c>
      <c r="AL209" s="480">
        <f ca="1">IF(Ergebnisse!$S125="",0,Ergebnisse!$S125)</f>
        <v>0</v>
      </c>
      <c r="AM209" s="488" t="str">
        <f ca="1">IF(AA209&gt;0,AK209&amp;Sprache!$E$87&amp;AL209,"")</f>
        <v/>
      </c>
      <c r="AN209" s="477" t="str">
        <f t="shared" ca="1" si="113"/>
        <v/>
      </c>
      <c r="AO209" s="480" t="str">
        <f t="shared" ca="1" si="114"/>
        <v/>
      </c>
    </row>
    <row r="210" spans="21:41" x14ac:dyDescent="0.2">
      <c r="U210" s="65" t="s">
        <v>301</v>
      </c>
      <c r="V210" s="34" t="str">
        <f ca="1">Planung!$N123</f>
        <v/>
      </c>
      <c r="W210" s="13" t="str">
        <f ca="1">Planung!$P123</f>
        <v/>
      </c>
      <c r="X210" s="13" t="str">
        <f ca="1">IF(AND(Ergebnisse!$H126&lt;&gt;"",Ergebnisse!$J126&lt;&gt;"",ABS(Ergebnisse!$H126-Ergebnisse!$J126)&gt;1,Ergebnisse!$E126&lt;&gt;Ergebnisse!$G126,$V210&lt;&gt;"",$W210&lt;&gt;""),Ergebnisse!$H126,"")</f>
        <v/>
      </c>
      <c r="Y210" s="29" t="str">
        <f ca="1">IF(AND(Ergebnisse!$H126&lt;&gt;"",Ergebnisse!$J126&lt;&gt;"",ABS(Ergebnisse!$H126-Ergebnisse!$J126)&gt;1,Ergebnisse!$E126&lt;&gt;Ergebnisse!$G126,$V210&lt;&gt;"",$W210&lt;&gt;""),Ergebnisse!$J126,"")</f>
        <v/>
      </c>
      <c r="Z210" s="28" t="str">
        <f ca="1">IF(Planung!$F123=0,V210&amp;W210,"")</f>
        <v/>
      </c>
      <c r="AA210" s="13">
        <f ca="1">IF(AND(V210&lt;&gt;"",W210&lt;&gt;"",V210&lt;&gt;W210,Ergebnisse!$Q126&lt;&gt;"",Ergebnisse!$S126&lt;&gt;""),1,0)</f>
        <v>0</v>
      </c>
      <c r="AB210" s="13" t="str">
        <f ca="1">IF(AND(AA210&gt;0,Planung!$F123=0),AN210&amp;Sprache!$E$87&amp;AO210,"")</f>
        <v/>
      </c>
      <c r="AC210" s="4" t="str">
        <f ca="1">IF(Planung!$F123=1,V210&amp;W210,"")</f>
        <v/>
      </c>
      <c r="AD210" s="135" t="str">
        <f ca="1">IF(AND(AA210&gt;0,Planung!$F123=1),AN210&amp;Sprache!$E$87&amp;AO210,"")</f>
        <v/>
      </c>
      <c r="AE210" s="138" t="str">
        <f ca="1">IF($AA210=0,"",IF($AK210&gt;$AL210,Einstellungen!$C$4,IF($AK210=$AL210,1,0)))</f>
        <v/>
      </c>
      <c r="AF210" s="135" t="str">
        <f ca="1">IF($AA210=0,"",IF($AK210&lt;$AL210,Einstellungen!$C$4,IF($AK210=$AL210,1,0)))</f>
        <v/>
      </c>
      <c r="AG210" s="477" t="str">
        <f ca="1">IF(AND(Ergebnisse!$K126&lt;&gt;"",Ergebnisse!$M126&lt;&gt;"",ABS(Ergebnisse!$K126-Ergebnisse!$M126)&gt;1,Ergebnisse!$E126&lt;&gt;Ergebnisse!$G126,$V210&lt;&gt;"",$W210&lt;&gt;""),Ergebnisse!$K126,"")</f>
        <v/>
      </c>
      <c r="AH210" s="478" t="str">
        <f ca="1">IF(AND(Ergebnisse!$K126&lt;&gt;"",Ergebnisse!$M126&lt;&gt;"",ABS(Ergebnisse!$K126-Ergebnisse!$M126)&gt;1,Ergebnisse!$E126&lt;&gt;Ergebnisse!$G126,$V210&lt;&gt;"",$W210&lt;&gt;""),Ergebnisse!$M126,"")</f>
        <v/>
      </c>
      <c r="AI210" s="479" t="str">
        <f ca="1">IF(AND(Ergebnisse!$N126&lt;&gt;"",Ergebnisse!$P126&lt;&gt;"",ABS(Ergebnisse!$N126-Ergebnisse!$P126)&gt;1,Ergebnisse!$E126&lt;&gt;Ergebnisse!$G126,$V210&lt;&gt;"",$W210&lt;&gt;""),Ergebnisse!$N126,"")</f>
        <v/>
      </c>
      <c r="AJ210" s="480" t="str">
        <f ca="1">IF(AND(Ergebnisse!$N126&lt;&gt;"",Ergebnisse!$P126&lt;&gt;"",ABS(Ergebnisse!$N126-Ergebnisse!$P126)&gt;1,Ergebnisse!$E126&lt;&gt;Ergebnisse!$G126,$V210&lt;&gt;"",$W210&lt;&gt;""),Ergebnisse!$P126,"")</f>
        <v/>
      </c>
      <c r="AK210" s="477">
        <f ca="1">IF(Ergebnisse!$Q126="",0,Ergebnisse!$Q126)</f>
        <v>0</v>
      </c>
      <c r="AL210" s="480">
        <f ca="1">IF(Ergebnisse!$S126="",0,Ergebnisse!$S126)</f>
        <v>0</v>
      </c>
      <c r="AM210" s="488" t="str">
        <f ca="1">IF(AA210&gt;0,AK210&amp;Sprache!$E$87&amp;AL210,"")</f>
        <v/>
      </c>
      <c r="AN210" s="477" t="str">
        <f t="shared" ca="1" si="113"/>
        <v/>
      </c>
      <c r="AO210" s="480" t="str">
        <f t="shared" ca="1" si="114"/>
        <v/>
      </c>
    </row>
    <row r="211" spans="21:41" x14ac:dyDescent="0.2">
      <c r="U211" s="65" t="s">
        <v>302</v>
      </c>
      <c r="V211" s="34" t="str">
        <f ca="1">Planung!$N124</f>
        <v/>
      </c>
      <c r="W211" s="13" t="str">
        <f ca="1">Planung!$P124</f>
        <v/>
      </c>
      <c r="X211" s="13" t="str">
        <f ca="1">IF(AND(Ergebnisse!$H127&lt;&gt;"",Ergebnisse!$J127&lt;&gt;"",ABS(Ergebnisse!$H127-Ergebnisse!$J127)&gt;1,Ergebnisse!$E127&lt;&gt;Ergebnisse!$G127,$V211&lt;&gt;"",$W211&lt;&gt;""),Ergebnisse!$H127,"")</f>
        <v/>
      </c>
      <c r="Y211" s="29" t="str">
        <f ca="1">IF(AND(Ergebnisse!$H127&lt;&gt;"",Ergebnisse!$J127&lt;&gt;"",ABS(Ergebnisse!$H127-Ergebnisse!$J127)&gt;1,Ergebnisse!$E127&lt;&gt;Ergebnisse!$G127,$V211&lt;&gt;"",$W211&lt;&gt;""),Ergebnisse!$J127,"")</f>
        <v/>
      </c>
      <c r="Z211" s="28" t="str">
        <f ca="1">IF(Planung!$F124=0,V211&amp;W211,"")</f>
        <v/>
      </c>
      <c r="AA211" s="13">
        <f ca="1">IF(AND(V211&lt;&gt;"",W211&lt;&gt;"",V211&lt;&gt;W211,Ergebnisse!$Q127&lt;&gt;"",Ergebnisse!$S127&lt;&gt;""),1,0)</f>
        <v>0</v>
      </c>
      <c r="AB211" s="13" t="str">
        <f ca="1">IF(AND(AA211&gt;0,Planung!$F124=0),AN211&amp;Sprache!$E$87&amp;AO211,"")</f>
        <v/>
      </c>
      <c r="AC211" s="4" t="str">
        <f ca="1">IF(Planung!$F124=1,V211&amp;W211,"")</f>
        <v/>
      </c>
      <c r="AD211" s="135" t="str">
        <f ca="1">IF(AND(AA211&gt;0,Planung!$F124=1),AN211&amp;Sprache!$E$87&amp;AO211,"")</f>
        <v/>
      </c>
      <c r="AE211" s="138" t="str">
        <f ca="1">IF($AA211=0,"",IF($AK211&gt;$AL211,Einstellungen!$C$4,IF($AK211=$AL211,1,0)))</f>
        <v/>
      </c>
      <c r="AF211" s="135" t="str">
        <f ca="1">IF($AA211=0,"",IF($AK211&lt;$AL211,Einstellungen!$C$4,IF($AK211=$AL211,1,0)))</f>
        <v/>
      </c>
      <c r="AG211" s="477" t="str">
        <f ca="1">IF(AND(Ergebnisse!$K127&lt;&gt;"",Ergebnisse!$M127&lt;&gt;"",ABS(Ergebnisse!$K127-Ergebnisse!$M127)&gt;1,Ergebnisse!$E127&lt;&gt;Ergebnisse!$G127,$V211&lt;&gt;"",$W211&lt;&gt;""),Ergebnisse!$K127,"")</f>
        <v/>
      </c>
      <c r="AH211" s="478" t="str">
        <f ca="1">IF(AND(Ergebnisse!$K127&lt;&gt;"",Ergebnisse!$M127&lt;&gt;"",ABS(Ergebnisse!$K127-Ergebnisse!$M127)&gt;1,Ergebnisse!$E127&lt;&gt;Ergebnisse!$G127,$V211&lt;&gt;"",$W211&lt;&gt;""),Ergebnisse!$M127,"")</f>
        <v/>
      </c>
      <c r="AI211" s="479" t="str">
        <f ca="1">IF(AND(Ergebnisse!$N127&lt;&gt;"",Ergebnisse!$P127&lt;&gt;"",ABS(Ergebnisse!$N127-Ergebnisse!$P127)&gt;1,Ergebnisse!$E127&lt;&gt;Ergebnisse!$G127,$V211&lt;&gt;"",$W211&lt;&gt;""),Ergebnisse!$N127,"")</f>
        <v/>
      </c>
      <c r="AJ211" s="480" t="str">
        <f ca="1">IF(AND(Ergebnisse!$N127&lt;&gt;"",Ergebnisse!$P127&lt;&gt;"",ABS(Ergebnisse!$N127-Ergebnisse!$P127)&gt;1,Ergebnisse!$E127&lt;&gt;Ergebnisse!$G127,$V211&lt;&gt;"",$W211&lt;&gt;""),Ergebnisse!$P127,"")</f>
        <v/>
      </c>
      <c r="AK211" s="477">
        <f ca="1">IF(Ergebnisse!$Q127="",0,Ergebnisse!$Q127)</f>
        <v>0</v>
      </c>
      <c r="AL211" s="480">
        <f ca="1">IF(Ergebnisse!$S127="",0,Ergebnisse!$S127)</f>
        <v>0</v>
      </c>
      <c r="AM211" s="488" t="str">
        <f ca="1">IF(AA211&gt;0,AK211&amp;Sprache!$E$87&amp;AL211,"")</f>
        <v/>
      </c>
      <c r="AN211" s="477" t="str">
        <f t="shared" ca="1" si="113"/>
        <v/>
      </c>
      <c r="AO211" s="480" t="str">
        <f t="shared" ca="1" si="114"/>
        <v/>
      </c>
    </row>
    <row r="212" spans="21:41" x14ac:dyDescent="0.2">
      <c r="U212" s="65" t="s">
        <v>303</v>
      </c>
      <c r="V212" s="34" t="str">
        <f ca="1">Planung!$N125</f>
        <v/>
      </c>
      <c r="W212" s="13" t="str">
        <f ca="1">Planung!$P125</f>
        <v/>
      </c>
      <c r="X212" s="13" t="str">
        <f ca="1">IF(AND(Ergebnisse!$H128&lt;&gt;"",Ergebnisse!$J128&lt;&gt;"",ABS(Ergebnisse!$H128-Ergebnisse!$J128)&gt;1,Ergebnisse!$E128&lt;&gt;Ergebnisse!$G128,$V212&lt;&gt;"",$W212&lt;&gt;""),Ergebnisse!$H128,"")</f>
        <v/>
      </c>
      <c r="Y212" s="29" t="str">
        <f ca="1">IF(AND(Ergebnisse!$H128&lt;&gt;"",Ergebnisse!$J128&lt;&gt;"",ABS(Ergebnisse!$H128-Ergebnisse!$J128)&gt;1,Ergebnisse!$E128&lt;&gt;Ergebnisse!$G128,$V212&lt;&gt;"",$W212&lt;&gt;""),Ergebnisse!$J128,"")</f>
        <v/>
      </c>
      <c r="Z212" s="28" t="str">
        <f ca="1">IF(Planung!$F125=0,V212&amp;W212,"")</f>
        <v/>
      </c>
      <c r="AA212" s="13">
        <f ca="1">IF(AND(V212&lt;&gt;"",W212&lt;&gt;"",V212&lt;&gt;W212,Ergebnisse!$Q128&lt;&gt;"",Ergebnisse!$S128&lt;&gt;""),1,0)</f>
        <v>0</v>
      </c>
      <c r="AB212" s="13" t="str">
        <f ca="1">IF(AND(AA212&gt;0,Planung!$F125=0),AN212&amp;Sprache!$E$87&amp;AO212,"")</f>
        <v/>
      </c>
      <c r="AC212" s="4" t="str">
        <f ca="1">IF(Planung!$F125=1,V212&amp;W212,"")</f>
        <v/>
      </c>
      <c r="AD212" s="135" t="str">
        <f ca="1">IF(AND(AA212&gt;0,Planung!$F125=1),AN212&amp;Sprache!$E$87&amp;AO212,"")</f>
        <v/>
      </c>
      <c r="AE212" s="138" t="str">
        <f ca="1">IF($AA212=0,"",IF($AK212&gt;$AL212,Einstellungen!$C$4,IF($AK212=$AL212,1,0)))</f>
        <v/>
      </c>
      <c r="AF212" s="135" t="str">
        <f ca="1">IF($AA212=0,"",IF($AK212&lt;$AL212,Einstellungen!$C$4,IF($AK212=$AL212,1,0)))</f>
        <v/>
      </c>
      <c r="AG212" s="477" t="str">
        <f ca="1">IF(AND(Ergebnisse!$K128&lt;&gt;"",Ergebnisse!$M128&lt;&gt;"",ABS(Ergebnisse!$K128-Ergebnisse!$M128)&gt;1,Ergebnisse!$E128&lt;&gt;Ergebnisse!$G128,$V212&lt;&gt;"",$W212&lt;&gt;""),Ergebnisse!$K128,"")</f>
        <v/>
      </c>
      <c r="AH212" s="478" t="str">
        <f ca="1">IF(AND(Ergebnisse!$K128&lt;&gt;"",Ergebnisse!$M128&lt;&gt;"",ABS(Ergebnisse!$K128-Ergebnisse!$M128)&gt;1,Ergebnisse!$E128&lt;&gt;Ergebnisse!$G128,$V212&lt;&gt;"",$W212&lt;&gt;""),Ergebnisse!$M128,"")</f>
        <v/>
      </c>
      <c r="AI212" s="479" t="str">
        <f ca="1">IF(AND(Ergebnisse!$N128&lt;&gt;"",Ergebnisse!$P128&lt;&gt;"",ABS(Ergebnisse!$N128-Ergebnisse!$P128)&gt;1,Ergebnisse!$E128&lt;&gt;Ergebnisse!$G128,$V212&lt;&gt;"",$W212&lt;&gt;""),Ergebnisse!$N128,"")</f>
        <v/>
      </c>
      <c r="AJ212" s="480" t="str">
        <f ca="1">IF(AND(Ergebnisse!$N128&lt;&gt;"",Ergebnisse!$P128&lt;&gt;"",ABS(Ergebnisse!$N128-Ergebnisse!$P128)&gt;1,Ergebnisse!$E128&lt;&gt;Ergebnisse!$G128,$V212&lt;&gt;"",$W212&lt;&gt;""),Ergebnisse!$P128,"")</f>
        <v/>
      </c>
      <c r="AK212" s="477">
        <f ca="1">IF(Ergebnisse!$Q128="",0,Ergebnisse!$Q128)</f>
        <v>0</v>
      </c>
      <c r="AL212" s="480">
        <f ca="1">IF(Ergebnisse!$S128="",0,Ergebnisse!$S128)</f>
        <v>0</v>
      </c>
      <c r="AM212" s="488" t="str">
        <f ca="1">IF(AA212&gt;0,AK212&amp;Sprache!$E$87&amp;AL212,"")</f>
        <v/>
      </c>
      <c r="AN212" s="477" t="str">
        <f t="shared" ca="1" si="113"/>
        <v/>
      </c>
      <c r="AO212" s="480" t="str">
        <f t="shared" ca="1" si="114"/>
        <v/>
      </c>
    </row>
    <row r="213" spans="21:41" x14ac:dyDescent="0.2">
      <c r="U213" s="65" t="s">
        <v>304</v>
      </c>
      <c r="V213" s="34" t="str">
        <f ca="1">Planung!$N126</f>
        <v/>
      </c>
      <c r="W213" s="13" t="str">
        <f ca="1">Planung!$P126</f>
        <v/>
      </c>
      <c r="X213" s="13" t="str">
        <f ca="1">IF(AND(Ergebnisse!$H129&lt;&gt;"",Ergebnisse!$J129&lt;&gt;"",ABS(Ergebnisse!$H129-Ergebnisse!$J129)&gt;1,Ergebnisse!$E129&lt;&gt;Ergebnisse!$G129,$V213&lt;&gt;"",$W213&lt;&gt;""),Ergebnisse!$H129,"")</f>
        <v/>
      </c>
      <c r="Y213" s="29" t="str">
        <f ca="1">IF(AND(Ergebnisse!$H129&lt;&gt;"",Ergebnisse!$J129&lt;&gt;"",ABS(Ergebnisse!$H129-Ergebnisse!$J129)&gt;1,Ergebnisse!$E129&lt;&gt;Ergebnisse!$G129,$V213&lt;&gt;"",$W213&lt;&gt;""),Ergebnisse!$J129,"")</f>
        <v/>
      </c>
      <c r="Z213" s="28" t="str">
        <f ca="1">IF(Planung!$F126=0,V213&amp;W213,"")</f>
        <v/>
      </c>
      <c r="AA213" s="13">
        <f ca="1">IF(AND(V213&lt;&gt;"",W213&lt;&gt;"",V213&lt;&gt;W213,Ergebnisse!$Q129&lt;&gt;"",Ergebnisse!$S129&lt;&gt;""),1,0)</f>
        <v>0</v>
      </c>
      <c r="AB213" s="13" t="str">
        <f ca="1">IF(AND(AA213&gt;0,Planung!$F126=0),AN213&amp;Sprache!$E$87&amp;AO213,"")</f>
        <v/>
      </c>
      <c r="AC213" s="4" t="str">
        <f ca="1">IF(Planung!$F126=1,V213&amp;W213,"")</f>
        <v/>
      </c>
      <c r="AD213" s="135" t="str">
        <f ca="1">IF(AND(AA213&gt;0,Planung!$F126=1),AN213&amp;Sprache!$E$87&amp;AO213,"")</f>
        <v/>
      </c>
      <c r="AE213" s="138" t="str">
        <f ca="1">IF($AA213=0,"",IF($AK213&gt;$AL213,Einstellungen!$C$4,IF($AK213=$AL213,1,0)))</f>
        <v/>
      </c>
      <c r="AF213" s="135" t="str">
        <f ca="1">IF($AA213=0,"",IF($AK213&lt;$AL213,Einstellungen!$C$4,IF($AK213=$AL213,1,0)))</f>
        <v/>
      </c>
      <c r="AG213" s="477" t="str">
        <f ca="1">IF(AND(Ergebnisse!$K129&lt;&gt;"",Ergebnisse!$M129&lt;&gt;"",ABS(Ergebnisse!$K129-Ergebnisse!$M129)&gt;1,Ergebnisse!$E129&lt;&gt;Ergebnisse!$G129,$V213&lt;&gt;"",$W213&lt;&gt;""),Ergebnisse!$K129,"")</f>
        <v/>
      </c>
      <c r="AH213" s="478" t="str">
        <f ca="1">IF(AND(Ergebnisse!$K129&lt;&gt;"",Ergebnisse!$M129&lt;&gt;"",ABS(Ergebnisse!$K129-Ergebnisse!$M129)&gt;1,Ergebnisse!$E129&lt;&gt;Ergebnisse!$G129,$V213&lt;&gt;"",$W213&lt;&gt;""),Ergebnisse!$M129,"")</f>
        <v/>
      </c>
      <c r="AI213" s="479" t="str">
        <f ca="1">IF(AND(Ergebnisse!$N129&lt;&gt;"",Ergebnisse!$P129&lt;&gt;"",ABS(Ergebnisse!$N129-Ergebnisse!$P129)&gt;1,Ergebnisse!$E129&lt;&gt;Ergebnisse!$G129,$V213&lt;&gt;"",$W213&lt;&gt;""),Ergebnisse!$N129,"")</f>
        <v/>
      </c>
      <c r="AJ213" s="480" t="str">
        <f ca="1">IF(AND(Ergebnisse!$N129&lt;&gt;"",Ergebnisse!$P129&lt;&gt;"",ABS(Ergebnisse!$N129-Ergebnisse!$P129)&gt;1,Ergebnisse!$E129&lt;&gt;Ergebnisse!$G129,$V213&lt;&gt;"",$W213&lt;&gt;""),Ergebnisse!$P129,"")</f>
        <v/>
      </c>
      <c r="AK213" s="477">
        <f ca="1">IF(Ergebnisse!$Q129="",0,Ergebnisse!$Q129)</f>
        <v>0</v>
      </c>
      <c r="AL213" s="480">
        <f ca="1">IF(Ergebnisse!$S129="",0,Ergebnisse!$S129)</f>
        <v>0</v>
      </c>
      <c r="AM213" s="488" t="str">
        <f ca="1">IF(AA213&gt;0,AK213&amp;Sprache!$E$87&amp;AL213,"")</f>
        <v/>
      </c>
      <c r="AN213" s="477" t="str">
        <f t="shared" ca="1" si="113"/>
        <v/>
      </c>
      <c r="AO213" s="480" t="str">
        <f t="shared" ca="1" si="114"/>
        <v/>
      </c>
    </row>
    <row r="214" spans="21:41" x14ac:dyDescent="0.2">
      <c r="U214" s="65" t="s">
        <v>305</v>
      </c>
      <c r="V214" s="34" t="str">
        <f ca="1">Planung!$N127</f>
        <v/>
      </c>
      <c r="W214" s="13" t="str">
        <f ca="1">Planung!$P127</f>
        <v/>
      </c>
      <c r="X214" s="13" t="str">
        <f ca="1">IF(AND(Ergebnisse!$H130&lt;&gt;"",Ergebnisse!$J130&lt;&gt;"",ABS(Ergebnisse!$H130-Ergebnisse!$J130)&gt;1,Ergebnisse!$E130&lt;&gt;Ergebnisse!$G130,$V214&lt;&gt;"",$W214&lt;&gt;""),Ergebnisse!$H130,"")</f>
        <v/>
      </c>
      <c r="Y214" s="29" t="str">
        <f ca="1">IF(AND(Ergebnisse!$H130&lt;&gt;"",Ergebnisse!$J130&lt;&gt;"",ABS(Ergebnisse!$H130-Ergebnisse!$J130)&gt;1,Ergebnisse!$E130&lt;&gt;Ergebnisse!$G130,$V214&lt;&gt;"",$W214&lt;&gt;""),Ergebnisse!$J130,"")</f>
        <v/>
      </c>
      <c r="Z214" s="28" t="str">
        <f ca="1">IF(Planung!$F127=0,V214&amp;W214,"")</f>
        <v/>
      </c>
      <c r="AA214" s="13">
        <f ca="1">IF(AND(V214&lt;&gt;"",W214&lt;&gt;"",V214&lt;&gt;W214,Ergebnisse!$Q130&lt;&gt;"",Ergebnisse!$S130&lt;&gt;""),1,0)</f>
        <v>0</v>
      </c>
      <c r="AB214" s="13" t="str">
        <f ca="1">IF(AND(AA214&gt;0,Planung!$F127=0),AN214&amp;Sprache!$E$87&amp;AO214,"")</f>
        <v/>
      </c>
      <c r="AC214" s="4" t="str">
        <f ca="1">IF(Planung!$F127=1,V214&amp;W214,"")</f>
        <v/>
      </c>
      <c r="AD214" s="135" t="str">
        <f ca="1">IF(AND(AA214&gt;0,Planung!$F127=1),AN214&amp;Sprache!$E$87&amp;AO214,"")</f>
        <v/>
      </c>
      <c r="AE214" s="138" t="str">
        <f ca="1">IF($AA214=0,"",IF($AK214&gt;$AL214,Einstellungen!$C$4,IF($AK214=$AL214,1,0)))</f>
        <v/>
      </c>
      <c r="AF214" s="135" t="str">
        <f ca="1">IF($AA214=0,"",IF($AK214&lt;$AL214,Einstellungen!$C$4,IF($AK214=$AL214,1,0)))</f>
        <v/>
      </c>
      <c r="AG214" s="477" t="str">
        <f ca="1">IF(AND(Ergebnisse!$K130&lt;&gt;"",Ergebnisse!$M130&lt;&gt;"",ABS(Ergebnisse!$K130-Ergebnisse!$M130)&gt;1,Ergebnisse!$E130&lt;&gt;Ergebnisse!$G130,$V214&lt;&gt;"",$W214&lt;&gt;""),Ergebnisse!$K130,"")</f>
        <v/>
      </c>
      <c r="AH214" s="478" t="str">
        <f ca="1">IF(AND(Ergebnisse!$K130&lt;&gt;"",Ergebnisse!$M130&lt;&gt;"",ABS(Ergebnisse!$K130-Ergebnisse!$M130)&gt;1,Ergebnisse!$E130&lt;&gt;Ergebnisse!$G130,$V214&lt;&gt;"",$W214&lt;&gt;""),Ergebnisse!$M130,"")</f>
        <v/>
      </c>
      <c r="AI214" s="479" t="str">
        <f ca="1">IF(AND(Ergebnisse!$N130&lt;&gt;"",Ergebnisse!$P130&lt;&gt;"",ABS(Ergebnisse!$N130-Ergebnisse!$P130)&gt;1,Ergebnisse!$E130&lt;&gt;Ergebnisse!$G130,$V214&lt;&gt;"",$W214&lt;&gt;""),Ergebnisse!$N130,"")</f>
        <v/>
      </c>
      <c r="AJ214" s="480" t="str">
        <f ca="1">IF(AND(Ergebnisse!$N130&lt;&gt;"",Ergebnisse!$P130&lt;&gt;"",ABS(Ergebnisse!$N130-Ergebnisse!$P130)&gt;1,Ergebnisse!$E130&lt;&gt;Ergebnisse!$G130,$V214&lt;&gt;"",$W214&lt;&gt;""),Ergebnisse!$P130,"")</f>
        <v/>
      </c>
      <c r="AK214" s="477">
        <f ca="1">IF(Ergebnisse!$Q130="",0,Ergebnisse!$Q130)</f>
        <v>0</v>
      </c>
      <c r="AL214" s="480">
        <f ca="1">IF(Ergebnisse!$S130="",0,Ergebnisse!$S130)</f>
        <v>0</v>
      </c>
      <c r="AM214" s="488" t="str">
        <f ca="1">IF(AA214&gt;0,AK214&amp;Sprache!$E$87&amp;AL214,"")</f>
        <v/>
      </c>
      <c r="AN214" s="477" t="str">
        <f t="shared" ca="1" si="113"/>
        <v/>
      </c>
      <c r="AO214" s="480" t="str">
        <f t="shared" ca="1" si="114"/>
        <v/>
      </c>
    </row>
    <row r="215" spans="21:41" x14ac:dyDescent="0.2">
      <c r="U215" s="65" t="s">
        <v>306</v>
      </c>
      <c r="V215" s="34" t="str">
        <f ca="1">Planung!$N128</f>
        <v/>
      </c>
      <c r="W215" s="13" t="str">
        <f ca="1">Planung!$P128</f>
        <v/>
      </c>
      <c r="X215" s="13" t="str">
        <f ca="1">IF(AND(Ergebnisse!$H131&lt;&gt;"",Ergebnisse!$J131&lt;&gt;"",ABS(Ergebnisse!$H131-Ergebnisse!$J131)&gt;1,Ergebnisse!$E131&lt;&gt;Ergebnisse!$G131,$V215&lt;&gt;"",$W215&lt;&gt;""),Ergebnisse!$H131,"")</f>
        <v/>
      </c>
      <c r="Y215" s="29" t="str">
        <f ca="1">IF(AND(Ergebnisse!$H131&lt;&gt;"",Ergebnisse!$J131&lt;&gt;"",ABS(Ergebnisse!$H131-Ergebnisse!$J131)&gt;1,Ergebnisse!$E131&lt;&gt;Ergebnisse!$G131,$V215&lt;&gt;"",$W215&lt;&gt;""),Ergebnisse!$J131,"")</f>
        <v/>
      </c>
      <c r="Z215" s="28" t="str">
        <f ca="1">IF(Planung!$F128=0,V215&amp;W215,"")</f>
        <v/>
      </c>
      <c r="AA215" s="13">
        <f ca="1">IF(AND(V215&lt;&gt;"",W215&lt;&gt;"",V215&lt;&gt;W215,Ergebnisse!$Q131&lt;&gt;"",Ergebnisse!$S131&lt;&gt;""),1,0)</f>
        <v>0</v>
      </c>
      <c r="AB215" s="13" t="str">
        <f ca="1">IF(AND(AA215&gt;0,Planung!$F128=0),AN215&amp;Sprache!$E$87&amp;AO215,"")</f>
        <v/>
      </c>
      <c r="AC215" s="4" t="str">
        <f ca="1">IF(Planung!$F128=1,V215&amp;W215,"")</f>
        <v/>
      </c>
      <c r="AD215" s="135" t="str">
        <f ca="1">IF(AND(AA215&gt;0,Planung!$F128=1),AN215&amp;Sprache!$E$87&amp;AO215,"")</f>
        <v/>
      </c>
      <c r="AE215" s="138" t="str">
        <f ca="1">IF($AA215=0,"",IF($AK215&gt;$AL215,Einstellungen!$C$4,IF($AK215=$AL215,1,0)))</f>
        <v/>
      </c>
      <c r="AF215" s="135" t="str">
        <f ca="1">IF($AA215=0,"",IF($AK215&lt;$AL215,Einstellungen!$C$4,IF($AK215=$AL215,1,0)))</f>
        <v/>
      </c>
      <c r="AG215" s="477" t="str">
        <f ca="1">IF(AND(Ergebnisse!$K131&lt;&gt;"",Ergebnisse!$M131&lt;&gt;"",ABS(Ergebnisse!$K131-Ergebnisse!$M131)&gt;1,Ergebnisse!$E131&lt;&gt;Ergebnisse!$G131,$V215&lt;&gt;"",$W215&lt;&gt;""),Ergebnisse!$K131,"")</f>
        <v/>
      </c>
      <c r="AH215" s="478" t="str">
        <f ca="1">IF(AND(Ergebnisse!$K131&lt;&gt;"",Ergebnisse!$M131&lt;&gt;"",ABS(Ergebnisse!$K131-Ergebnisse!$M131)&gt;1,Ergebnisse!$E131&lt;&gt;Ergebnisse!$G131,$V215&lt;&gt;"",$W215&lt;&gt;""),Ergebnisse!$M131,"")</f>
        <v/>
      </c>
      <c r="AI215" s="479" t="str">
        <f ca="1">IF(AND(Ergebnisse!$N131&lt;&gt;"",Ergebnisse!$P131&lt;&gt;"",ABS(Ergebnisse!$N131-Ergebnisse!$P131)&gt;1,Ergebnisse!$E131&lt;&gt;Ergebnisse!$G131,$V215&lt;&gt;"",$W215&lt;&gt;""),Ergebnisse!$N131,"")</f>
        <v/>
      </c>
      <c r="AJ215" s="480" t="str">
        <f ca="1">IF(AND(Ergebnisse!$N131&lt;&gt;"",Ergebnisse!$P131&lt;&gt;"",ABS(Ergebnisse!$N131-Ergebnisse!$P131)&gt;1,Ergebnisse!$E131&lt;&gt;Ergebnisse!$G131,$V215&lt;&gt;"",$W215&lt;&gt;""),Ergebnisse!$P131,"")</f>
        <v/>
      </c>
      <c r="AK215" s="477">
        <f ca="1">IF(Ergebnisse!$Q131="",0,Ergebnisse!$Q131)</f>
        <v>0</v>
      </c>
      <c r="AL215" s="480">
        <f ca="1">IF(Ergebnisse!$S131="",0,Ergebnisse!$S131)</f>
        <v>0</v>
      </c>
      <c r="AM215" s="488" t="str">
        <f ca="1">IF(AA215&gt;0,AK215&amp;Sprache!$E$87&amp;AL215,"")</f>
        <v/>
      </c>
      <c r="AN215" s="477" t="str">
        <f t="shared" ca="1" si="113"/>
        <v/>
      </c>
      <c r="AO215" s="480" t="str">
        <f t="shared" ca="1" si="114"/>
        <v/>
      </c>
    </row>
    <row r="216" spans="21:41" x14ac:dyDescent="0.2">
      <c r="U216" s="65" t="s">
        <v>307</v>
      </c>
      <c r="V216" s="34" t="str">
        <f ca="1">Planung!$N129</f>
        <v/>
      </c>
      <c r="W216" s="13" t="str">
        <f ca="1">Planung!$P129</f>
        <v/>
      </c>
      <c r="X216" s="13" t="str">
        <f ca="1">IF(AND(Ergebnisse!$H132&lt;&gt;"",Ergebnisse!$J132&lt;&gt;"",ABS(Ergebnisse!$H132-Ergebnisse!$J132)&gt;1,Ergebnisse!$E132&lt;&gt;Ergebnisse!$G132,$V216&lt;&gt;"",$W216&lt;&gt;""),Ergebnisse!$H132,"")</f>
        <v/>
      </c>
      <c r="Y216" s="29" t="str">
        <f ca="1">IF(AND(Ergebnisse!$H132&lt;&gt;"",Ergebnisse!$J132&lt;&gt;"",ABS(Ergebnisse!$H132-Ergebnisse!$J132)&gt;1,Ergebnisse!$E132&lt;&gt;Ergebnisse!$G132,$V216&lt;&gt;"",$W216&lt;&gt;""),Ergebnisse!$J132,"")</f>
        <v/>
      </c>
      <c r="Z216" s="28" t="str">
        <f ca="1">IF(Planung!$F129=0,V216&amp;W216,"")</f>
        <v/>
      </c>
      <c r="AA216" s="13">
        <f ca="1">IF(AND(V216&lt;&gt;"",W216&lt;&gt;"",V216&lt;&gt;W216,Ergebnisse!$Q132&lt;&gt;"",Ergebnisse!$S132&lt;&gt;""),1,0)</f>
        <v>0</v>
      </c>
      <c r="AB216" s="13" t="str">
        <f ca="1">IF(AND(AA216&gt;0,Planung!$F129=0),AN216&amp;Sprache!$E$87&amp;AO216,"")</f>
        <v/>
      </c>
      <c r="AC216" s="4" t="str">
        <f ca="1">IF(Planung!$F129=1,V216&amp;W216,"")</f>
        <v/>
      </c>
      <c r="AD216" s="135" t="str">
        <f ca="1">IF(AND(AA216&gt;0,Planung!$F129=1),AN216&amp;Sprache!$E$87&amp;AO216,"")</f>
        <v/>
      </c>
      <c r="AE216" s="138" t="str">
        <f ca="1">IF($AA216=0,"",IF($AK216&gt;$AL216,Einstellungen!$C$4,IF($AK216=$AL216,1,0)))</f>
        <v/>
      </c>
      <c r="AF216" s="135" t="str">
        <f ca="1">IF($AA216=0,"",IF($AK216&lt;$AL216,Einstellungen!$C$4,IF($AK216=$AL216,1,0)))</f>
        <v/>
      </c>
      <c r="AG216" s="477" t="str">
        <f ca="1">IF(AND(Ergebnisse!$K132&lt;&gt;"",Ergebnisse!$M132&lt;&gt;"",ABS(Ergebnisse!$K132-Ergebnisse!$M132)&gt;1,Ergebnisse!$E132&lt;&gt;Ergebnisse!$G132,$V216&lt;&gt;"",$W216&lt;&gt;""),Ergebnisse!$K132,"")</f>
        <v/>
      </c>
      <c r="AH216" s="478" t="str">
        <f ca="1">IF(AND(Ergebnisse!$K132&lt;&gt;"",Ergebnisse!$M132&lt;&gt;"",ABS(Ergebnisse!$K132-Ergebnisse!$M132)&gt;1,Ergebnisse!$E132&lt;&gt;Ergebnisse!$G132,$V216&lt;&gt;"",$W216&lt;&gt;""),Ergebnisse!$M132,"")</f>
        <v/>
      </c>
      <c r="AI216" s="479" t="str">
        <f ca="1">IF(AND(Ergebnisse!$N132&lt;&gt;"",Ergebnisse!$P132&lt;&gt;"",ABS(Ergebnisse!$N132-Ergebnisse!$P132)&gt;1,Ergebnisse!$E132&lt;&gt;Ergebnisse!$G132,$V216&lt;&gt;"",$W216&lt;&gt;""),Ergebnisse!$N132,"")</f>
        <v/>
      </c>
      <c r="AJ216" s="480" t="str">
        <f ca="1">IF(AND(Ergebnisse!$N132&lt;&gt;"",Ergebnisse!$P132&lt;&gt;"",ABS(Ergebnisse!$N132-Ergebnisse!$P132)&gt;1,Ergebnisse!$E132&lt;&gt;Ergebnisse!$G132,$V216&lt;&gt;"",$W216&lt;&gt;""),Ergebnisse!$P132,"")</f>
        <v/>
      </c>
      <c r="AK216" s="477">
        <f ca="1">IF(Ergebnisse!$Q132="",0,Ergebnisse!$Q132)</f>
        <v>0</v>
      </c>
      <c r="AL216" s="480">
        <f ca="1">IF(Ergebnisse!$S132="",0,Ergebnisse!$S132)</f>
        <v>0</v>
      </c>
      <c r="AM216" s="488" t="str">
        <f ca="1">IF(AA216&gt;0,AK216&amp;Sprache!$E$87&amp;AL216,"")</f>
        <v/>
      </c>
      <c r="AN216" s="477" t="str">
        <f t="shared" ca="1" si="113"/>
        <v/>
      </c>
      <c r="AO216" s="480" t="str">
        <f t="shared" ca="1" si="114"/>
        <v/>
      </c>
    </row>
    <row r="217" spans="21:41" x14ac:dyDescent="0.2">
      <c r="U217" s="65" t="s">
        <v>308</v>
      </c>
      <c r="V217" s="34" t="str">
        <f ca="1">Planung!$N130</f>
        <v/>
      </c>
      <c r="W217" s="13" t="str">
        <f ca="1">Planung!$P130</f>
        <v/>
      </c>
      <c r="X217" s="13" t="str">
        <f ca="1">IF(AND(Ergebnisse!$H133&lt;&gt;"",Ergebnisse!$J133&lt;&gt;"",ABS(Ergebnisse!$H133-Ergebnisse!$J133)&gt;1,Ergebnisse!$E133&lt;&gt;Ergebnisse!$G133,$V217&lt;&gt;"",$W217&lt;&gt;""),Ergebnisse!$H133,"")</f>
        <v/>
      </c>
      <c r="Y217" s="29" t="str">
        <f ca="1">IF(AND(Ergebnisse!$H133&lt;&gt;"",Ergebnisse!$J133&lt;&gt;"",ABS(Ergebnisse!$H133-Ergebnisse!$J133)&gt;1,Ergebnisse!$E133&lt;&gt;Ergebnisse!$G133,$V217&lt;&gt;"",$W217&lt;&gt;""),Ergebnisse!$J133,"")</f>
        <v/>
      </c>
      <c r="Z217" s="28" t="str">
        <f ca="1">IF(Planung!$F130=0,V217&amp;W217,"")</f>
        <v/>
      </c>
      <c r="AA217" s="13">
        <f ca="1">IF(AND(V217&lt;&gt;"",W217&lt;&gt;"",V217&lt;&gt;W217,Ergebnisse!$Q133&lt;&gt;"",Ergebnisse!$S133&lt;&gt;""),1,0)</f>
        <v>0</v>
      </c>
      <c r="AB217" s="13" t="str">
        <f ca="1">IF(AND(AA217&gt;0,Planung!$F130=0),AN217&amp;Sprache!$E$87&amp;AO217,"")</f>
        <v/>
      </c>
      <c r="AC217" s="4" t="str">
        <f ca="1">IF(Planung!$F130=1,V217&amp;W217,"")</f>
        <v/>
      </c>
      <c r="AD217" s="135" t="str">
        <f ca="1">IF(AND(AA217&gt;0,Planung!$F130=1),AN217&amp;Sprache!$E$87&amp;AO217,"")</f>
        <v/>
      </c>
      <c r="AE217" s="138" t="str">
        <f ca="1">IF($AA217=0,"",IF($AK217&gt;$AL217,Einstellungen!$C$4,IF($AK217=$AL217,1,0)))</f>
        <v/>
      </c>
      <c r="AF217" s="135" t="str">
        <f ca="1">IF($AA217=0,"",IF($AK217&lt;$AL217,Einstellungen!$C$4,IF($AK217=$AL217,1,0)))</f>
        <v/>
      </c>
      <c r="AG217" s="477" t="str">
        <f ca="1">IF(AND(Ergebnisse!$K133&lt;&gt;"",Ergebnisse!$M133&lt;&gt;"",ABS(Ergebnisse!$K133-Ergebnisse!$M133)&gt;1,Ergebnisse!$E133&lt;&gt;Ergebnisse!$G133,$V217&lt;&gt;"",$W217&lt;&gt;""),Ergebnisse!$K133,"")</f>
        <v/>
      </c>
      <c r="AH217" s="478" t="str">
        <f ca="1">IF(AND(Ergebnisse!$K133&lt;&gt;"",Ergebnisse!$M133&lt;&gt;"",ABS(Ergebnisse!$K133-Ergebnisse!$M133)&gt;1,Ergebnisse!$E133&lt;&gt;Ergebnisse!$G133,$V217&lt;&gt;"",$W217&lt;&gt;""),Ergebnisse!$M133,"")</f>
        <v/>
      </c>
      <c r="AI217" s="479" t="str">
        <f ca="1">IF(AND(Ergebnisse!$N133&lt;&gt;"",Ergebnisse!$P133&lt;&gt;"",ABS(Ergebnisse!$N133-Ergebnisse!$P133)&gt;1,Ergebnisse!$E133&lt;&gt;Ergebnisse!$G133,$V217&lt;&gt;"",$W217&lt;&gt;""),Ergebnisse!$N133,"")</f>
        <v/>
      </c>
      <c r="AJ217" s="480" t="str">
        <f ca="1">IF(AND(Ergebnisse!$N133&lt;&gt;"",Ergebnisse!$P133&lt;&gt;"",ABS(Ergebnisse!$N133-Ergebnisse!$P133)&gt;1,Ergebnisse!$E133&lt;&gt;Ergebnisse!$G133,$V217&lt;&gt;"",$W217&lt;&gt;""),Ergebnisse!$P133,"")</f>
        <v/>
      </c>
      <c r="AK217" s="477">
        <f ca="1">IF(Ergebnisse!$Q133="",0,Ergebnisse!$Q133)</f>
        <v>0</v>
      </c>
      <c r="AL217" s="480">
        <f ca="1">IF(Ergebnisse!$S133="",0,Ergebnisse!$S133)</f>
        <v>0</v>
      </c>
      <c r="AM217" s="488" t="str">
        <f ca="1">IF(AA217&gt;0,AK217&amp;Sprache!$E$87&amp;AL217,"")</f>
        <v/>
      </c>
      <c r="AN217" s="477" t="str">
        <f t="shared" ca="1" si="113"/>
        <v/>
      </c>
      <c r="AO217" s="480" t="str">
        <f t="shared" ca="1" si="114"/>
        <v/>
      </c>
    </row>
    <row r="218" spans="21:41" x14ac:dyDescent="0.2">
      <c r="U218" s="65" t="s">
        <v>309</v>
      </c>
      <c r="V218" s="34" t="str">
        <f ca="1">Planung!$N131</f>
        <v/>
      </c>
      <c r="W218" s="13" t="str">
        <f ca="1">Planung!$P131</f>
        <v/>
      </c>
      <c r="X218" s="13" t="str">
        <f ca="1">IF(AND(Ergebnisse!$H134&lt;&gt;"",Ergebnisse!$J134&lt;&gt;"",ABS(Ergebnisse!$H134-Ergebnisse!$J134)&gt;1,Ergebnisse!$E134&lt;&gt;Ergebnisse!$G134,$V218&lt;&gt;"",$W218&lt;&gt;""),Ergebnisse!$H134,"")</f>
        <v/>
      </c>
      <c r="Y218" s="29" t="str">
        <f ca="1">IF(AND(Ergebnisse!$H134&lt;&gt;"",Ergebnisse!$J134&lt;&gt;"",ABS(Ergebnisse!$H134-Ergebnisse!$J134)&gt;1,Ergebnisse!$E134&lt;&gt;Ergebnisse!$G134,$V218&lt;&gt;"",$W218&lt;&gt;""),Ergebnisse!$J134,"")</f>
        <v/>
      </c>
      <c r="Z218" s="28" t="str">
        <f ca="1">IF(Planung!$F131=0,V218&amp;W218,"")</f>
        <v/>
      </c>
      <c r="AA218" s="13">
        <f ca="1">IF(AND(V218&lt;&gt;"",W218&lt;&gt;"",V218&lt;&gt;W218,Ergebnisse!$Q134&lt;&gt;"",Ergebnisse!$S134&lt;&gt;""),1,0)</f>
        <v>0</v>
      </c>
      <c r="AB218" s="13" t="str">
        <f ca="1">IF(AND(AA218&gt;0,Planung!$F131=0),AN218&amp;Sprache!$E$87&amp;AO218,"")</f>
        <v/>
      </c>
      <c r="AC218" s="4" t="str">
        <f ca="1">IF(Planung!$F131=1,V218&amp;W218,"")</f>
        <v/>
      </c>
      <c r="AD218" s="135" t="str">
        <f ca="1">IF(AND(AA218&gt;0,Planung!$F131=1),AN218&amp;Sprache!$E$87&amp;AO218,"")</f>
        <v/>
      </c>
      <c r="AE218" s="138" t="str">
        <f ca="1">IF($AA218=0,"",IF($AK218&gt;$AL218,Einstellungen!$C$4,IF($AK218=$AL218,1,0)))</f>
        <v/>
      </c>
      <c r="AF218" s="135" t="str">
        <f ca="1">IF($AA218=0,"",IF($AK218&lt;$AL218,Einstellungen!$C$4,IF($AK218=$AL218,1,0)))</f>
        <v/>
      </c>
      <c r="AG218" s="477" t="str">
        <f ca="1">IF(AND(Ergebnisse!$K134&lt;&gt;"",Ergebnisse!$M134&lt;&gt;"",ABS(Ergebnisse!$K134-Ergebnisse!$M134)&gt;1,Ergebnisse!$E134&lt;&gt;Ergebnisse!$G134,$V218&lt;&gt;"",$W218&lt;&gt;""),Ergebnisse!$K134,"")</f>
        <v/>
      </c>
      <c r="AH218" s="478" t="str">
        <f ca="1">IF(AND(Ergebnisse!$K134&lt;&gt;"",Ergebnisse!$M134&lt;&gt;"",ABS(Ergebnisse!$K134-Ergebnisse!$M134)&gt;1,Ergebnisse!$E134&lt;&gt;Ergebnisse!$G134,$V218&lt;&gt;"",$W218&lt;&gt;""),Ergebnisse!$M134,"")</f>
        <v/>
      </c>
      <c r="AI218" s="479" t="str">
        <f ca="1">IF(AND(Ergebnisse!$N134&lt;&gt;"",Ergebnisse!$P134&lt;&gt;"",ABS(Ergebnisse!$N134-Ergebnisse!$P134)&gt;1,Ergebnisse!$E134&lt;&gt;Ergebnisse!$G134,$V218&lt;&gt;"",$W218&lt;&gt;""),Ergebnisse!$N134,"")</f>
        <v/>
      </c>
      <c r="AJ218" s="480" t="str">
        <f ca="1">IF(AND(Ergebnisse!$N134&lt;&gt;"",Ergebnisse!$P134&lt;&gt;"",ABS(Ergebnisse!$N134-Ergebnisse!$P134)&gt;1,Ergebnisse!$E134&lt;&gt;Ergebnisse!$G134,$V218&lt;&gt;"",$W218&lt;&gt;""),Ergebnisse!$P134,"")</f>
        <v/>
      </c>
      <c r="AK218" s="477">
        <f ca="1">IF(Ergebnisse!$Q134="",0,Ergebnisse!$Q134)</f>
        <v>0</v>
      </c>
      <c r="AL218" s="480">
        <f ca="1">IF(Ergebnisse!$S134="",0,Ergebnisse!$S134)</f>
        <v>0</v>
      </c>
      <c r="AM218" s="488" t="str">
        <f ca="1">IF(AA218&gt;0,AK218&amp;Sprache!$E$87&amp;AL218,"")</f>
        <v/>
      </c>
      <c r="AN218" s="477" t="str">
        <f t="shared" ca="1" si="113"/>
        <v/>
      </c>
      <c r="AO218" s="480" t="str">
        <f t="shared" ca="1" si="114"/>
        <v/>
      </c>
    </row>
    <row r="219" spans="21:41" x14ac:dyDescent="0.2">
      <c r="U219" s="65" t="s">
        <v>310</v>
      </c>
      <c r="V219" s="34" t="str">
        <f ca="1">Planung!$N132</f>
        <v/>
      </c>
      <c r="W219" s="13" t="str">
        <f ca="1">Planung!$P132</f>
        <v/>
      </c>
      <c r="X219" s="13" t="str">
        <f ca="1">IF(AND(Ergebnisse!$H135&lt;&gt;"",Ergebnisse!$J135&lt;&gt;"",ABS(Ergebnisse!$H135-Ergebnisse!$J135)&gt;1,Ergebnisse!$E135&lt;&gt;Ergebnisse!$G135,$V219&lt;&gt;"",$W219&lt;&gt;""),Ergebnisse!$H135,"")</f>
        <v/>
      </c>
      <c r="Y219" s="29" t="str">
        <f ca="1">IF(AND(Ergebnisse!$H135&lt;&gt;"",Ergebnisse!$J135&lt;&gt;"",ABS(Ergebnisse!$H135-Ergebnisse!$J135)&gt;1,Ergebnisse!$E135&lt;&gt;Ergebnisse!$G135,$V219&lt;&gt;"",$W219&lt;&gt;""),Ergebnisse!$J135,"")</f>
        <v/>
      </c>
      <c r="Z219" s="28" t="str">
        <f ca="1">IF(Planung!$F132=0,V219&amp;W219,"")</f>
        <v/>
      </c>
      <c r="AA219" s="13">
        <f ca="1">IF(AND(V219&lt;&gt;"",W219&lt;&gt;"",V219&lt;&gt;W219,Ergebnisse!$Q135&lt;&gt;"",Ergebnisse!$S135&lt;&gt;""),1,0)</f>
        <v>0</v>
      </c>
      <c r="AB219" s="13" t="str">
        <f ca="1">IF(AND(AA219&gt;0,Planung!$F132=0),AN219&amp;Sprache!$E$87&amp;AO219,"")</f>
        <v/>
      </c>
      <c r="AC219" s="4" t="str">
        <f ca="1">IF(Planung!$F132=1,V219&amp;W219,"")</f>
        <v/>
      </c>
      <c r="AD219" s="135" t="str">
        <f ca="1">IF(AND(AA219&gt;0,Planung!$F132=1),AN219&amp;Sprache!$E$87&amp;AO219,"")</f>
        <v/>
      </c>
      <c r="AE219" s="138" t="str">
        <f ca="1">IF($AA219=0,"",IF($AK219&gt;$AL219,Einstellungen!$C$4,IF($AK219=$AL219,1,0)))</f>
        <v/>
      </c>
      <c r="AF219" s="135" t="str">
        <f ca="1">IF($AA219=0,"",IF($AK219&lt;$AL219,Einstellungen!$C$4,IF($AK219=$AL219,1,0)))</f>
        <v/>
      </c>
      <c r="AG219" s="477" t="str">
        <f ca="1">IF(AND(Ergebnisse!$K135&lt;&gt;"",Ergebnisse!$M135&lt;&gt;"",ABS(Ergebnisse!$K135-Ergebnisse!$M135)&gt;1,Ergebnisse!$E135&lt;&gt;Ergebnisse!$G135,$V219&lt;&gt;"",$W219&lt;&gt;""),Ergebnisse!$K135,"")</f>
        <v/>
      </c>
      <c r="AH219" s="478" t="str">
        <f ca="1">IF(AND(Ergebnisse!$K135&lt;&gt;"",Ergebnisse!$M135&lt;&gt;"",ABS(Ergebnisse!$K135-Ergebnisse!$M135)&gt;1,Ergebnisse!$E135&lt;&gt;Ergebnisse!$G135,$V219&lt;&gt;"",$W219&lt;&gt;""),Ergebnisse!$M135,"")</f>
        <v/>
      </c>
      <c r="AI219" s="479" t="str">
        <f ca="1">IF(AND(Ergebnisse!$N135&lt;&gt;"",Ergebnisse!$P135&lt;&gt;"",ABS(Ergebnisse!$N135-Ergebnisse!$P135)&gt;1,Ergebnisse!$E135&lt;&gt;Ergebnisse!$G135,$V219&lt;&gt;"",$W219&lt;&gt;""),Ergebnisse!$N135,"")</f>
        <v/>
      </c>
      <c r="AJ219" s="480" t="str">
        <f ca="1">IF(AND(Ergebnisse!$N135&lt;&gt;"",Ergebnisse!$P135&lt;&gt;"",ABS(Ergebnisse!$N135-Ergebnisse!$P135)&gt;1,Ergebnisse!$E135&lt;&gt;Ergebnisse!$G135,$V219&lt;&gt;"",$W219&lt;&gt;""),Ergebnisse!$P135,"")</f>
        <v/>
      </c>
      <c r="AK219" s="477">
        <f ca="1">IF(Ergebnisse!$Q135="",0,Ergebnisse!$Q135)</f>
        <v>0</v>
      </c>
      <c r="AL219" s="480">
        <f ca="1">IF(Ergebnisse!$S135="",0,Ergebnisse!$S135)</f>
        <v>0</v>
      </c>
      <c r="AM219" s="488" t="str">
        <f ca="1">IF(AA219&gt;0,AK219&amp;Sprache!$E$87&amp;AL219,"")</f>
        <v/>
      </c>
      <c r="AN219" s="477" t="str">
        <f t="shared" ca="1" si="113"/>
        <v/>
      </c>
      <c r="AO219" s="480" t="str">
        <f t="shared" ca="1" si="114"/>
        <v/>
      </c>
    </row>
    <row r="220" spans="21:41" x14ac:dyDescent="0.2">
      <c r="U220" s="65" t="s">
        <v>311</v>
      </c>
      <c r="V220" s="34" t="str">
        <f ca="1">Planung!$N133</f>
        <v/>
      </c>
      <c r="W220" s="13" t="str">
        <f ca="1">Planung!$P133</f>
        <v/>
      </c>
      <c r="X220" s="13" t="str">
        <f ca="1">IF(AND(Ergebnisse!$H136&lt;&gt;"",Ergebnisse!$J136&lt;&gt;"",ABS(Ergebnisse!$H136-Ergebnisse!$J136)&gt;1,Ergebnisse!$E136&lt;&gt;Ergebnisse!$G136,$V220&lt;&gt;"",$W220&lt;&gt;""),Ergebnisse!$H136,"")</f>
        <v/>
      </c>
      <c r="Y220" s="29" t="str">
        <f ca="1">IF(AND(Ergebnisse!$H136&lt;&gt;"",Ergebnisse!$J136&lt;&gt;"",ABS(Ergebnisse!$H136-Ergebnisse!$J136)&gt;1,Ergebnisse!$E136&lt;&gt;Ergebnisse!$G136,$V220&lt;&gt;"",$W220&lt;&gt;""),Ergebnisse!$J136,"")</f>
        <v/>
      </c>
      <c r="Z220" s="28" t="str">
        <f ca="1">IF(Planung!$F133=0,V220&amp;W220,"")</f>
        <v/>
      </c>
      <c r="AA220" s="13">
        <f ca="1">IF(AND(V220&lt;&gt;"",W220&lt;&gt;"",V220&lt;&gt;W220,Ergebnisse!$Q136&lt;&gt;"",Ergebnisse!$S136&lt;&gt;""),1,0)</f>
        <v>0</v>
      </c>
      <c r="AB220" s="13" t="str">
        <f ca="1">IF(AND(AA220&gt;0,Planung!$F133=0),AN220&amp;Sprache!$E$87&amp;AO220,"")</f>
        <v/>
      </c>
      <c r="AC220" s="4" t="str">
        <f ca="1">IF(Planung!$F133=1,V220&amp;W220,"")</f>
        <v/>
      </c>
      <c r="AD220" s="135" t="str">
        <f ca="1">IF(AND(AA220&gt;0,Planung!$F133=1),AN220&amp;Sprache!$E$87&amp;AO220,"")</f>
        <v/>
      </c>
      <c r="AE220" s="138" t="str">
        <f ca="1">IF($AA220=0,"",IF($AK220&gt;$AL220,Einstellungen!$C$4,IF($AK220=$AL220,1,0)))</f>
        <v/>
      </c>
      <c r="AF220" s="135" t="str">
        <f ca="1">IF($AA220=0,"",IF($AK220&lt;$AL220,Einstellungen!$C$4,IF($AK220=$AL220,1,0)))</f>
        <v/>
      </c>
      <c r="AG220" s="477" t="str">
        <f ca="1">IF(AND(Ergebnisse!$K136&lt;&gt;"",Ergebnisse!$M136&lt;&gt;"",ABS(Ergebnisse!$K136-Ergebnisse!$M136)&gt;1,Ergebnisse!$E136&lt;&gt;Ergebnisse!$G136,$V220&lt;&gt;"",$W220&lt;&gt;""),Ergebnisse!$K136,"")</f>
        <v/>
      </c>
      <c r="AH220" s="478" t="str">
        <f ca="1">IF(AND(Ergebnisse!$K136&lt;&gt;"",Ergebnisse!$M136&lt;&gt;"",ABS(Ergebnisse!$K136-Ergebnisse!$M136)&gt;1,Ergebnisse!$E136&lt;&gt;Ergebnisse!$G136,$V220&lt;&gt;"",$W220&lt;&gt;""),Ergebnisse!$M136,"")</f>
        <v/>
      </c>
      <c r="AI220" s="479" t="str">
        <f ca="1">IF(AND(Ergebnisse!$N136&lt;&gt;"",Ergebnisse!$P136&lt;&gt;"",ABS(Ergebnisse!$N136-Ergebnisse!$P136)&gt;1,Ergebnisse!$E136&lt;&gt;Ergebnisse!$G136,$V220&lt;&gt;"",$W220&lt;&gt;""),Ergebnisse!$N136,"")</f>
        <v/>
      </c>
      <c r="AJ220" s="480" t="str">
        <f ca="1">IF(AND(Ergebnisse!$N136&lt;&gt;"",Ergebnisse!$P136&lt;&gt;"",ABS(Ergebnisse!$N136-Ergebnisse!$P136)&gt;1,Ergebnisse!$E136&lt;&gt;Ergebnisse!$G136,$V220&lt;&gt;"",$W220&lt;&gt;""),Ergebnisse!$P136,"")</f>
        <v/>
      </c>
      <c r="AK220" s="477">
        <f ca="1">IF(Ergebnisse!$Q136="",0,Ergebnisse!$Q136)</f>
        <v>0</v>
      </c>
      <c r="AL220" s="480">
        <f ca="1">IF(Ergebnisse!$S136="",0,Ergebnisse!$S136)</f>
        <v>0</v>
      </c>
      <c r="AM220" s="488" t="str">
        <f ca="1">IF(AA220&gt;0,AK220&amp;Sprache!$E$87&amp;AL220,"")</f>
        <v/>
      </c>
      <c r="AN220" s="477" t="str">
        <f t="shared" ca="1" si="113"/>
        <v/>
      </c>
      <c r="AO220" s="480" t="str">
        <f t="shared" ca="1" si="114"/>
        <v/>
      </c>
    </row>
    <row r="221" spans="21:41" x14ac:dyDescent="0.2">
      <c r="U221" s="65" t="s">
        <v>312</v>
      </c>
      <c r="V221" s="34" t="str">
        <f ca="1">Planung!$N134</f>
        <v/>
      </c>
      <c r="W221" s="13" t="str">
        <f ca="1">Planung!$P134</f>
        <v/>
      </c>
      <c r="X221" s="13" t="str">
        <f ca="1">IF(AND(Ergebnisse!$H137&lt;&gt;"",Ergebnisse!$J137&lt;&gt;"",ABS(Ergebnisse!$H137-Ergebnisse!$J137)&gt;1,Ergebnisse!$E137&lt;&gt;Ergebnisse!$G137,$V221&lt;&gt;"",$W221&lt;&gt;""),Ergebnisse!$H137,"")</f>
        <v/>
      </c>
      <c r="Y221" s="29" t="str">
        <f ca="1">IF(AND(Ergebnisse!$H137&lt;&gt;"",Ergebnisse!$J137&lt;&gt;"",ABS(Ergebnisse!$H137-Ergebnisse!$J137)&gt;1,Ergebnisse!$E137&lt;&gt;Ergebnisse!$G137,$V221&lt;&gt;"",$W221&lt;&gt;""),Ergebnisse!$J137,"")</f>
        <v/>
      </c>
      <c r="Z221" s="28" t="str">
        <f ca="1">IF(Planung!$F134=0,V221&amp;W221,"")</f>
        <v/>
      </c>
      <c r="AA221" s="13">
        <f ca="1">IF(AND(V221&lt;&gt;"",W221&lt;&gt;"",V221&lt;&gt;W221,Ergebnisse!$Q137&lt;&gt;"",Ergebnisse!$S137&lt;&gt;""),1,0)</f>
        <v>0</v>
      </c>
      <c r="AB221" s="13" t="str">
        <f ca="1">IF(AND(AA221&gt;0,Planung!$F134=0),AN221&amp;Sprache!$E$87&amp;AO221,"")</f>
        <v/>
      </c>
      <c r="AC221" s="4" t="str">
        <f ca="1">IF(Planung!$F134=1,V221&amp;W221,"")</f>
        <v/>
      </c>
      <c r="AD221" s="135" t="str">
        <f ca="1">IF(AND(AA221&gt;0,Planung!$F134=1),AN221&amp;Sprache!$E$87&amp;AO221,"")</f>
        <v/>
      </c>
      <c r="AE221" s="138" t="str">
        <f ca="1">IF($AA221=0,"",IF($AK221&gt;$AL221,Einstellungen!$C$4,IF($AK221=$AL221,1,0)))</f>
        <v/>
      </c>
      <c r="AF221" s="135" t="str">
        <f ca="1">IF($AA221=0,"",IF($AK221&lt;$AL221,Einstellungen!$C$4,IF($AK221=$AL221,1,0)))</f>
        <v/>
      </c>
      <c r="AG221" s="477" t="str">
        <f ca="1">IF(AND(Ergebnisse!$K137&lt;&gt;"",Ergebnisse!$M137&lt;&gt;"",ABS(Ergebnisse!$K137-Ergebnisse!$M137)&gt;1,Ergebnisse!$E137&lt;&gt;Ergebnisse!$G137,$V221&lt;&gt;"",$W221&lt;&gt;""),Ergebnisse!$K137,"")</f>
        <v/>
      </c>
      <c r="AH221" s="478" t="str">
        <f ca="1">IF(AND(Ergebnisse!$K137&lt;&gt;"",Ergebnisse!$M137&lt;&gt;"",ABS(Ergebnisse!$K137-Ergebnisse!$M137)&gt;1,Ergebnisse!$E137&lt;&gt;Ergebnisse!$G137,$V221&lt;&gt;"",$W221&lt;&gt;""),Ergebnisse!$M137,"")</f>
        <v/>
      </c>
      <c r="AI221" s="479" t="str">
        <f ca="1">IF(AND(Ergebnisse!$N137&lt;&gt;"",Ergebnisse!$P137&lt;&gt;"",ABS(Ergebnisse!$N137-Ergebnisse!$P137)&gt;1,Ergebnisse!$E137&lt;&gt;Ergebnisse!$G137,$V221&lt;&gt;"",$W221&lt;&gt;""),Ergebnisse!$N137,"")</f>
        <v/>
      </c>
      <c r="AJ221" s="480" t="str">
        <f ca="1">IF(AND(Ergebnisse!$N137&lt;&gt;"",Ergebnisse!$P137&lt;&gt;"",ABS(Ergebnisse!$N137-Ergebnisse!$P137)&gt;1,Ergebnisse!$E137&lt;&gt;Ergebnisse!$G137,$V221&lt;&gt;"",$W221&lt;&gt;""),Ergebnisse!$P137,"")</f>
        <v/>
      </c>
      <c r="AK221" s="477">
        <f ca="1">IF(Ergebnisse!$Q137="",0,Ergebnisse!$Q137)</f>
        <v>0</v>
      </c>
      <c r="AL221" s="480">
        <f ca="1">IF(Ergebnisse!$S137="",0,Ergebnisse!$S137)</f>
        <v>0</v>
      </c>
      <c r="AM221" s="488" t="str">
        <f ca="1">IF(AA221&gt;0,AK221&amp;Sprache!$E$87&amp;AL221,"")</f>
        <v/>
      </c>
      <c r="AN221" s="477" t="str">
        <f t="shared" ca="1" si="113"/>
        <v/>
      </c>
      <c r="AO221" s="480" t="str">
        <f t="shared" ca="1" si="114"/>
        <v/>
      </c>
    </row>
    <row r="222" spans="21:41" x14ac:dyDescent="0.2">
      <c r="U222" s="65" t="s">
        <v>313</v>
      </c>
      <c r="V222" s="34" t="str">
        <f ca="1">Planung!$N135</f>
        <v/>
      </c>
      <c r="W222" s="13" t="str">
        <f ca="1">Planung!$P135</f>
        <v/>
      </c>
      <c r="X222" s="13" t="str">
        <f ca="1">IF(AND(Ergebnisse!$H138&lt;&gt;"",Ergebnisse!$J138&lt;&gt;"",ABS(Ergebnisse!$H138-Ergebnisse!$J138)&gt;1,Ergebnisse!$E138&lt;&gt;Ergebnisse!$G138,$V222&lt;&gt;"",$W222&lt;&gt;""),Ergebnisse!$H138,"")</f>
        <v/>
      </c>
      <c r="Y222" s="29" t="str">
        <f ca="1">IF(AND(Ergebnisse!$H138&lt;&gt;"",Ergebnisse!$J138&lt;&gt;"",ABS(Ergebnisse!$H138-Ergebnisse!$J138)&gt;1,Ergebnisse!$E138&lt;&gt;Ergebnisse!$G138,$V222&lt;&gt;"",$W222&lt;&gt;""),Ergebnisse!$J138,"")</f>
        <v/>
      </c>
      <c r="Z222" s="28" t="str">
        <f ca="1">IF(Planung!$F135=0,V222&amp;W222,"")</f>
        <v/>
      </c>
      <c r="AA222" s="13">
        <f ca="1">IF(AND(V222&lt;&gt;"",W222&lt;&gt;"",V222&lt;&gt;W222,Ergebnisse!$Q138&lt;&gt;"",Ergebnisse!$S138&lt;&gt;""),1,0)</f>
        <v>0</v>
      </c>
      <c r="AB222" s="13" t="str">
        <f ca="1">IF(AND(AA222&gt;0,Planung!$F135=0),AN222&amp;Sprache!$E$87&amp;AO222,"")</f>
        <v/>
      </c>
      <c r="AC222" s="4" t="str">
        <f ca="1">IF(Planung!$F135=1,V222&amp;W222,"")</f>
        <v/>
      </c>
      <c r="AD222" s="135" t="str">
        <f ca="1">IF(AND(AA222&gt;0,Planung!$F135=1),AN222&amp;Sprache!$E$87&amp;AO222,"")</f>
        <v/>
      </c>
      <c r="AE222" s="138" t="str">
        <f ca="1">IF($AA222=0,"",IF($AK222&gt;$AL222,Einstellungen!$C$4,IF($AK222=$AL222,1,0)))</f>
        <v/>
      </c>
      <c r="AF222" s="135" t="str">
        <f ca="1">IF($AA222=0,"",IF($AK222&lt;$AL222,Einstellungen!$C$4,IF($AK222=$AL222,1,0)))</f>
        <v/>
      </c>
      <c r="AG222" s="477" t="str">
        <f ca="1">IF(AND(Ergebnisse!$K138&lt;&gt;"",Ergebnisse!$M138&lt;&gt;"",ABS(Ergebnisse!$K138-Ergebnisse!$M138)&gt;1,Ergebnisse!$E138&lt;&gt;Ergebnisse!$G138,$V222&lt;&gt;"",$W222&lt;&gt;""),Ergebnisse!$K138,"")</f>
        <v/>
      </c>
      <c r="AH222" s="478" t="str">
        <f ca="1">IF(AND(Ergebnisse!$K138&lt;&gt;"",Ergebnisse!$M138&lt;&gt;"",ABS(Ergebnisse!$K138-Ergebnisse!$M138)&gt;1,Ergebnisse!$E138&lt;&gt;Ergebnisse!$G138,$V222&lt;&gt;"",$W222&lt;&gt;""),Ergebnisse!$M138,"")</f>
        <v/>
      </c>
      <c r="AI222" s="479" t="str">
        <f ca="1">IF(AND(Ergebnisse!$N138&lt;&gt;"",Ergebnisse!$P138&lt;&gt;"",ABS(Ergebnisse!$N138-Ergebnisse!$P138)&gt;1,Ergebnisse!$E138&lt;&gt;Ergebnisse!$G138,$V222&lt;&gt;"",$W222&lt;&gt;""),Ergebnisse!$N138,"")</f>
        <v/>
      </c>
      <c r="AJ222" s="480" t="str">
        <f ca="1">IF(AND(Ergebnisse!$N138&lt;&gt;"",Ergebnisse!$P138&lt;&gt;"",ABS(Ergebnisse!$N138-Ergebnisse!$P138)&gt;1,Ergebnisse!$E138&lt;&gt;Ergebnisse!$G138,$V222&lt;&gt;"",$W222&lt;&gt;""),Ergebnisse!$P138,"")</f>
        <v/>
      </c>
      <c r="AK222" s="477">
        <f ca="1">IF(Ergebnisse!$Q138="",0,Ergebnisse!$Q138)</f>
        <v>0</v>
      </c>
      <c r="AL222" s="480">
        <f ca="1">IF(Ergebnisse!$S138="",0,Ergebnisse!$S138)</f>
        <v>0</v>
      </c>
      <c r="AM222" s="488" t="str">
        <f ca="1">IF(AA222&gt;0,AK222&amp;Sprache!$E$87&amp;AL222,"")</f>
        <v/>
      </c>
      <c r="AN222" s="477" t="str">
        <f t="shared" ca="1" si="113"/>
        <v/>
      </c>
      <c r="AO222" s="480" t="str">
        <f t="shared" ca="1" si="114"/>
        <v/>
      </c>
    </row>
    <row r="223" spans="21:41" x14ac:dyDescent="0.2">
      <c r="U223" s="65" t="s">
        <v>314</v>
      </c>
      <c r="V223" s="34" t="str">
        <f ca="1">Planung!$N136</f>
        <v/>
      </c>
      <c r="W223" s="13" t="str">
        <f ca="1">Planung!$P136</f>
        <v/>
      </c>
      <c r="X223" s="13" t="str">
        <f ca="1">IF(AND(Ergebnisse!$H139&lt;&gt;"",Ergebnisse!$J139&lt;&gt;"",ABS(Ergebnisse!$H139-Ergebnisse!$J139)&gt;1,Ergebnisse!$E139&lt;&gt;Ergebnisse!$G139,$V223&lt;&gt;"",$W223&lt;&gt;""),Ergebnisse!$H139,"")</f>
        <v/>
      </c>
      <c r="Y223" s="29" t="str">
        <f ca="1">IF(AND(Ergebnisse!$H139&lt;&gt;"",Ergebnisse!$J139&lt;&gt;"",ABS(Ergebnisse!$H139-Ergebnisse!$J139)&gt;1,Ergebnisse!$E139&lt;&gt;Ergebnisse!$G139,$V223&lt;&gt;"",$W223&lt;&gt;""),Ergebnisse!$J139,"")</f>
        <v/>
      </c>
      <c r="Z223" s="28" t="str">
        <f ca="1">IF(Planung!$F136=0,V223&amp;W223,"")</f>
        <v/>
      </c>
      <c r="AA223" s="13">
        <f ca="1">IF(AND(V223&lt;&gt;"",W223&lt;&gt;"",V223&lt;&gt;W223,Ergebnisse!$Q139&lt;&gt;"",Ergebnisse!$S139&lt;&gt;""),1,0)</f>
        <v>0</v>
      </c>
      <c r="AB223" s="13" t="str">
        <f ca="1">IF(AND(AA223&gt;0,Planung!$F136=0),AN223&amp;Sprache!$E$87&amp;AO223,"")</f>
        <v/>
      </c>
      <c r="AC223" s="4" t="str">
        <f ca="1">IF(Planung!$F136=1,V223&amp;W223,"")</f>
        <v/>
      </c>
      <c r="AD223" s="135" t="str">
        <f ca="1">IF(AND(AA223&gt;0,Planung!$F136=1),AN223&amp;Sprache!$E$87&amp;AO223,"")</f>
        <v/>
      </c>
      <c r="AE223" s="138" t="str">
        <f ca="1">IF($AA223=0,"",IF($AK223&gt;$AL223,Einstellungen!$C$4,IF($AK223=$AL223,1,0)))</f>
        <v/>
      </c>
      <c r="AF223" s="135" t="str">
        <f ca="1">IF($AA223=0,"",IF($AK223&lt;$AL223,Einstellungen!$C$4,IF($AK223=$AL223,1,0)))</f>
        <v/>
      </c>
      <c r="AG223" s="477" t="str">
        <f ca="1">IF(AND(Ergebnisse!$K139&lt;&gt;"",Ergebnisse!$M139&lt;&gt;"",ABS(Ergebnisse!$K139-Ergebnisse!$M139)&gt;1,Ergebnisse!$E139&lt;&gt;Ergebnisse!$G139,$V223&lt;&gt;"",$W223&lt;&gt;""),Ergebnisse!$K139,"")</f>
        <v/>
      </c>
      <c r="AH223" s="478" t="str">
        <f ca="1">IF(AND(Ergebnisse!$K139&lt;&gt;"",Ergebnisse!$M139&lt;&gt;"",ABS(Ergebnisse!$K139-Ergebnisse!$M139)&gt;1,Ergebnisse!$E139&lt;&gt;Ergebnisse!$G139,$V223&lt;&gt;"",$W223&lt;&gt;""),Ergebnisse!$M139,"")</f>
        <v/>
      </c>
      <c r="AI223" s="479" t="str">
        <f ca="1">IF(AND(Ergebnisse!$N139&lt;&gt;"",Ergebnisse!$P139&lt;&gt;"",ABS(Ergebnisse!$N139-Ergebnisse!$P139)&gt;1,Ergebnisse!$E139&lt;&gt;Ergebnisse!$G139,$V223&lt;&gt;"",$W223&lt;&gt;""),Ergebnisse!$N139,"")</f>
        <v/>
      </c>
      <c r="AJ223" s="480" t="str">
        <f ca="1">IF(AND(Ergebnisse!$N139&lt;&gt;"",Ergebnisse!$P139&lt;&gt;"",ABS(Ergebnisse!$N139-Ergebnisse!$P139)&gt;1,Ergebnisse!$E139&lt;&gt;Ergebnisse!$G139,$V223&lt;&gt;"",$W223&lt;&gt;""),Ergebnisse!$P139,"")</f>
        <v/>
      </c>
      <c r="AK223" s="477">
        <f ca="1">IF(Ergebnisse!$Q139="",0,Ergebnisse!$Q139)</f>
        <v>0</v>
      </c>
      <c r="AL223" s="480">
        <f ca="1">IF(Ergebnisse!$S139="",0,Ergebnisse!$S139)</f>
        <v>0</v>
      </c>
      <c r="AM223" s="488" t="str">
        <f ca="1">IF(AA223&gt;0,AK223&amp;Sprache!$E$87&amp;AL223,"")</f>
        <v/>
      </c>
      <c r="AN223" s="477" t="str">
        <f t="shared" ref="AN223:AN225" ca="1" si="115">IF(AA223&gt;0,SUM(X223,AG223,AI223),"")</f>
        <v/>
      </c>
      <c r="AO223" s="480" t="str">
        <f t="shared" ref="AO223:AO225" ca="1" si="116">IF(AA223&gt;0,SUM(Y223,AH223,AJ223),"")</f>
        <v/>
      </c>
    </row>
    <row r="224" spans="21:41" x14ac:dyDescent="0.2">
      <c r="U224" s="65" t="s">
        <v>315</v>
      </c>
      <c r="V224" s="34" t="str">
        <f ca="1">Planung!$N137</f>
        <v/>
      </c>
      <c r="W224" s="13" t="str">
        <f ca="1">Planung!$P137</f>
        <v/>
      </c>
      <c r="X224" s="13" t="str">
        <f ca="1">IF(AND(Ergebnisse!$H140&lt;&gt;"",Ergebnisse!$J140&lt;&gt;"",ABS(Ergebnisse!$H140-Ergebnisse!$J140)&gt;1,Ergebnisse!$E140&lt;&gt;Ergebnisse!$G140,$V224&lt;&gt;"",$W224&lt;&gt;""),Ergebnisse!$H140,"")</f>
        <v/>
      </c>
      <c r="Y224" s="29" t="str">
        <f ca="1">IF(AND(Ergebnisse!$H140&lt;&gt;"",Ergebnisse!$J140&lt;&gt;"",ABS(Ergebnisse!$H140-Ergebnisse!$J140)&gt;1,Ergebnisse!$E140&lt;&gt;Ergebnisse!$G140,$V224&lt;&gt;"",$W224&lt;&gt;""),Ergebnisse!$J140,"")</f>
        <v/>
      </c>
      <c r="Z224" s="28" t="str">
        <f ca="1">IF(Planung!$F137=0,V224&amp;W224,"")</f>
        <v/>
      </c>
      <c r="AA224" s="13">
        <f ca="1">IF(AND(V224&lt;&gt;"",W224&lt;&gt;"",V224&lt;&gt;W224,Ergebnisse!$Q140&lt;&gt;"",Ergebnisse!$S140&lt;&gt;""),1,0)</f>
        <v>0</v>
      </c>
      <c r="AB224" s="13" t="str">
        <f ca="1">IF(AND(AA224&gt;0,Planung!$F137=0),AN224&amp;Sprache!$E$87&amp;AO224,"")</f>
        <v/>
      </c>
      <c r="AC224" s="4" t="str">
        <f ca="1">IF(Planung!$F137=1,V224&amp;W224,"")</f>
        <v/>
      </c>
      <c r="AD224" s="135" t="str">
        <f ca="1">IF(AND(AA224&gt;0,Planung!$F137=1),AN224&amp;Sprache!$E$87&amp;AO224,"")</f>
        <v/>
      </c>
      <c r="AE224" s="138" t="str">
        <f ca="1">IF($AA224=0,"",IF($AK224&gt;$AL224,Einstellungen!$C$4,IF($AK224=$AL224,1,0)))</f>
        <v/>
      </c>
      <c r="AF224" s="135" t="str">
        <f ca="1">IF($AA224=0,"",IF($AK224&lt;$AL224,Einstellungen!$C$4,IF($AK224=$AL224,1,0)))</f>
        <v/>
      </c>
      <c r="AG224" s="477" t="str">
        <f ca="1">IF(AND(Ergebnisse!$K140&lt;&gt;"",Ergebnisse!$M140&lt;&gt;"",ABS(Ergebnisse!$K140-Ergebnisse!$M140)&gt;1,Ergebnisse!$E140&lt;&gt;Ergebnisse!$G140,$V224&lt;&gt;"",$W224&lt;&gt;""),Ergebnisse!$K140,"")</f>
        <v/>
      </c>
      <c r="AH224" s="478" t="str">
        <f ca="1">IF(AND(Ergebnisse!$K140&lt;&gt;"",Ergebnisse!$M140&lt;&gt;"",ABS(Ergebnisse!$K140-Ergebnisse!$M140)&gt;1,Ergebnisse!$E140&lt;&gt;Ergebnisse!$G140,$V224&lt;&gt;"",$W224&lt;&gt;""),Ergebnisse!$M140,"")</f>
        <v/>
      </c>
      <c r="AI224" s="479" t="str">
        <f ca="1">IF(AND(Ergebnisse!$N140&lt;&gt;"",Ergebnisse!$P140&lt;&gt;"",ABS(Ergebnisse!$N140-Ergebnisse!$P140)&gt;1,Ergebnisse!$E140&lt;&gt;Ergebnisse!$G140,$V224&lt;&gt;"",$W224&lt;&gt;""),Ergebnisse!$N140,"")</f>
        <v/>
      </c>
      <c r="AJ224" s="480" t="str">
        <f ca="1">IF(AND(Ergebnisse!$N140&lt;&gt;"",Ergebnisse!$P140&lt;&gt;"",ABS(Ergebnisse!$N140-Ergebnisse!$P140)&gt;1,Ergebnisse!$E140&lt;&gt;Ergebnisse!$G140,$V224&lt;&gt;"",$W224&lt;&gt;""),Ergebnisse!$P140,"")</f>
        <v/>
      </c>
      <c r="AK224" s="477">
        <f ca="1">IF(Ergebnisse!$Q140="",0,Ergebnisse!$Q140)</f>
        <v>0</v>
      </c>
      <c r="AL224" s="480">
        <f ca="1">IF(Ergebnisse!$S140="",0,Ergebnisse!$S140)</f>
        <v>0</v>
      </c>
      <c r="AM224" s="488" t="str">
        <f ca="1">IF(AA224&gt;0,AK224&amp;Sprache!$E$87&amp;AL224,"")</f>
        <v/>
      </c>
      <c r="AN224" s="477" t="str">
        <f t="shared" ca="1" si="115"/>
        <v/>
      </c>
      <c r="AO224" s="480" t="str">
        <f t="shared" ca="1" si="116"/>
        <v/>
      </c>
    </row>
    <row r="225" spans="21:41" ht="12.75" thickBot="1" x14ac:dyDescent="0.25">
      <c r="U225" s="66" t="s">
        <v>316</v>
      </c>
      <c r="V225" s="35" t="str">
        <f ca="1">Planung!$N138</f>
        <v/>
      </c>
      <c r="W225" s="31" t="str">
        <f ca="1">Planung!$P138</f>
        <v/>
      </c>
      <c r="X225" s="31" t="str">
        <f ca="1">IF(AND(Ergebnisse!$H141&lt;&gt;"",Ergebnisse!$J141&lt;&gt;"",ABS(Ergebnisse!$H141-Ergebnisse!$J141)&gt;1,Ergebnisse!$E141&lt;&gt;Ergebnisse!$G141,$V225&lt;&gt;"",$W225&lt;&gt;""),Ergebnisse!$H141,"")</f>
        <v/>
      </c>
      <c r="Y225" s="32" t="str">
        <f ca="1">IF(AND(Ergebnisse!$H141&lt;&gt;"",Ergebnisse!$J141&lt;&gt;"",ABS(Ergebnisse!$H141-Ergebnisse!$J141)&gt;1,Ergebnisse!$E141&lt;&gt;Ergebnisse!$G141,$V225&lt;&gt;"",$W225&lt;&gt;""),Ergebnisse!$J141,"")</f>
        <v/>
      </c>
      <c r="Z225" s="28" t="str">
        <f ca="1">IF(Planung!$F138=0,V225&amp;W225,"")</f>
        <v/>
      </c>
      <c r="AA225" s="13">
        <f ca="1">IF(AND(V225&lt;&gt;"",W225&lt;&gt;"",V225&lt;&gt;W225,Ergebnisse!$Q141&lt;&gt;"",Ergebnisse!$S141&lt;&gt;""),1,0)</f>
        <v>0</v>
      </c>
      <c r="AB225" s="13" t="str">
        <f ca="1">IF(AND(AA225&gt;0,Planung!$F138=0),AN225&amp;Sprache!$E$87&amp;AO225,"")</f>
        <v/>
      </c>
      <c r="AC225" s="4" t="str">
        <f ca="1">IF(Planung!$F138=1,V225&amp;W225,"")</f>
        <v/>
      </c>
      <c r="AD225" s="135" t="str">
        <f ca="1">IF(AND(AA225&gt;0,Planung!$F138=1),AN225&amp;Sprache!$E$87&amp;AO225,"")</f>
        <v/>
      </c>
      <c r="AE225" s="139" t="str">
        <f ca="1">IF($AA225=0,"",IF($AK225&gt;$AL225,Einstellungen!$C$4,IF($AK225=$AL225,1,0)))</f>
        <v/>
      </c>
      <c r="AF225" s="136" t="str">
        <f ca="1">IF($AA225=0,"",IF($AK225&lt;$AL225,Einstellungen!$C$4,IF($AK225=$AL225,1,0)))</f>
        <v/>
      </c>
      <c r="AG225" s="481" t="str">
        <f ca="1">IF(AND(Ergebnisse!$K141&lt;&gt;"",Ergebnisse!$M141&lt;&gt;"",ABS(Ergebnisse!$K141-Ergebnisse!$M141)&gt;1,Ergebnisse!$E141&lt;&gt;Ergebnisse!$G141,$V225&lt;&gt;"",$W225&lt;&gt;""),Ergebnisse!$K141,"")</f>
        <v/>
      </c>
      <c r="AH225" s="482" t="str">
        <f ca="1">IF(AND(Ergebnisse!$K141&lt;&gt;"",Ergebnisse!$M141&lt;&gt;"",ABS(Ergebnisse!$K141-Ergebnisse!$M141)&gt;1,Ergebnisse!$E141&lt;&gt;Ergebnisse!$G141,$V225&lt;&gt;"",$W225&lt;&gt;""),Ergebnisse!$M141,"")</f>
        <v/>
      </c>
      <c r="AI225" s="483" t="str">
        <f ca="1">IF(AND(Ergebnisse!$N141&lt;&gt;"",Ergebnisse!$P141&lt;&gt;"",ABS(Ergebnisse!$N141-Ergebnisse!$P141)&gt;1,Ergebnisse!$E141&lt;&gt;Ergebnisse!$G141,$V225&lt;&gt;"",$W225&lt;&gt;""),Ergebnisse!$N141,"")</f>
        <v/>
      </c>
      <c r="AJ225" s="484" t="str">
        <f ca="1">IF(AND(Ergebnisse!$N141&lt;&gt;"",Ergebnisse!$P141&lt;&gt;"",ABS(Ergebnisse!$N141-Ergebnisse!$P141)&gt;1,Ergebnisse!$E141&lt;&gt;Ergebnisse!$G141,$V225&lt;&gt;"",$W225&lt;&gt;""),Ergebnisse!$P141,"")</f>
        <v/>
      </c>
      <c r="AK225" s="481">
        <f ca="1">IF(Ergebnisse!$Q141="",0,Ergebnisse!$Q141)</f>
        <v>0</v>
      </c>
      <c r="AL225" s="484">
        <f ca="1">IF(Ergebnisse!$S141="",0,Ergebnisse!$S141)</f>
        <v>0</v>
      </c>
      <c r="AM225" s="489" t="str">
        <f ca="1">IF(AA225&gt;0,AK225&amp;Sprache!$E$87&amp;AL225,"")</f>
        <v/>
      </c>
      <c r="AN225" s="481" t="str">
        <f t="shared" ca="1" si="115"/>
        <v/>
      </c>
      <c r="AO225" s="484" t="str">
        <f t="shared" ca="1" si="116"/>
        <v/>
      </c>
    </row>
    <row r="226" spans="21:41" ht="12.75" thickTop="1" x14ac:dyDescent="0.2">
      <c r="Y226" s="65" t="s">
        <v>6</v>
      </c>
      <c r="Z226" s="25" t="str">
        <f ca="1">IF(Planung!$F7=0,W94&amp;V94,"")</f>
        <v>AC Roma1. FC Riedwald</v>
      </c>
      <c r="AA226" s="26">
        <f ca="1">AA94</f>
        <v>1</v>
      </c>
      <c r="AB226" s="26" t="str">
        <f ca="1">IF(AND(AA94&gt;0,Planung!$F7=0),AO94&amp;Sprache!$E$87&amp;AN94,"")</f>
        <v>42 : 28</v>
      </c>
      <c r="AC226" s="331" t="str">
        <f ca="1">IF(Planung!$F7=1,W94&amp;V94,"")</f>
        <v/>
      </c>
      <c r="AD226" s="332" t="str">
        <f ca="1">IF(AND(AA94&gt;0,Planung!$F7=1),AO94&amp;Sprache!$E$87&amp;AN94,"")</f>
        <v/>
      </c>
      <c r="AE226" s="490"/>
      <c r="AF226" s="491"/>
      <c r="AG226" s="491"/>
      <c r="AH226" s="491"/>
      <c r="AI226" s="491"/>
      <c r="AJ226" s="491"/>
      <c r="AK226" s="491"/>
      <c r="AL226" s="491"/>
      <c r="AM226" s="496" t="str">
        <f ca="1">IF(AA94&gt;0,AL94&amp;Sprache!$E$87&amp;AK94,"")</f>
        <v>2 : 0</v>
      </c>
    </row>
    <row r="227" spans="21:41" x14ac:dyDescent="0.2">
      <c r="Y227" s="65" t="s">
        <v>7</v>
      </c>
      <c r="Z227" s="28" t="str">
        <f ca="1">IF(Planung!$F8=0,W95&amp;V95,"")</f>
        <v>FC BarcelonaRaslo Winners</v>
      </c>
      <c r="AA227" s="13">
        <f t="shared" ref="AA227:AA290" ca="1" si="117">AA95</f>
        <v>1</v>
      </c>
      <c r="AB227" s="13" t="str">
        <f ca="1">IF(AND(AA95&gt;0,Planung!$F8=0),AO95&amp;Sprache!$E$87&amp;AN95,"")</f>
        <v>44 : 36</v>
      </c>
      <c r="AC227" s="4" t="str">
        <f ca="1">IF(Planung!$F8=1,W95&amp;V95,"")</f>
        <v/>
      </c>
      <c r="AD227" s="135" t="str">
        <f ca="1">IF(AND(AA95&gt;0,Planung!$F8=1),AO95&amp;Sprache!$E$87&amp;AN95,"")</f>
        <v/>
      </c>
      <c r="AE227" s="492"/>
      <c r="AF227" s="493"/>
      <c r="AG227" s="493"/>
      <c r="AH227" s="493"/>
      <c r="AI227" s="493"/>
      <c r="AJ227" s="493"/>
      <c r="AK227" s="493"/>
      <c r="AL227" s="493"/>
      <c r="AM227" s="497" t="str">
        <f ca="1">IF(AA95&gt;0,AL95&amp;Sprache!$E$87&amp;AK95,"")</f>
        <v>2 : 0</v>
      </c>
    </row>
    <row r="228" spans="21:41" x14ac:dyDescent="0.2">
      <c r="Y228" s="65" t="s">
        <v>8</v>
      </c>
      <c r="Z228" s="28" t="str">
        <f ca="1">IF(Planung!$F9=0,W96&amp;V96,"")</f>
        <v>Fun Kickers OesEintracht Frankfurt</v>
      </c>
      <c r="AA228" s="13">
        <f t="shared" ca="1" si="117"/>
        <v>1</v>
      </c>
      <c r="AB228" s="13" t="str">
        <f ca="1">IF(AND(AA96&gt;0,Planung!$F9=0),AO96&amp;Sprache!$E$87&amp;AN96,"")</f>
        <v>58 : 62</v>
      </c>
      <c r="AC228" s="4" t="str">
        <f ca="1">IF(Planung!$F9=1,W96&amp;V96,"")</f>
        <v/>
      </c>
      <c r="AD228" s="135" t="str">
        <f ca="1">IF(AND(AA96&gt;0,Planung!$F9=1),AO96&amp;Sprache!$E$87&amp;AN96,"")</f>
        <v/>
      </c>
      <c r="AE228" s="492"/>
      <c r="AF228" s="493"/>
      <c r="AG228" s="493"/>
      <c r="AH228" s="493"/>
      <c r="AI228" s="493"/>
      <c r="AJ228" s="493"/>
      <c r="AK228" s="493"/>
      <c r="AL228" s="493"/>
      <c r="AM228" s="497" t="str">
        <f ca="1">IF(AA96&gt;0,AL96&amp;Sprache!$E$87&amp;AK96,"")</f>
        <v>1 : 2</v>
      </c>
    </row>
    <row r="229" spans="21:41" x14ac:dyDescent="0.2">
      <c r="Y229" s="65" t="s">
        <v>9</v>
      </c>
      <c r="Z229" s="28" t="str">
        <f ca="1">IF(Planung!$F10=0,W97&amp;V97,"")</f>
        <v>Maibach 1822 eVSSV Wildbach</v>
      </c>
      <c r="AA229" s="13">
        <f t="shared" ca="1" si="117"/>
        <v>1</v>
      </c>
      <c r="AB229" s="13" t="str">
        <f ca="1">IF(AND(AA97&gt;0,Planung!$F10=0),AO97&amp;Sprache!$E$87&amp;AN97,"")</f>
        <v>42 : 31</v>
      </c>
      <c r="AC229" s="4" t="str">
        <f ca="1">IF(Planung!$F10=1,W97&amp;V97,"")</f>
        <v/>
      </c>
      <c r="AD229" s="135" t="str">
        <f ca="1">IF(AND(AA97&gt;0,Planung!$F10=1),AO97&amp;Sprache!$E$87&amp;AN97,"")</f>
        <v/>
      </c>
      <c r="AE229" s="492"/>
      <c r="AF229" s="493"/>
      <c r="AG229" s="493"/>
      <c r="AH229" s="493"/>
      <c r="AI229" s="493"/>
      <c r="AJ229" s="493"/>
      <c r="AK229" s="493"/>
      <c r="AL229" s="493"/>
      <c r="AM229" s="497" t="str">
        <f ca="1">IF(AA97&gt;0,AL97&amp;Sprache!$E$87&amp;AK97,"")</f>
        <v>2 : 0</v>
      </c>
    </row>
    <row r="230" spans="21:41" x14ac:dyDescent="0.2">
      <c r="Y230" s="65" t="s">
        <v>10</v>
      </c>
      <c r="Z230" s="28" t="str">
        <f ca="1">IF(Planung!$F11=0,W98&amp;V98,"")</f>
        <v>Inter MailandVFB Essenheim</v>
      </c>
      <c r="AA230" s="13">
        <f t="shared" ca="1" si="117"/>
        <v>1</v>
      </c>
      <c r="AB230" s="13" t="str">
        <f ca="1">IF(AND(AA98&gt;0,Planung!$F11=0),AO98&amp;Sprache!$E$87&amp;AN98,"")</f>
        <v>42 : 20</v>
      </c>
      <c r="AC230" s="4" t="str">
        <f ca="1">IF(Planung!$F11=1,W98&amp;V98,"")</f>
        <v/>
      </c>
      <c r="AD230" s="135" t="str">
        <f ca="1">IF(AND(AA98&gt;0,Planung!$F11=1),AO98&amp;Sprache!$E$87&amp;AN98,"")</f>
        <v/>
      </c>
      <c r="AE230" s="492"/>
      <c r="AF230" s="493"/>
      <c r="AG230" s="493"/>
      <c r="AH230" s="493"/>
      <c r="AI230" s="493"/>
      <c r="AJ230" s="493"/>
      <c r="AK230" s="493"/>
      <c r="AL230" s="493"/>
      <c r="AM230" s="497" t="str">
        <f ca="1">IF(AA98&gt;0,AL98&amp;Sprache!$E$87&amp;AK98,"")</f>
        <v>2 : 0</v>
      </c>
    </row>
    <row r="231" spans="21:41" x14ac:dyDescent="0.2">
      <c r="Y231" s="65" t="s">
        <v>11</v>
      </c>
      <c r="Z231" s="28" t="str">
        <f ca="1">IF(Planung!$F12=0,W99&amp;V99,"")</f>
        <v>1. FC RiedwaldRaslo Winners</v>
      </c>
      <c r="AA231" s="13">
        <f t="shared" ca="1" si="117"/>
        <v>1</v>
      </c>
      <c r="AB231" s="13" t="str">
        <f ca="1">IF(AND(AA99&gt;0,Planung!$F12=0),AO99&amp;Sprache!$E$87&amp;AN99,"")</f>
        <v>59 : 61</v>
      </c>
      <c r="AC231" s="4" t="str">
        <f ca="1">IF(Planung!$F12=1,W99&amp;V99,"")</f>
        <v/>
      </c>
      <c r="AD231" s="135" t="str">
        <f ca="1">IF(AND(AA99&gt;0,Planung!$F12=1),AO99&amp;Sprache!$E$87&amp;AN99,"")</f>
        <v/>
      </c>
      <c r="AE231" s="492"/>
      <c r="AF231" s="493"/>
      <c r="AG231" s="493"/>
      <c r="AH231" s="493"/>
      <c r="AI231" s="493"/>
      <c r="AJ231" s="493"/>
      <c r="AK231" s="493"/>
      <c r="AL231" s="493"/>
      <c r="AM231" s="497" t="str">
        <f ca="1">IF(AA99&gt;0,AL99&amp;Sprache!$E$87&amp;AK99,"")</f>
        <v>1 : 2</v>
      </c>
    </row>
    <row r="232" spans="21:41" x14ac:dyDescent="0.2">
      <c r="Y232" s="65" t="s">
        <v>16</v>
      </c>
      <c r="Z232" s="28" t="str">
        <f ca="1">IF(Planung!$F13=0,W100&amp;V100,"")</f>
        <v>AC RomaFun Kickers Oes</v>
      </c>
      <c r="AA232" s="13">
        <f t="shared" ca="1" si="117"/>
        <v>1</v>
      </c>
      <c r="AB232" s="13" t="str">
        <f ca="1">IF(AND(AA100&gt;0,Planung!$F13=0),AO100&amp;Sprache!$E$87&amp;AN100,"")</f>
        <v>42 : 28</v>
      </c>
      <c r="AC232" s="4" t="str">
        <f ca="1">IF(Planung!$F13=1,W100&amp;V100,"")</f>
        <v/>
      </c>
      <c r="AD232" s="135" t="str">
        <f ca="1">IF(AND(AA100&gt;0,Planung!$F13=1),AO100&amp;Sprache!$E$87&amp;AN100,"")</f>
        <v/>
      </c>
      <c r="AE232" s="492"/>
      <c r="AF232" s="493"/>
      <c r="AG232" s="493"/>
      <c r="AH232" s="493"/>
      <c r="AI232" s="493"/>
      <c r="AJ232" s="493"/>
      <c r="AK232" s="493"/>
      <c r="AL232" s="493"/>
      <c r="AM232" s="497" t="str">
        <f ca="1">IF(AA100&gt;0,AL100&amp;Sprache!$E$87&amp;AK100,"")</f>
        <v>2 : 0</v>
      </c>
    </row>
    <row r="233" spans="21:41" x14ac:dyDescent="0.2">
      <c r="Y233" s="65" t="s">
        <v>17</v>
      </c>
      <c r="Z233" s="28" t="str">
        <f ca="1">IF(Planung!$F14=0,W101&amp;V101,"")</f>
        <v>SSV WildbachFC Barcelona</v>
      </c>
      <c r="AA233" s="13">
        <f t="shared" ca="1" si="117"/>
        <v>1</v>
      </c>
      <c r="AB233" s="13" t="str">
        <f ca="1">IF(AND(AA101&gt;0,Planung!$F14=0),AO101&amp;Sprache!$E$87&amp;AN101,"")</f>
        <v>17 : 42</v>
      </c>
      <c r="AC233" s="4" t="str">
        <f ca="1">IF(Planung!$F14=1,W101&amp;V101,"")</f>
        <v/>
      </c>
      <c r="AD233" s="135" t="str">
        <f ca="1">IF(AND(AA101&gt;0,Planung!$F14=1),AO101&amp;Sprache!$E$87&amp;AN101,"")</f>
        <v/>
      </c>
      <c r="AE233" s="492"/>
      <c r="AF233" s="493"/>
      <c r="AG233" s="493"/>
      <c r="AH233" s="493"/>
      <c r="AI233" s="493"/>
      <c r="AJ233" s="493"/>
      <c r="AK233" s="493"/>
      <c r="AL233" s="493"/>
      <c r="AM233" s="497" t="str">
        <f ca="1">IF(AA101&gt;0,AL101&amp;Sprache!$E$87&amp;AK101,"")</f>
        <v>0 : 2</v>
      </c>
    </row>
    <row r="234" spans="21:41" x14ac:dyDescent="0.2">
      <c r="Y234" s="65" t="s">
        <v>18</v>
      </c>
      <c r="Z234" s="28" t="str">
        <f ca="1">IF(Planung!$F15=0,W102&amp;V102,"")</f>
        <v>Eintracht FrankfurtInter Mailand</v>
      </c>
      <c r="AA234" s="13">
        <f t="shared" ca="1" si="117"/>
        <v>1</v>
      </c>
      <c r="AB234" s="13" t="str">
        <f ca="1">IF(AND(AA102&gt;0,Planung!$F15=0),AO102&amp;Sprache!$E$87&amp;AN102,"")</f>
        <v>60 : 59</v>
      </c>
      <c r="AC234" s="4" t="str">
        <f ca="1">IF(Planung!$F15=1,W102&amp;V102,"")</f>
        <v/>
      </c>
      <c r="AD234" s="135" t="str">
        <f ca="1">IF(AND(AA102&gt;0,Planung!$F15=1),AO102&amp;Sprache!$E$87&amp;AN102,"")</f>
        <v/>
      </c>
      <c r="AE234" s="492"/>
      <c r="AF234" s="493"/>
      <c r="AG234" s="493"/>
      <c r="AH234" s="493"/>
      <c r="AI234" s="493"/>
      <c r="AJ234" s="493"/>
      <c r="AK234" s="493"/>
      <c r="AL234" s="493"/>
      <c r="AM234" s="497" t="str">
        <f ca="1">IF(AA102&gt;0,AL102&amp;Sprache!$E$87&amp;AK102,"")</f>
        <v>2 : 1</v>
      </c>
    </row>
    <row r="235" spans="21:41" x14ac:dyDescent="0.2">
      <c r="Y235" s="65" t="s">
        <v>24</v>
      </c>
      <c r="Z235" s="28" t="str">
        <f ca="1">IF(Planung!$F16=0,W103&amp;V103,"")</f>
        <v>VFB EssenheimMaibach 1822 eV</v>
      </c>
      <c r="AA235" s="13">
        <f t="shared" ca="1" si="117"/>
        <v>1</v>
      </c>
      <c r="AB235" s="13" t="str">
        <f ca="1">IF(AND(AA103&gt;0,Planung!$F16=0),AO103&amp;Sprache!$E$87&amp;AN103,"")</f>
        <v>42 : 36</v>
      </c>
      <c r="AC235" s="4" t="str">
        <f ca="1">IF(Planung!$F16=1,W103&amp;V103,"")</f>
        <v/>
      </c>
      <c r="AD235" s="135" t="str">
        <f ca="1">IF(AND(AA103&gt;0,Planung!$F16=1),AO103&amp;Sprache!$E$87&amp;AN103,"")</f>
        <v/>
      </c>
      <c r="AE235" s="492"/>
      <c r="AF235" s="493"/>
      <c r="AG235" s="493"/>
      <c r="AH235" s="493"/>
      <c r="AI235" s="493"/>
      <c r="AJ235" s="493"/>
      <c r="AK235" s="493"/>
      <c r="AL235" s="493"/>
      <c r="AM235" s="497" t="str">
        <f ca="1">IF(AA103&gt;0,AL103&amp;Sprache!$E$87&amp;AK103,"")</f>
        <v>2 : 0</v>
      </c>
    </row>
    <row r="236" spans="21:41" x14ac:dyDescent="0.2">
      <c r="Y236" s="65" t="s">
        <v>25</v>
      </c>
      <c r="Z236" s="28" t="str">
        <f ca="1">IF(Planung!$F17=0,W104&amp;V104,"")</f>
        <v>Fun Kickers Oes1. FC Riedwald</v>
      </c>
      <c r="AA236" s="13">
        <f t="shared" ca="1" si="117"/>
        <v>0</v>
      </c>
      <c r="AB236" s="13" t="str">
        <f ca="1">IF(AND(AA104&gt;0,Planung!$F17=0),AO104&amp;Sprache!$E$87&amp;AN104,"")</f>
        <v/>
      </c>
      <c r="AC236" s="4" t="str">
        <f ca="1">IF(Planung!$F17=1,W104&amp;V104,"")</f>
        <v/>
      </c>
      <c r="AD236" s="135" t="str">
        <f ca="1">IF(AND(AA104&gt;0,Planung!$F17=1),AO104&amp;Sprache!$E$87&amp;AN104,"")</f>
        <v/>
      </c>
      <c r="AE236" s="492"/>
      <c r="AF236" s="493"/>
      <c r="AG236" s="493"/>
      <c r="AH236" s="493"/>
      <c r="AI236" s="493"/>
      <c r="AJ236" s="493"/>
      <c r="AK236" s="493"/>
      <c r="AL236" s="493"/>
      <c r="AM236" s="497" t="str">
        <f ca="1">IF(AA104&gt;0,AL104&amp;Sprache!$E$87&amp;AK104,"")</f>
        <v/>
      </c>
    </row>
    <row r="237" spans="21:41" x14ac:dyDescent="0.2">
      <c r="Y237" s="65" t="s">
        <v>26</v>
      </c>
      <c r="Z237" s="28" t="str">
        <f ca="1">IF(Planung!$F18=0,W105&amp;V105,"")</f>
        <v>Raslo WinnersSSV Wildbach</v>
      </c>
      <c r="AA237" s="13">
        <f t="shared" ca="1" si="117"/>
        <v>0</v>
      </c>
      <c r="AB237" s="13" t="str">
        <f ca="1">IF(AND(AA105&gt;0,Planung!$F18=0),AO105&amp;Sprache!$E$87&amp;AN105,"")</f>
        <v/>
      </c>
      <c r="AC237" s="4" t="str">
        <f ca="1">IF(Planung!$F18=1,W105&amp;V105,"")</f>
        <v/>
      </c>
      <c r="AD237" s="135" t="str">
        <f ca="1">IF(AND(AA105&gt;0,Planung!$F18=1),AO105&amp;Sprache!$E$87&amp;AN105,"")</f>
        <v/>
      </c>
      <c r="AE237" s="492"/>
      <c r="AF237" s="493"/>
      <c r="AG237" s="493"/>
      <c r="AH237" s="493"/>
      <c r="AI237" s="493"/>
      <c r="AJ237" s="493"/>
      <c r="AK237" s="493"/>
      <c r="AL237" s="493"/>
      <c r="AM237" s="497" t="str">
        <f ca="1">IF(AA105&gt;0,AL105&amp;Sprache!$E$87&amp;AK105,"")</f>
        <v/>
      </c>
    </row>
    <row r="238" spans="21:41" x14ac:dyDescent="0.2">
      <c r="Y238" s="65" t="s">
        <v>27</v>
      </c>
      <c r="Z238" s="28" t="str">
        <f ca="1">IF(Planung!$F19=0,W106&amp;V106,"")</f>
        <v>Inter MailandAC Roma</v>
      </c>
      <c r="AA238" s="13">
        <f t="shared" ca="1" si="117"/>
        <v>0</v>
      </c>
      <c r="AB238" s="13" t="str">
        <f ca="1">IF(AND(AA106&gt;0,Planung!$F19=0),AO106&amp;Sprache!$E$87&amp;AN106,"")</f>
        <v/>
      </c>
      <c r="AC238" s="4" t="str">
        <f ca="1">IF(Planung!$F19=1,W106&amp;V106,"")</f>
        <v/>
      </c>
      <c r="AD238" s="135" t="str">
        <f ca="1">IF(AND(AA106&gt;0,Planung!$F19=1),AO106&amp;Sprache!$E$87&amp;AN106,"")</f>
        <v/>
      </c>
      <c r="AE238" s="492"/>
      <c r="AF238" s="493"/>
      <c r="AG238" s="493"/>
      <c r="AH238" s="493"/>
      <c r="AI238" s="493"/>
      <c r="AJ238" s="493"/>
      <c r="AK238" s="493"/>
      <c r="AL238" s="493"/>
      <c r="AM238" s="497" t="str">
        <f ca="1">IF(AA106&gt;0,AL106&amp;Sprache!$E$87&amp;AK106,"")</f>
        <v/>
      </c>
    </row>
    <row r="239" spans="21:41" x14ac:dyDescent="0.2">
      <c r="Y239" s="65" t="s">
        <v>28</v>
      </c>
      <c r="Z239" s="28" t="str">
        <f ca="1">IF(Planung!$F20=0,W107&amp;V107,"")</f>
        <v>FC BarcelonaVFB Essenheim</v>
      </c>
      <c r="AA239" s="13">
        <f t="shared" ca="1" si="117"/>
        <v>0</v>
      </c>
      <c r="AB239" s="13" t="str">
        <f ca="1">IF(AND(AA107&gt;0,Planung!$F20=0),AO107&amp;Sprache!$E$87&amp;AN107,"")</f>
        <v/>
      </c>
      <c r="AC239" s="4" t="str">
        <f ca="1">IF(Planung!$F20=1,W107&amp;V107,"")</f>
        <v/>
      </c>
      <c r="AD239" s="135" t="str">
        <f ca="1">IF(AND(AA107&gt;0,Planung!$F20=1),AO107&amp;Sprache!$E$87&amp;AN107,"")</f>
        <v/>
      </c>
      <c r="AE239" s="492"/>
      <c r="AF239" s="493"/>
      <c r="AG239" s="493"/>
      <c r="AH239" s="493"/>
      <c r="AI239" s="493"/>
      <c r="AJ239" s="493"/>
      <c r="AK239" s="493"/>
      <c r="AL239" s="493"/>
      <c r="AM239" s="497" t="str">
        <f ca="1">IF(AA107&gt;0,AL107&amp;Sprache!$E$87&amp;AK107,"")</f>
        <v/>
      </c>
    </row>
    <row r="240" spans="21:41" x14ac:dyDescent="0.2">
      <c r="Y240" s="65" t="s">
        <v>29</v>
      </c>
      <c r="Z240" s="28" t="str">
        <f ca="1">IF(Planung!$F21=0,W108&amp;V108,"")</f>
        <v>Maibach 1822 eVEintracht Frankfurt</v>
      </c>
      <c r="AA240" s="13">
        <f t="shared" ca="1" si="117"/>
        <v>0</v>
      </c>
      <c r="AB240" s="13" t="str">
        <f ca="1">IF(AND(AA108&gt;0,Planung!$F21=0),AO108&amp;Sprache!$E$87&amp;AN108,"")</f>
        <v/>
      </c>
      <c r="AC240" s="4" t="str">
        <f ca="1">IF(Planung!$F21=1,W108&amp;V108,"")</f>
        <v/>
      </c>
      <c r="AD240" s="135" t="str">
        <f ca="1">IF(AND(AA108&gt;0,Planung!$F21=1),AO108&amp;Sprache!$E$87&amp;AN108,"")</f>
        <v/>
      </c>
      <c r="AE240" s="492"/>
      <c r="AF240" s="493"/>
      <c r="AG240" s="493"/>
      <c r="AH240" s="493"/>
      <c r="AI240" s="493"/>
      <c r="AJ240" s="493"/>
      <c r="AK240" s="493"/>
      <c r="AL240" s="493"/>
      <c r="AM240" s="497" t="str">
        <f ca="1">IF(AA108&gt;0,AL108&amp;Sprache!$E$87&amp;AK108,"")</f>
        <v/>
      </c>
    </row>
    <row r="241" spans="25:39" x14ac:dyDescent="0.2">
      <c r="Y241" s="65" t="s">
        <v>30</v>
      </c>
      <c r="Z241" s="28" t="str">
        <f ca="1">IF(Planung!$F22=0,W109&amp;V109,"")</f>
        <v>1. FC RiedwaldSSV Wildbach</v>
      </c>
      <c r="AA241" s="13">
        <f t="shared" ca="1" si="117"/>
        <v>0</v>
      </c>
      <c r="AB241" s="13" t="str">
        <f ca="1">IF(AND(AA109&gt;0,Planung!$F22=0),AO109&amp;Sprache!$E$87&amp;AN109,"")</f>
        <v/>
      </c>
      <c r="AC241" s="4" t="str">
        <f ca="1">IF(Planung!$F22=1,W109&amp;V109,"")</f>
        <v/>
      </c>
      <c r="AD241" s="135" t="str">
        <f ca="1">IF(AND(AA109&gt;0,Planung!$F22=1),AO109&amp;Sprache!$E$87&amp;AN109,"")</f>
        <v/>
      </c>
      <c r="AE241" s="492"/>
      <c r="AF241" s="493"/>
      <c r="AG241" s="493"/>
      <c r="AH241" s="493"/>
      <c r="AI241" s="493"/>
      <c r="AJ241" s="493"/>
      <c r="AK241" s="493"/>
      <c r="AL241" s="493"/>
      <c r="AM241" s="497" t="str">
        <f ca="1">IF(AA109&gt;0,AL109&amp;Sprache!$E$87&amp;AK109,"")</f>
        <v/>
      </c>
    </row>
    <row r="242" spans="25:39" x14ac:dyDescent="0.2">
      <c r="Y242" s="65" t="s">
        <v>31</v>
      </c>
      <c r="Z242" s="28" t="str">
        <f ca="1">IF(Planung!$F23=0,W110&amp;V110,"")</f>
        <v>Fun Kickers OesInter Mailand</v>
      </c>
      <c r="AA242" s="13">
        <f t="shared" ca="1" si="117"/>
        <v>0</v>
      </c>
      <c r="AB242" s="13" t="str">
        <f ca="1">IF(AND(AA110&gt;0,Planung!$F23=0),AO110&amp;Sprache!$E$87&amp;AN110,"")</f>
        <v/>
      </c>
      <c r="AC242" s="4" t="str">
        <f ca="1">IF(Planung!$F23=1,W110&amp;V110,"")</f>
        <v/>
      </c>
      <c r="AD242" s="135" t="str">
        <f ca="1">IF(AND(AA110&gt;0,Planung!$F23=1),AO110&amp;Sprache!$E$87&amp;AN110,"")</f>
        <v/>
      </c>
      <c r="AE242" s="492"/>
      <c r="AF242" s="493"/>
      <c r="AG242" s="493"/>
      <c r="AH242" s="493"/>
      <c r="AI242" s="493"/>
      <c r="AJ242" s="493"/>
      <c r="AK242" s="493"/>
      <c r="AL242" s="493"/>
      <c r="AM242" s="497" t="str">
        <f ca="1">IF(AA110&gt;0,AL110&amp;Sprache!$E$87&amp;AK110,"")</f>
        <v/>
      </c>
    </row>
    <row r="243" spans="25:39" x14ac:dyDescent="0.2">
      <c r="Y243" s="65" t="s">
        <v>32</v>
      </c>
      <c r="Z243" s="28" t="str">
        <f ca="1">IF(Planung!$F24=0,W111&amp;V111,"")</f>
        <v>VFB EssenheimRaslo Winners</v>
      </c>
      <c r="AA243" s="13">
        <f t="shared" ca="1" si="117"/>
        <v>0</v>
      </c>
      <c r="AB243" s="13" t="str">
        <f ca="1">IF(AND(AA111&gt;0,Planung!$F24=0),AO111&amp;Sprache!$E$87&amp;AN111,"")</f>
        <v/>
      </c>
      <c r="AC243" s="4" t="str">
        <f ca="1">IF(Planung!$F24=1,W111&amp;V111,"")</f>
        <v/>
      </c>
      <c r="AD243" s="135" t="str">
        <f ca="1">IF(AND(AA111&gt;0,Planung!$F24=1),AO111&amp;Sprache!$E$87&amp;AN111,"")</f>
        <v/>
      </c>
      <c r="AE243" s="492"/>
      <c r="AF243" s="493"/>
      <c r="AG243" s="493"/>
      <c r="AH243" s="493"/>
      <c r="AI243" s="493"/>
      <c r="AJ243" s="493"/>
      <c r="AK243" s="493"/>
      <c r="AL243" s="493"/>
      <c r="AM243" s="497" t="str">
        <f ca="1">IF(AA111&gt;0,AL111&amp;Sprache!$E$87&amp;AK111,"")</f>
        <v/>
      </c>
    </row>
    <row r="244" spans="25:39" x14ac:dyDescent="0.2">
      <c r="Y244" s="65" t="s">
        <v>33</v>
      </c>
      <c r="Z244" s="28" t="str">
        <f ca="1">IF(Planung!$F25=0,W112&amp;V112,"")</f>
        <v>AC RomaMaibach 1822 eV</v>
      </c>
      <c r="AA244" s="13">
        <f t="shared" ca="1" si="117"/>
        <v>0</v>
      </c>
      <c r="AB244" s="13" t="str">
        <f ca="1">IF(AND(AA112&gt;0,Planung!$F25=0),AO112&amp;Sprache!$E$87&amp;AN112,"")</f>
        <v/>
      </c>
      <c r="AC244" s="4" t="str">
        <f ca="1">IF(Planung!$F25=1,W112&amp;V112,"")</f>
        <v/>
      </c>
      <c r="AD244" s="135" t="str">
        <f ca="1">IF(AND(AA112&gt;0,Planung!$F25=1),AO112&amp;Sprache!$E$87&amp;AN112,"")</f>
        <v/>
      </c>
      <c r="AE244" s="492"/>
      <c r="AF244" s="493"/>
      <c r="AG244" s="493"/>
      <c r="AH244" s="493"/>
      <c r="AI244" s="493"/>
      <c r="AJ244" s="493"/>
      <c r="AK244" s="493"/>
      <c r="AL244" s="493"/>
      <c r="AM244" s="497" t="str">
        <f ca="1">IF(AA112&gt;0,AL112&amp;Sprache!$E$87&amp;AK112,"")</f>
        <v/>
      </c>
    </row>
    <row r="245" spans="25:39" x14ac:dyDescent="0.2">
      <c r="Y245" s="65" t="s">
        <v>34</v>
      </c>
      <c r="Z245" s="28" t="str">
        <f ca="1">IF(Planung!$F26=0,W113&amp;V113,"")</f>
        <v>Eintracht FrankfurtFC Barcelona</v>
      </c>
      <c r="AA245" s="13">
        <f t="shared" ca="1" si="117"/>
        <v>0</v>
      </c>
      <c r="AB245" s="13" t="str">
        <f ca="1">IF(AND(AA113&gt;0,Planung!$F26=0),AO113&amp;Sprache!$E$87&amp;AN113,"")</f>
        <v/>
      </c>
      <c r="AC245" s="4" t="str">
        <f ca="1">IF(Planung!$F26=1,W113&amp;V113,"")</f>
        <v/>
      </c>
      <c r="AD245" s="135" t="str">
        <f ca="1">IF(AND(AA113&gt;0,Planung!$F26=1),AO113&amp;Sprache!$E$87&amp;AN113,"")</f>
        <v/>
      </c>
      <c r="AE245" s="492"/>
      <c r="AF245" s="493"/>
      <c r="AG245" s="493"/>
      <c r="AH245" s="493"/>
      <c r="AI245" s="493"/>
      <c r="AJ245" s="493"/>
      <c r="AK245" s="493"/>
      <c r="AL245" s="493"/>
      <c r="AM245" s="497" t="str">
        <f ca="1">IF(AA113&gt;0,AL113&amp;Sprache!$E$87&amp;AK113,"")</f>
        <v/>
      </c>
    </row>
    <row r="246" spans="25:39" x14ac:dyDescent="0.2">
      <c r="Y246" s="65" t="s">
        <v>35</v>
      </c>
      <c r="Z246" s="28" t="str">
        <f ca="1">IF(Planung!$F27=0,W114&amp;V114,"")</f>
        <v>Inter Mailand1. FC Riedwald</v>
      </c>
      <c r="AA246" s="13">
        <f t="shared" ca="1" si="117"/>
        <v>0</v>
      </c>
      <c r="AB246" s="13" t="str">
        <f ca="1">IF(AND(AA114&gt;0,Planung!$F27=0),AO114&amp;Sprache!$E$87&amp;AN114,"")</f>
        <v/>
      </c>
      <c r="AC246" s="4" t="str">
        <f ca="1">IF(Planung!$F27=1,W114&amp;V114,"")</f>
        <v/>
      </c>
      <c r="AD246" s="135" t="str">
        <f ca="1">IF(AND(AA114&gt;0,Planung!$F27=1),AO114&amp;Sprache!$E$87&amp;AN114,"")</f>
        <v/>
      </c>
      <c r="AE246" s="492"/>
      <c r="AF246" s="493"/>
      <c r="AG246" s="493"/>
      <c r="AH246" s="493"/>
      <c r="AI246" s="493"/>
      <c r="AJ246" s="493"/>
      <c r="AK246" s="493"/>
      <c r="AL246" s="493"/>
      <c r="AM246" s="497" t="str">
        <f ca="1">IF(AA114&gt;0,AL114&amp;Sprache!$E$87&amp;AK114,"")</f>
        <v/>
      </c>
    </row>
    <row r="247" spans="25:39" x14ac:dyDescent="0.2">
      <c r="Y247" s="65" t="s">
        <v>36</v>
      </c>
      <c r="Z247" s="28" t="str">
        <f ca="1">IF(Planung!$F28=0,W115&amp;V115,"")</f>
        <v>SSV WildbachVFB Essenheim</v>
      </c>
      <c r="AA247" s="13">
        <f t="shared" ca="1" si="117"/>
        <v>0</v>
      </c>
      <c r="AB247" s="13" t="str">
        <f ca="1">IF(AND(AA115&gt;0,Planung!$F28=0),AO115&amp;Sprache!$E$87&amp;AN115,"")</f>
        <v/>
      </c>
      <c r="AC247" s="4" t="str">
        <f ca="1">IF(Planung!$F28=1,W115&amp;V115,"")</f>
        <v/>
      </c>
      <c r="AD247" s="135" t="str">
        <f ca="1">IF(AND(AA115&gt;0,Planung!$F28=1),AO115&amp;Sprache!$E$87&amp;AN115,"")</f>
        <v/>
      </c>
      <c r="AE247" s="492"/>
      <c r="AF247" s="493"/>
      <c r="AG247" s="493"/>
      <c r="AH247" s="493"/>
      <c r="AI247" s="493"/>
      <c r="AJ247" s="493"/>
      <c r="AK247" s="493"/>
      <c r="AL247" s="493"/>
      <c r="AM247" s="497" t="str">
        <f ca="1">IF(AA115&gt;0,AL115&amp;Sprache!$E$87&amp;AK115,"")</f>
        <v/>
      </c>
    </row>
    <row r="248" spans="25:39" x14ac:dyDescent="0.2">
      <c r="Y248" s="65" t="s">
        <v>37</v>
      </c>
      <c r="Z248" s="28" t="str">
        <f ca="1">IF(Planung!$F29=0,W116&amp;V116,"")</f>
        <v>Maibach 1822 eVFun Kickers Oes</v>
      </c>
      <c r="AA248" s="13">
        <f t="shared" ca="1" si="117"/>
        <v>0</v>
      </c>
      <c r="AB248" s="13" t="str">
        <f ca="1">IF(AND(AA116&gt;0,Planung!$F29=0),AO116&amp;Sprache!$E$87&amp;AN116,"")</f>
        <v/>
      </c>
      <c r="AC248" s="4" t="str">
        <f ca="1">IF(Planung!$F29=1,W116&amp;V116,"")</f>
        <v/>
      </c>
      <c r="AD248" s="135" t="str">
        <f ca="1">IF(AND(AA116&gt;0,Planung!$F29=1),AO116&amp;Sprache!$E$87&amp;AN116,"")</f>
        <v/>
      </c>
      <c r="AE248" s="492"/>
      <c r="AF248" s="493"/>
      <c r="AG248" s="493"/>
      <c r="AH248" s="493"/>
      <c r="AI248" s="493"/>
      <c r="AJ248" s="493"/>
      <c r="AK248" s="493"/>
      <c r="AL248" s="493"/>
      <c r="AM248" s="497" t="str">
        <f ca="1">IF(AA116&gt;0,AL116&amp;Sprache!$E$87&amp;AK116,"")</f>
        <v/>
      </c>
    </row>
    <row r="249" spans="25:39" x14ac:dyDescent="0.2">
      <c r="Y249" s="65" t="s">
        <v>38</v>
      </c>
      <c r="Z249" s="28" t="str">
        <f ca="1">IF(Planung!$F30=0,W117&amp;V117,"")</f>
        <v>Raslo WinnersEintracht Frankfurt</v>
      </c>
      <c r="AA249" s="13">
        <f t="shared" ca="1" si="117"/>
        <v>0</v>
      </c>
      <c r="AB249" s="13" t="str">
        <f ca="1">IF(AND(AA117&gt;0,Planung!$F30=0),AO117&amp;Sprache!$E$87&amp;AN117,"")</f>
        <v/>
      </c>
      <c r="AC249" s="4" t="str">
        <f ca="1">IF(Planung!$F30=1,W117&amp;V117,"")</f>
        <v/>
      </c>
      <c r="AD249" s="135" t="str">
        <f ca="1">IF(AND(AA117&gt;0,Planung!$F30=1),AO117&amp;Sprache!$E$87&amp;AN117,"")</f>
        <v/>
      </c>
      <c r="AE249" s="492"/>
      <c r="AF249" s="493"/>
      <c r="AG249" s="493"/>
      <c r="AH249" s="493"/>
      <c r="AI249" s="493"/>
      <c r="AJ249" s="493"/>
      <c r="AK249" s="493"/>
      <c r="AL249" s="493"/>
      <c r="AM249" s="497" t="str">
        <f ca="1">IF(AA117&gt;0,AL117&amp;Sprache!$E$87&amp;AK117,"")</f>
        <v/>
      </c>
    </row>
    <row r="250" spans="25:39" x14ac:dyDescent="0.2">
      <c r="Y250" s="65" t="s">
        <v>39</v>
      </c>
      <c r="Z250" s="28" t="str">
        <f ca="1">IF(Planung!$F31=0,W118&amp;V118,"")</f>
        <v>FC BarcelonaAC Roma</v>
      </c>
      <c r="AA250" s="13">
        <f t="shared" ca="1" si="117"/>
        <v>0</v>
      </c>
      <c r="AB250" s="13" t="str">
        <f ca="1">IF(AND(AA118&gt;0,Planung!$F31=0),AO118&amp;Sprache!$E$87&amp;AN118,"")</f>
        <v/>
      </c>
      <c r="AC250" s="4" t="str">
        <f ca="1">IF(Planung!$F31=1,W118&amp;V118,"")</f>
        <v/>
      </c>
      <c r="AD250" s="135" t="str">
        <f ca="1">IF(AND(AA118&gt;0,Planung!$F31=1),AO118&amp;Sprache!$E$87&amp;AN118,"")</f>
        <v/>
      </c>
      <c r="AE250" s="492"/>
      <c r="AF250" s="493"/>
      <c r="AG250" s="493"/>
      <c r="AH250" s="493"/>
      <c r="AI250" s="493"/>
      <c r="AJ250" s="493"/>
      <c r="AK250" s="493"/>
      <c r="AL250" s="493"/>
      <c r="AM250" s="497" t="str">
        <f ca="1">IF(AA118&gt;0,AL118&amp;Sprache!$E$87&amp;AK118,"")</f>
        <v/>
      </c>
    </row>
    <row r="251" spans="25:39" x14ac:dyDescent="0.2">
      <c r="Y251" s="65" t="s">
        <v>40</v>
      </c>
      <c r="Z251" s="28" t="str">
        <f ca="1">IF(Planung!$F32=0,W119&amp;V119,"")</f>
        <v>1. FC RiedwaldVFB Essenheim</v>
      </c>
      <c r="AA251" s="13">
        <f t="shared" ca="1" si="117"/>
        <v>0</v>
      </c>
      <c r="AB251" s="13" t="str">
        <f ca="1">IF(AND(AA119&gt;0,Planung!$F32=0),AO119&amp;Sprache!$E$87&amp;AN119,"")</f>
        <v/>
      </c>
      <c r="AC251" s="4" t="str">
        <f ca="1">IF(Planung!$F32=1,W119&amp;V119,"")</f>
        <v/>
      </c>
      <c r="AD251" s="135" t="str">
        <f ca="1">IF(AND(AA119&gt;0,Planung!$F32=1),AO119&amp;Sprache!$E$87&amp;AN119,"")</f>
        <v/>
      </c>
      <c r="AE251" s="492"/>
      <c r="AF251" s="493"/>
      <c r="AG251" s="493"/>
      <c r="AH251" s="493"/>
      <c r="AI251" s="493"/>
      <c r="AJ251" s="493"/>
      <c r="AK251" s="493"/>
      <c r="AL251" s="493"/>
      <c r="AM251" s="497" t="str">
        <f ca="1">IF(AA119&gt;0,AL119&amp;Sprache!$E$87&amp;AK119,"")</f>
        <v/>
      </c>
    </row>
    <row r="252" spans="25:39" x14ac:dyDescent="0.2">
      <c r="Y252" s="65" t="s">
        <v>41</v>
      </c>
      <c r="Z252" s="28" t="str">
        <f ca="1">IF(Planung!$F33=0,W120&amp;V120,"")</f>
        <v>Inter MailandMaibach 1822 eV</v>
      </c>
      <c r="AA252" s="13">
        <f t="shared" ca="1" si="117"/>
        <v>0</v>
      </c>
      <c r="AB252" s="13" t="str">
        <f ca="1">IF(AND(AA120&gt;0,Planung!$F33=0),AO120&amp;Sprache!$E$87&amp;AN120,"")</f>
        <v/>
      </c>
      <c r="AC252" s="4" t="str">
        <f ca="1">IF(Planung!$F33=1,W120&amp;V120,"")</f>
        <v/>
      </c>
      <c r="AD252" s="135" t="str">
        <f ca="1">IF(AND(AA120&gt;0,Planung!$F33=1),AO120&amp;Sprache!$E$87&amp;AN120,"")</f>
        <v/>
      </c>
      <c r="AE252" s="492"/>
      <c r="AF252" s="493"/>
      <c r="AG252" s="493"/>
      <c r="AH252" s="493"/>
      <c r="AI252" s="493"/>
      <c r="AJ252" s="493"/>
      <c r="AK252" s="493"/>
      <c r="AL252" s="493"/>
      <c r="AM252" s="497" t="str">
        <f ca="1">IF(AA120&gt;0,AL120&amp;Sprache!$E$87&amp;AK120,"")</f>
        <v/>
      </c>
    </row>
    <row r="253" spans="25:39" x14ac:dyDescent="0.2">
      <c r="Y253" s="65" t="s">
        <v>42</v>
      </c>
      <c r="Z253" s="28" t="str">
        <f ca="1">IF(Planung!$F34=0,W121&amp;V121,"")</f>
        <v>Eintracht FrankfurtSSV Wildbach</v>
      </c>
      <c r="AA253" s="13">
        <f t="shared" ca="1" si="117"/>
        <v>0</v>
      </c>
      <c r="AB253" s="13" t="str">
        <f ca="1">IF(AND(AA121&gt;0,Planung!$F34=0),AO121&amp;Sprache!$E$87&amp;AN121,"")</f>
        <v/>
      </c>
      <c r="AC253" s="4" t="str">
        <f ca="1">IF(Planung!$F34=1,W121&amp;V121,"")</f>
        <v/>
      </c>
      <c r="AD253" s="135" t="str">
        <f ca="1">IF(AND(AA121&gt;0,Planung!$F34=1),AO121&amp;Sprache!$E$87&amp;AN121,"")</f>
        <v/>
      </c>
      <c r="AE253" s="492"/>
      <c r="AF253" s="493"/>
      <c r="AG253" s="493"/>
      <c r="AH253" s="493"/>
      <c r="AI253" s="493"/>
      <c r="AJ253" s="493"/>
      <c r="AK253" s="493"/>
      <c r="AL253" s="493"/>
      <c r="AM253" s="497" t="str">
        <f ca="1">IF(AA121&gt;0,AL121&amp;Sprache!$E$87&amp;AK121,"")</f>
        <v/>
      </c>
    </row>
    <row r="254" spans="25:39" x14ac:dyDescent="0.2">
      <c r="Y254" s="65" t="s">
        <v>43</v>
      </c>
      <c r="Z254" s="28" t="str">
        <f ca="1">IF(Planung!$F35=0,W122&amp;V122,"")</f>
        <v>Fun Kickers OesFC Barcelona</v>
      </c>
      <c r="AA254" s="13">
        <f t="shared" ca="1" si="117"/>
        <v>0</v>
      </c>
      <c r="AB254" s="13" t="str">
        <f ca="1">IF(AND(AA122&gt;0,Planung!$F35=0),AO122&amp;Sprache!$E$87&amp;AN122,"")</f>
        <v/>
      </c>
      <c r="AC254" s="4" t="str">
        <f ca="1">IF(Planung!$F35=1,W122&amp;V122,"")</f>
        <v/>
      </c>
      <c r="AD254" s="135" t="str">
        <f ca="1">IF(AND(AA122&gt;0,Planung!$F35=1),AO122&amp;Sprache!$E$87&amp;AN122,"")</f>
        <v/>
      </c>
      <c r="AE254" s="492"/>
      <c r="AF254" s="493"/>
      <c r="AG254" s="493"/>
      <c r="AH254" s="493"/>
      <c r="AI254" s="493"/>
      <c r="AJ254" s="493"/>
      <c r="AK254" s="493"/>
      <c r="AL254" s="493"/>
      <c r="AM254" s="497" t="str">
        <f ca="1">IF(AA122&gt;0,AL122&amp;Sprache!$E$87&amp;AK122,"")</f>
        <v/>
      </c>
    </row>
    <row r="255" spans="25:39" x14ac:dyDescent="0.2">
      <c r="Y255" s="65" t="s">
        <v>44</v>
      </c>
      <c r="Z255" s="28" t="str">
        <f ca="1">IF(Planung!$F36=0,W123&amp;V123,"")</f>
        <v>AC RomaRaslo Winners</v>
      </c>
      <c r="AA255" s="13">
        <f t="shared" ca="1" si="117"/>
        <v>0</v>
      </c>
      <c r="AB255" s="13" t="str">
        <f ca="1">IF(AND(AA123&gt;0,Planung!$F36=0),AO123&amp;Sprache!$E$87&amp;AN123,"")</f>
        <v/>
      </c>
      <c r="AC255" s="4" t="str">
        <f ca="1">IF(Planung!$F36=1,W123&amp;V123,"")</f>
        <v/>
      </c>
      <c r="AD255" s="135" t="str">
        <f ca="1">IF(AND(AA123&gt;0,Planung!$F36=1),AO123&amp;Sprache!$E$87&amp;AN123,"")</f>
        <v/>
      </c>
      <c r="AE255" s="492"/>
      <c r="AF255" s="493"/>
      <c r="AG255" s="493"/>
      <c r="AH255" s="493"/>
      <c r="AI255" s="493"/>
      <c r="AJ255" s="493"/>
      <c r="AK255" s="493"/>
      <c r="AL255" s="493"/>
      <c r="AM255" s="497" t="str">
        <f ca="1">IF(AA123&gt;0,AL123&amp;Sprache!$E$87&amp;AK123,"")</f>
        <v/>
      </c>
    </row>
    <row r="256" spans="25:39" x14ac:dyDescent="0.2">
      <c r="Y256" s="65" t="s">
        <v>45</v>
      </c>
      <c r="Z256" s="28" t="str">
        <f ca="1">IF(Planung!$F37=0,W124&amp;V124,"")</f>
        <v>Maibach 1822 eV1. FC Riedwald</v>
      </c>
      <c r="AA256" s="13">
        <f t="shared" ca="1" si="117"/>
        <v>0</v>
      </c>
      <c r="AB256" s="13" t="str">
        <f ca="1">IF(AND(AA124&gt;0,Planung!$F37=0),AO124&amp;Sprache!$E$87&amp;AN124,"")</f>
        <v/>
      </c>
      <c r="AC256" s="4" t="str">
        <f ca="1">IF(Planung!$F37=1,W124&amp;V124,"")</f>
        <v/>
      </c>
      <c r="AD256" s="135" t="str">
        <f ca="1">IF(AND(AA124&gt;0,Planung!$F37=1),AO124&amp;Sprache!$E$87&amp;AN124,"")</f>
        <v/>
      </c>
      <c r="AE256" s="492"/>
      <c r="AF256" s="493"/>
      <c r="AG256" s="493"/>
      <c r="AH256" s="493"/>
      <c r="AI256" s="493"/>
      <c r="AJ256" s="493"/>
      <c r="AK256" s="493"/>
      <c r="AL256" s="493"/>
      <c r="AM256" s="497" t="str">
        <f ca="1">IF(AA124&gt;0,AL124&amp;Sprache!$E$87&amp;AK124,"")</f>
        <v/>
      </c>
    </row>
    <row r="257" spans="25:39" x14ac:dyDescent="0.2">
      <c r="Y257" s="65" t="s">
        <v>46</v>
      </c>
      <c r="Z257" s="28" t="str">
        <f ca="1">IF(Planung!$F38=0,W125&amp;V125,"")</f>
        <v>VFB EssenheimEintracht Frankfurt</v>
      </c>
      <c r="AA257" s="13">
        <f t="shared" ca="1" si="117"/>
        <v>0</v>
      </c>
      <c r="AB257" s="13" t="str">
        <f ca="1">IF(AND(AA125&gt;0,Planung!$F38=0),AO125&amp;Sprache!$E$87&amp;AN125,"")</f>
        <v/>
      </c>
      <c r="AC257" s="4" t="str">
        <f ca="1">IF(Planung!$F38=1,W125&amp;V125,"")</f>
        <v/>
      </c>
      <c r="AD257" s="135" t="str">
        <f ca="1">IF(AND(AA125&gt;0,Planung!$F38=1),AO125&amp;Sprache!$E$87&amp;AN125,"")</f>
        <v/>
      </c>
      <c r="AE257" s="492"/>
      <c r="AF257" s="493"/>
      <c r="AG257" s="493"/>
      <c r="AH257" s="493"/>
      <c r="AI257" s="493"/>
      <c r="AJ257" s="493"/>
      <c r="AK257" s="493"/>
      <c r="AL257" s="493"/>
      <c r="AM257" s="497" t="str">
        <f ca="1">IF(AA125&gt;0,AL125&amp;Sprache!$E$87&amp;AK125,"")</f>
        <v/>
      </c>
    </row>
    <row r="258" spans="25:39" x14ac:dyDescent="0.2">
      <c r="Y258" s="65" t="s">
        <v>47</v>
      </c>
      <c r="Z258" s="28" t="str">
        <f ca="1">IF(Planung!$F39=0,W126&amp;V126,"")</f>
        <v>FC BarcelonaInter Mailand</v>
      </c>
      <c r="AA258" s="13">
        <f t="shared" ca="1" si="117"/>
        <v>0</v>
      </c>
      <c r="AB258" s="13" t="str">
        <f ca="1">IF(AND(AA126&gt;0,Planung!$F39=0),AO126&amp;Sprache!$E$87&amp;AN126,"")</f>
        <v/>
      </c>
      <c r="AC258" s="4" t="str">
        <f ca="1">IF(Planung!$F39=1,W126&amp;V126,"")</f>
        <v/>
      </c>
      <c r="AD258" s="135" t="str">
        <f ca="1">IF(AND(AA126&gt;0,Planung!$F39=1),AO126&amp;Sprache!$E$87&amp;AN126,"")</f>
        <v/>
      </c>
      <c r="AE258" s="492"/>
      <c r="AF258" s="493"/>
      <c r="AG258" s="493"/>
      <c r="AH258" s="493"/>
      <c r="AI258" s="493"/>
      <c r="AJ258" s="493"/>
      <c r="AK258" s="493"/>
      <c r="AL258" s="493"/>
      <c r="AM258" s="497" t="str">
        <f ca="1">IF(AA126&gt;0,AL126&amp;Sprache!$E$87&amp;AK126,"")</f>
        <v/>
      </c>
    </row>
    <row r="259" spans="25:39" x14ac:dyDescent="0.2">
      <c r="Y259" s="65" t="s">
        <v>48</v>
      </c>
      <c r="Z259" s="28" t="str">
        <f ca="1">IF(Planung!$F40=0,W127&amp;V127,"")</f>
        <v>SSV WildbachAC Roma</v>
      </c>
      <c r="AA259" s="13">
        <f t="shared" ca="1" si="117"/>
        <v>0</v>
      </c>
      <c r="AB259" s="13" t="str">
        <f ca="1">IF(AND(AA127&gt;0,Planung!$F40=0),AO127&amp;Sprache!$E$87&amp;AN127,"")</f>
        <v/>
      </c>
      <c r="AC259" s="4" t="str">
        <f ca="1">IF(Planung!$F40=1,W127&amp;V127,"")</f>
        <v/>
      </c>
      <c r="AD259" s="135" t="str">
        <f ca="1">IF(AND(AA127&gt;0,Planung!$F40=1),AO127&amp;Sprache!$E$87&amp;AN127,"")</f>
        <v/>
      </c>
      <c r="AE259" s="492"/>
      <c r="AF259" s="493"/>
      <c r="AG259" s="493"/>
      <c r="AH259" s="493"/>
      <c r="AI259" s="493"/>
      <c r="AJ259" s="493"/>
      <c r="AK259" s="493"/>
      <c r="AL259" s="493"/>
      <c r="AM259" s="497" t="str">
        <f ca="1">IF(AA127&gt;0,AL127&amp;Sprache!$E$87&amp;AK127,"")</f>
        <v/>
      </c>
    </row>
    <row r="260" spans="25:39" x14ac:dyDescent="0.2">
      <c r="Y260" s="65" t="s">
        <v>49</v>
      </c>
      <c r="Z260" s="28" t="str">
        <f ca="1">IF(Planung!$F41=0,W128&amp;V128,"")</f>
        <v>Raslo WinnersFun Kickers Oes</v>
      </c>
      <c r="AA260" s="13">
        <f t="shared" ca="1" si="117"/>
        <v>0</v>
      </c>
      <c r="AB260" s="13" t="str">
        <f ca="1">IF(AND(AA128&gt;0,Planung!$F41=0),AO128&amp;Sprache!$E$87&amp;AN128,"")</f>
        <v/>
      </c>
      <c r="AC260" s="4" t="str">
        <f ca="1">IF(Planung!$F41=1,W128&amp;V128,"")</f>
        <v/>
      </c>
      <c r="AD260" s="135" t="str">
        <f ca="1">IF(AND(AA128&gt;0,Planung!$F41=1),AO128&amp;Sprache!$E$87&amp;AN128,"")</f>
        <v/>
      </c>
      <c r="AE260" s="492"/>
      <c r="AF260" s="493"/>
      <c r="AG260" s="493"/>
      <c r="AH260" s="493"/>
      <c r="AI260" s="493"/>
      <c r="AJ260" s="493"/>
      <c r="AK260" s="493"/>
      <c r="AL260" s="493"/>
      <c r="AM260" s="497" t="str">
        <f ca="1">IF(AA128&gt;0,AL128&amp;Sprache!$E$87&amp;AK128,"")</f>
        <v/>
      </c>
    </row>
    <row r="261" spans="25:39" x14ac:dyDescent="0.2">
      <c r="Y261" s="65" t="s">
        <v>50</v>
      </c>
      <c r="Z261" s="28" t="str">
        <f ca="1">IF(Planung!$F42=0,W129&amp;V129,"")</f>
        <v>1. FC RiedwaldEintracht Frankfurt</v>
      </c>
      <c r="AA261" s="13">
        <f t="shared" ca="1" si="117"/>
        <v>0</v>
      </c>
      <c r="AB261" s="13" t="str">
        <f ca="1">IF(AND(AA129&gt;0,Planung!$F42=0),AO129&amp;Sprache!$E$87&amp;AN129,"")</f>
        <v/>
      </c>
      <c r="AC261" s="4" t="str">
        <f ca="1">IF(Planung!$F42=1,W129&amp;V129,"")</f>
        <v/>
      </c>
      <c r="AD261" s="135" t="str">
        <f ca="1">IF(AND(AA129&gt;0,Planung!$F42=1),AO129&amp;Sprache!$E$87&amp;AN129,"")</f>
        <v/>
      </c>
      <c r="AE261" s="492"/>
      <c r="AF261" s="493"/>
      <c r="AG261" s="493"/>
      <c r="AH261" s="493"/>
      <c r="AI261" s="493"/>
      <c r="AJ261" s="493"/>
      <c r="AK261" s="493"/>
      <c r="AL261" s="493"/>
      <c r="AM261" s="497" t="str">
        <f ca="1">IF(AA129&gt;0,AL129&amp;Sprache!$E$87&amp;AK129,"")</f>
        <v/>
      </c>
    </row>
    <row r="262" spans="25:39" x14ac:dyDescent="0.2">
      <c r="Y262" s="65" t="s">
        <v>60</v>
      </c>
      <c r="Z262" s="28" t="str">
        <f ca="1">IF(Planung!$F43=0,W130&amp;V130,"")</f>
        <v>Maibach 1822 eVFC Barcelona</v>
      </c>
      <c r="AA262" s="13">
        <f t="shared" ca="1" si="117"/>
        <v>0</v>
      </c>
      <c r="AB262" s="13" t="str">
        <f ca="1">IF(AND(AA130&gt;0,Planung!$F43=0),AO130&amp;Sprache!$E$87&amp;AN130,"")</f>
        <v/>
      </c>
      <c r="AC262" s="4" t="str">
        <f ca="1">IF(Planung!$F43=1,W130&amp;V130,"")</f>
        <v/>
      </c>
      <c r="AD262" s="135" t="str">
        <f ca="1">IF(AND(AA130&gt;0,Planung!$F43=1),AO130&amp;Sprache!$E$87&amp;AN130,"")</f>
        <v/>
      </c>
      <c r="AE262" s="492"/>
      <c r="AF262" s="493"/>
      <c r="AG262" s="493"/>
      <c r="AH262" s="493"/>
      <c r="AI262" s="493"/>
      <c r="AJ262" s="493"/>
      <c r="AK262" s="493"/>
      <c r="AL262" s="493"/>
      <c r="AM262" s="497" t="str">
        <f ca="1">IF(AA130&gt;0,AL130&amp;Sprache!$E$87&amp;AK130,"")</f>
        <v/>
      </c>
    </row>
    <row r="263" spans="25:39" x14ac:dyDescent="0.2">
      <c r="Y263" s="65" t="s">
        <v>61</v>
      </c>
      <c r="Z263" s="28" t="str">
        <f ca="1">IF(Planung!$F44=0,W131&amp;V131,"")</f>
        <v>AC RomaVFB Essenheim</v>
      </c>
      <c r="AA263" s="13">
        <f t="shared" ca="1" si="117"/>
        <v>0</v>
      </c>
      <c r="AB263" s="13" t="str">
        <f ca="1">IF(AND(AA131&gt;0,Planung!$F44=0),AO131&amp;Sprache!$E$87&amp;AN131,"")</f>
        <v/>
      </c>
      <c r="AC263" s="4" t="str">
        <f ca="1">IF(Planung!$F44=1,W131&amp;V131,"")</f>
        <v/>
      </c>
      <c r="AD263" s="135" t="str">
        <f ca="1">IF(AND(AA131&gt;0,Planung!$F44=1),AO131&amp;Sprache!$E$87&amp;AN131,"")</f>
        <v/>
      </c>
      <c r="AE263" s="492"/>
      <c r="AF263" s="493"/>
      <c r="AG263" s="493"/>
      <c r="AH263" s="493"/>
      <c r="AI263" s="493"/>
      <c r="AJ263" s="493"/>
      <c r="AK263" s="493"/>
      <c r="AL263" s="493"/>
      <c r="AM263" s="497" t="str">
        <f ca="1">IF(AA131&gt;0,AL131&amp;Sprache!$E$87&amp;AK131,"")</f>
        <v/>
      </c>
    </row>
    <row r="264" spans="25:39" x14ac:dyDescent="0.2">
      <c r="Y264" s="65" t="s">
        <v>62</v>
      </c>
      <c r="Z264" s="28" t="str">
        <f ca="1">IF(Planung!$F45=0,W132&amp;V132,"")</f>
        <v>Inter MailandRaslo Winners</v>
      </c>
      <c r="AA264" s="13">
        <f t="shared" ca="1" si="117"/>
        <v>0</v>
      </c>
      <c r="AB264" s="13" t="str">
        <f ca="1">IF(AND(AA132&gt;0,Planung!$F45=0),AO132&amp;Sprache!$E$87&amp;AN132,"")</f>
        <v/>
      </c>
      <c r="AC264" s="4" t="str">
        <f ca="1">IF(Planung!$F45=1,W132&amp;V132,"")</f>
        <v/>
      </c>
      <c r="AD264" s="135" t="str">
        <f ca="1">IF(AND(AA132&gt;0,Planung!$F45=1),AO132&amp;Sprache!$E$87&amp;AN132,"")</f>
        <v/>
      </c>
      <c r="AE264" s="492"/>
      <c r="AF264" s="493"/>
      <c r="AG264" s="493"/>
      <c r="AH264" s="493"/>
      <c r="AI264" s="493"/>
      <c r="AJ264" s="493"/>
      <c r="AK264" s="493"/>
      <c r="AL264" s="493"/>
      <c r="AM264" s="497" t="str">
        <f ca="1">IF(AA132&gt;0,AL132&amp;Sprache!$E$87&amp;AK132,"")</f>
        <v/>
      </c>
    </row>
    <row r="265" spans="25:39" x14ac:dyDescent="0.2">
      <c r="Y265" s="65" t="s">
        <v>63</v>
      </c>
      <c r="Z265" s="28" t="str">
        <f ca="1">IF(Planung!$F46=0,W133&amp;V133,"")</f>
        <v>Fun Kickers OesSSV Wildbach</v>
      </c>
      <c r="AA265" s="13">
        <f t="shared" ca="1" si="117"/>
        <v>0</v>
      </c>
      <c r="AB265" s="13" t="str">
        <f ca="1">IF(AND(AA133&gt;0,Planung!$F46=0),AO133&amp;Sprache!$E$87&amp;AN133,"")</f>
        <v/>
      </c>
      <c r="AC265" s="4" t="str">
        <f ca="1">IF(Planung!$F46=1,W133&amp;V133,"")</f>
        <v/>
      </c>
      <c r="AD265" s="135" t="str">
        <f ca="1">IF(AND(AA133&gt;0,Planung!$F46=1),AO133&amp;Sprache!$E$87&amp;AN133,"")</f>
        <v/>
      </c>
      <c r="AE265" s="492"/>
      <c r="AF265" s="493"/>
      <c r="AG265" s="493"/>
      <c r="AH265" s="493"/>
      <c r="AI265" s="493"/>
      <c r="AJ265" s="493"/>
      <c r="AK265" s="493"/>
      <c r="AL265" s="493"/>
      <c r="AM265" s="497" t="str">
        <f ca="1">IF(AA133&gt;0,AL133&amp;Sprache!$E$87&amp;AK133,"")</f>
        <v/>
      </c>
    </row>
    <row r="266" spans="25:39" x14ac:dyDescent="0.2">
      <c r="Y266" s="65" t="s">
        <v>64</v>
      </c>
      <c r="Z266" s="28" t="str">
        <f ca="1">IF(Planung!$F47=0,W134&amp;V134,"")</f>
        <v>FC Barcelona1. FC Riedwald</v>
      </c>
      <c r="AA266" s="13">
        <f t="shared" ca="1" si="117"/>
        <v>0</v>
      </c>
      <c r="AB266" s="13" t="str">
        <f ca="1">IF(AND(AA134&gt;0,Planung!$F47=0),AO134&amp;Sprache!$E$87&amp;AN134,"")</f>
        <v/>
      </c>
      <c r="AC266" s="4" t="str">
        <f ca="1">IF(Planung!$F47=1,W134&amp;V134,"")</f>
        <v/>
      </c>
      <c r="AD266" s="135" t="str">
        <f ca="1">IF(AND(AA134&gt;0,Planung!$F47=1),AO134&amp;Sprache!$E$87&amp;AN134,"")</f>
        <v/>
      </c>
      <c r="AE266" s="492"/>
      <c r="AF266" s="493"/>
      <c r="AG266" s="493"/>
      <c r="AH266" s="493"/>
      <c r="AI266" s="493"/>
      <c r="AJ266" s="493"/>
      <c r="AK266" s="493"/>
      <c r="AL266" s="493"/>
      <c r="AM266" s="497" t="str">
        <f ca="1">IF(AA134&gt;0,AL134&amp;Sprache!$E$87&amp;AK134,"")</f>
        <v/>
      </c>
    </row>
    <row r="267" spans="25:39" x14ac:dyDescent="0.2">
      <c r="Y267" s="65" t="s">
        <v>65</v>
      </c>
      <c r="Z267" s="28" t="str">
        <f ca="1">IF(Planung!$F48=0,W135&amp;V135,"")</f>
        <v>Eintracht FrankfurtAC Roma</v>
      </c>
      <c r="AA267" s="13">
        <f t="shared" ca="1" si="117"/>
        <v>0</v>
      </c>
      <c r="AB267" s="13" t="str">
        <f ca="1">IF(AND(AA135&gt;0,Planung!$F48=0),AO135&amp;Sprache!$E$87&amp;AN135,"")</f>
        <v/>
      </c>
      <c r="AC267" s="4" t="str">
        <f ca="1">IF(Planung!$F48=1,W135&amp;V135,"")</f>
        <v/>
      </c>
      <c r="AD267" s="135" t="str">
        <f ca="1">IF(AND(AA135&gt;0,Planung!$F48=1),AO135&amp;Sprache!$E$87&amp;AN135,"")</f>
        <v/>
      </c>
      <c r="AE267" s="492"/>
      <c r="AF267" s="493"/>
      <c r="AG267" s="493"/>
      <c r="AH267" s="493"/>
      <c r="AI267" s="493"/>
      <c r="AJ267" s="493"/>
      <c r="AK267" s="493"/>
      <c r="AL267" s="493"/>
      <c r="AM267" s="497" t="str">
        <f ca="1">IF(AA135&gt;0,AL135&amp;Sprache!$E$87&amp;AK135,"")</f>
        <v/>
      </c>
    </row>
    <row r="268" spans="25:39" x14ac:dyDescent="0.2">
      <c r="Y268" s="65" t="s">
        <v>66</v>
      </c>
      <c r="Z268" s="28" t="str">
        <f ca="1">IF(Planung!$F49=0,W136&amp;V136,"")</f>
        <v>Raslo WinnersMaibach 1822 eV</v>
      </c>
      <c r="AA268" s="13">
        <f t="shared" ca="1" si="117"/>
        <v>0</v>
      </c>
      <c r="AB268" s="13" t="str">
        <f ca="1">IF(AND(AA136&gt;0,Planung!$F49=0),AO136&amp;Sprache!$E$87&amp;AN136,"")</f>
        <v/>
      </c>
      <c r="AC268" s="4" t="str">
        <f ca="1">IF(Planung!$F49=1,W136&amp;V136,"")</f>
        <v/>
      </c>
      <c r="AD268" s="135" t="str">
        <f ca="1">IF(AND(AA136&gt;0,Planung!$F49=1),AO136&amp;Sprache!$E$87&amp;AN136,"")</f>
        <v/>
      </c>
      <c r="AE268" s="492"/>
      <c r="AF268" s="493"/>
      <c r="AG268" s="493"/>
      <c r="AH268" s="493"/>
      <c r="AI268" s="493"/>
      <c r="AJ268" s="493"/>
      <c r="AK268" s="493"/>
      <c r="AL268" s="493"/>
      <c r="AM268" s="497" t="str">
        <f ca="1">IF(AA136&gt;0,AL136&amp;Sprache!$E$87&amp;AK136,"")</f>
        <v/>
      </c>
    </row>
    <row r="269" spans="25:39" x14ac:dyDescent="0.2">
      <c r="Y269" s="65" t="s">
        <v>67</v>
      </c>
      <c r="Z269" s="28" t="str">
        <f ca="1">IF(Planung!$F50=0,W137&amp;V137,"")</f>
        <v>VFB EssenheimFun Kickers Oes</v>
      </c>
      <c r="AA269" s="13">
        <f t="shared" ca="1" si="117"/>
        <v>0</v>
      </c>
      <c r="AB269" s="13" t="str">
        <f ca="1">IF(AND(AA137&gt;0,Planung!$F50=0),AO137&amp;Sprache!$E$87&amp;AN137,"")</f>
        <v/>
      </c>
      <c r="AC269" s="4" t="str">
        <f ca="1">IF(Planung!$F50=1,W137&amp;V137,"")</f>
        <v/>
      </c>
      <c r="AD269" s="135" t="str">
        <f ca="1">IF(AND(AA137&gt;0,Planung!$F50=1),AO137&amp;Sprache!$E$87&amp;AN137,"")</f>
        <v/>
      </c>
      <c r="AE269" s="492"/>
      <c r="AF269" s="493"/>
      <c r="AG269" s="493"/>
      <c r="AH269" s="493"/>
      <c r="AI269" s="493"/>
      <c r="AJ269" s="493"/>
      <c r="AK269" s="493"/>
      <c r="AL269" s="493"/>
      <c r="AM269" s="497" t="str">
        <f ca="1">IF(AA137&gt;0,AL137&amp;Sprache!$E$87&amp;AK137,"")</f>
        <v/>
      </c>
    </row>
    <row r="270" spans="25:39" x14ac:dyDescent="0.2">
      <c r="Y270" s="65" t="s">
        <v>68</v>
      </c>
      <c r="Z270" s="28" t="str">
        <f ca="1">IF(Planung!$F51=0,W138&amp;V138,"")</f>
        <v>SSV WildbachInter Mailand</v>
      </c>
      <c r="AA270" s="13">
        <f t="shared" ca="1" si="117"/>
        <v>0</v>
      </c>
      <c r="AB270" s="13" t="str">
        <f ca="1">IF(AND(AA138&gt;0,Planung!$F51=0),AO138&amp;Sprache!$E$87&amp;AN138,"")</f>
        <v/>
      </c>
      <c r="AC270" s="4" t="str">
        <f ca="1">IF(Planung!$F51=1,W138&amp;V138,"")</f>
        <v/>
      </c>
      <c r="AD270" s="135" t="str">
        <f ca="1">IF(AND(AA138&gt;0,Planung!$F51=1),AO138&amp;Sprache!$E$87&amp;AN138,"")</f>
        <v/>
      </c>
      <c r="AE270" s="492"/>
      <c r="AF270" s="493"/>
      <c r="AG270" s="493"/>
      <c r="AH270" s="493"/>
      <c r="AI270" s="493"/>
      <c r="AJ270" s="493"/>
      <c r="AK270" s="493"/>
      <c r="AL270" s="493"/>
      <c r="AM270" s="497" t="str">
        <f ca="1">IF(AA138&gt;0,AL138&amp;Sprache!$E$87&amp;AK138,"")</f>
        <v/>
      </c>
    </row>
    <row r="271" spans="25:39" x14ac:dyDescent="0.2">
      <c r="Y271" s="65" t="s">
        <v>69</v>
      </c>
      <c r="Z271" s="28" t="str">
        <f ca="1">IF(Planung!$F52=0,W139&amp;V139,"")</f>
        <v/>
      </c>
      <c r="AA271" s="13">
        <f t="shared" ca="1" si="117"/>
        <v>0</v>
      </c>
      <c r="AB271" s="13" t="str">
        <f ca="1">IF(AND(AA139&gt;0,Planung!$F52=0),AO139&amp;Sprache!$E$87&amp;AN139,"")</f>
        <v/>
      </c>
      <c r="AC271" s="4" t="str">
        <f ca="1">IF(Planung!$F52=1,W139&amp;V139,"")</f>
        <v>1. FC RiedwaldAC Roma</v>
      </c>
      <c r="AD271" s="135" t="str">
        <f ca="1">IF(AND(AA139&gt;0,Planung!$F52=1),AO139&amp;Sprache!$E$87&amp;AN139,"")</f>
        <v/>
      </c>
      <c r="AE271" s="492"/>
      <c r="AF271" s="493"/>
      <c r="AG271" s="493"/>
      <c r="AH271" s="493"/>
      <c r="AI271" s="493"/>
      <c r="AJ271" s="493"/>
      <c r="AK271" s="493"/>
      <c r="AL271" s="493"/>
      <c r="AM271" s="497" t="str">
        <f ca="1">IF(AA139&gt;0,AL139&amp;Sprache!$E$87&amp;AK139,"")</f>
        <v/>
      </c>
    </row>
    <row r="272" spans="25:39" x14ac:dyDescent="0.2">
      <c r="Y272" s="65" t="s">
        <v>70</v>
      </c>
      <c r="Z272" s="28" t="str">
        <f ca="1">IF(Planung!$F53=0,W140&amp;V140,"")</f>
        <v/>
      </c>
      <c r="AA272" s="13">
        <f t="shared" ca="1" si="117"/>
        <v>0</v>
      </c>
      <c r="AB272" s="13" t="str">
        <f ca="1">IF(AND(AA140&gt;0,Planung!$F53=0),AO140&amp;Sprache!$E$87&amp;AN140,"")</f>
        <v/>
      </c>
      <c r="AC272" s="4" t="str">
        <f ca="1">IF(Planung!$F53=1,W140&amp;V140,"")</f>
        <v>Raslo WinnersFC Barcelona</v>
      </c>
      <c r="AD272" s="135" t="str">
        <f ca="1">IF(AND(AA140&gt;0,Planung!$F53=1),AO140&amp;Sprache!$E$87&amp;AN140,"")</f>
        <v/>
      </c>
      <c r="AE272" s="492"/>
      <c r="AF272" s="493"/>
      <c r="AG272" s="493"/>
      <c r="AH272" s="493"/>
      <c r="AI272" s="493"/>
      <c r="AJ272" s="493"/>
      <c r="AK272" s="493"/>
      <c r="AL272" s="493"/>
      <c r="AM272" s="497" t="str">
        <f ca="1">IF(AA140&gt;0,AL140&amp;Sprache!$E$87&amp;AK140,"")</f>
        <v/>
      </c>
    </row>
    <row r="273" spans="25:39" x14ac:dyDescent="0.2">
      <c r="Y273" s="65" t="s">
        <v>71</v>
      </c>
      <c r="Z273" s="28" t="str">
        <f ca="1">IF(Planung!$F54=0,W141&amp;V141,"")</f>
        <v/>
      </c>
      <c r="AA273" s="13">
        <f t="shared" ca="1" si="117"/>
        <v>0</v>
      </c>
      <c r="AB273" s="13" t="str">
        <f ca="1">IF(AND(AA141&gt;0,Planung!$F54=0),AO141&amp;Sprache!$E$87&amp;AN141,"")</f>
        <v/>
      </c>
      <c r="AC273" s="4" t="str">
        <f ca="1">IF(Planung!$F54=1,W141&amp;V141,"")</f>
        <v>Eintracht FrankfurtFun Kickers Oes</v>
      </c>
      <c r="AD273" s="135" t="str">
        <f ca="1">IF(AND(AA141&gt;0,Planung!$F54=1),AO141&amp;Sprache!$E$87&amp;AN141,"")</f>
        <v/>
      </c>
      <c r="AE273" s="492"/>
      <c r="AF273" s="493"/>
      <c r="AG273" s="493"/>
      <c r="AH273" s="493"/>
      <c r="AI273" s="493"/>
      <c r="AJ273" s="493"/>
      <c r="AK273" s="493"/>
      <c r="AL273" s="493"/>
      <c r="AM273" s="497" t="str">
        <f ca="1">IF(AA141&gt;0,AL141&amp;Sprache!$E$87&amp;AK141,"")</f>
        <v/>
      </c>
    </row>
    <row r="274" spans="25:39" x14ac:dyDescent="0.2">
      <c r="Y274" s="65" t="s">
        <v>72</v>
      </c>
      <c r="Z274" s="28" t="str">
        <f ca="1">IF(Planung!$F55=0,W142&amp;V142,"")</f>
        <v/>
      </c>
      <c r="AA274" s="13">
        <f t="shared" ca="1" si="117"/>
        <v>0</v>
      </c>
      <c r="AB274" s="13" t="str">
        <f ca="1">IF(AND(AA142&gt;0,Planung!$F55=0),AO142&amp;Sprache!$E$87&amp;AN142,"")</f>
        <v/>
      </c>
      <c r="AC274" s="4" t="str">
        <f ca="1">IF(Planung!$F55=1,W142&amp;V142,"")</f>
        <v>SSV WildbachMaibach 1822 eV</v>
      </c>
      <c r="AD274" s="135" t="str">
        <f ca="1">IF(AND(AA142&gt;0,Planung!$F55=1),AO142&amp;Sprache!$E$87&amp;AN142,"")</f>
        <v/>
      </c>
      <c r="AE274" s="492"/>
      <c r="AF274" s="493"/>
      <c r="AG274" s="493"/>
      <c r="AH274" s="493"/>
      <c r="AI274" s="493"/>
      <c r="AJ274" s="493"/>
      <c r="AK274" s="493"/>
      <c r="AL274" s="493"/>
      <c r="AM274" s="497" t="str">
        <f ca="1">IF(AA142&gt;0,AL142&amp;Sprache!$E$87&amp;AK142,"")</f>
        <v/>
      </c>
    </row>
    <row r="275" spans="25:39" x14ac:dyDescent="0.2">
      <c r="Y275" s="65" t="s">
        <v>73</v>
      </c>
      <c r="Z275" s="28" t="str">
        <f ca="1">IF(Planung!$F56=0,W143&amp;V143,"")</f>
        <v/>
      </c>
      <c r="AA275" s="13">
        <f t="shared" ca="1" si="117"/>
        <v>0</v>
      </c>
      <c r="AB275" s="13" t="str">
        <f ca="1">IF(AND(AA143&gt;0,Planung!$F56=0),AO143&amp;Sprache!$E$87&amp;AN143,"")</f>
        <v/>
      </c>
      <c r="AC275" s="4" t="str">
        <f ca="1">IF(Planung!$F56=1,W143&amp;V143,"")</f>
        <v>VFB EssenheimInter Mailand</v>
      </c>
      <c r="AD275" s="135" t="str">
        <f ca="1">IF(AND(AA143&gt;0,Planung!$F56=1),AO143&amp;Sprache!$E$87&amp;AN143,"")</f>
        <v/>
      </c>
      <c r="AE275" s="492"/>
      <c r="AF275" s="493"/>
      <c r="AG275" s="493"/>
      <c r="AH275" s="493"/>
      <c r="AI275" s="493"/>
      <c r="AJ275" s="493"/>
      <c r="AK275" s="493"/>
      <c r="AL275" s="493"/>
      <c r="AM275" s="497" t="str">
        <f ca="1">IF(AA143&gt;0,AL143&amp;Sprache!$E$87&amp;AK143,"")</f>
        <v/>
      </c>
    </row>
    <row r="276" spans="25:39" x14ac:dyDescent="0.2">
      <c r="Y276" s="65" t="s">
        <v>74</v>
      </c>
      <c r="Z276" s="28" t="str">
        <f ca="1">IF(Planung!$F57=0,W144&amp;V144,"")</f>
        <v/>
      </c>
      <c r="AA276" s="13">
        <f t="shared" ca="1" si="117"/>
        <v>0</v>
      </c>
      <c r="AB276" s="13" t="str">
        <f ca="1">IF(AND(AA144&gt;0,Planung!$F57=0),AO144&amp;Sprache!$E$87&amp;AN144,"")</f>
        <v/>
      </c>
      <c r="AC276" s="4" t="str">
        <f ca="1">IF(Planung!$F57=1,W144&amp;V144,"")</f>
        <v>Raslo Winners1. FC Riedwald</v>
      </c>
      <c r="AD276" s="135" t="str">
        <f ca="1">IF(AND(AA144&gt;0,Planung!$F57=1),AO144&amp;Sprache!$E$87&amp;AN144,"")</f>
        <v/>
      </c>
      <c r="AE276" s="492"/>
      <c r="AF276" s="493"/>
      <c r="AG276" s="493"/>
      <c r="AH276" s="493"/>
      <c r="AI276" s="493"/>
      <c r="AJ276" s="493"/>
      <c r="AK276" s="493"/>
      <c r="AL276" s="493"/>
      <c r="AM276" s="497" t="str">
        <f ca="1">IF(AA144&gt;0,AL144&amp;Sprache!$E$87&amp;AK144,"")</f>
        <v/>
      </c>
    </row>
    <row r="277" spans="25:39" x14ac:dyDescent="0.2">
      <c r="Y277" s="65" t="s">
        <v>75</v>
      </c>
      <c r="Z277" s="28" t="str">
        <f ca="1">IF(Planung!$F58=0,W145&amp;V145,"")</f>
        <v/>
      </c>
      <c r="AA277" s="13">
        <f t="shared" ca="1" si="117"/>
        <v>0</v>
      </c>
      <c r="AB277" s="13" t="str">
        <f ca="1">IF(AND(AA145&gt;0,Planung!$F58=0),AO145&amp;Sprache!$E$87&amp;AN145,"")</f>
        <v/>
      </c>
      <c r="AC277" s="4" t="str">
        <f ca="1">IF(Planung!$F58=1,W145&amp;V145,"")</f>
        <v>Fun Kickers OesAC Roma</v>
      </c>
      <c r="AD277" s="135" t="str">
        <f ca="1">IF(AND(AA145&gt;0,Planung!$F58=1),AO145&amp;Sprache!$E$87&amp;AN145,"")</f>
        <v/>
      </c>
      <c r="AE277" s="492"/>
      <c r="AF277" s="493"/>
      <c r="AG277" s="493"/>
      <c r="AH277" s="493"/>
      <c r="AI277" s="493"/>
      <c r="AJ277" s="493"/>
      <c r="AK277" s="493"/>
      <c r="AL277" s="493"/>
      <c r="AM277" s="497" t="str">
        <f ca="1">IF(AA145&gt;0,AL145&amp;Sprache!$E$87&amp;AK145,"")</f>
        <v/>
      </c>
    </row>
    <row r="278" spans="25:39" x14ac:dyDescent="0.2">
      <c r="Y278" s="65" t="s">
        <v>76</v>
      </c>
      <c r="Z278" s="28" t="str">
        <f ca="1">IF(Planung!$F59=0,W146&amp;V146,"")</f>
        <v/>
      </c>
      <c r="AA278" s="13">
        <f t="shared" ca="1" si="117"/>
        <v>0</v>
      </c>
      <c r="AB278" s="13" t="str">
        <f ca="1">IF(AND(AA146&gt;0,Planung!$F59=0),AO146&amp;Sprache!$E$87&amp;AN146,"")</f>
        <v/>
      </c>
      <c r="AC278" s="4" t="str">
        <f ca="1">IF(Planung!$F59=1,W146&amp;V146,"")</f>
        <v>FC BarcelonaSSV Wildbach</v>
      </c>
      <c r="AD278" s="135" t="str">
        <f ca="1">IF(AND(AA146&gt;0,Planung!$F59=1),AO146&amp;Sprache!$E$87&amp;AN146,"")</f>
        <v/>
      </c>
      <c r="AE278" s="492"/>
      <c r="AF278" s="493"/>
      <c r="AG278" s="493"/>
      <c r="AH278" s="493"/>
      <c r="AI278" s="493"/>
      <c r="AJ278" s="493"/>
      <c r="AK278" s="493"/>
      <c r="AL278" s="493"/>
      <c r="AM278" s="497" t="str">
        <f ca="1">IF(AA146&gt;0,AL146&amp;Sprache!$E$87&amp;AK146,"")</f>
        <v/>
      </c>
    </row>
    <row r="279" spans="25:39" x14ac:dyDescent="0.2">
      <c r="Y279" s="65" t="s">
        <v>77</v>
      </c>
      <c r="Z279" s="28" t="str">
        <f ca="1">IF(Planung!$F60=0,W147&amp;V147,"")</f>
        <v/>
      </c>
      <c r="AA279" s="13">
        <f t="shared" ca="1" si="117"/>
        <v>0</v>
      </c>
      <c r="AB279" s="13" t="str">
        <f ca="1">IF(AND(AA147&gt;0,Planung!$F60=0),AO147&amp;Sprache!$E$87&amp;AN147,"")</f>
        <v/>
      </c>
      <c r="AC279" s="4" t="str">
        <f ca="1">IF(Planung!$F60=1,W147&amp;V147,"")</f>
        <v>Inter MailandEintracht Frankfurt</v>
      </c>
      <c r="AD279" s="135" t="str">
        <f ca="1">IF(AND(AA147&gt;0,Planung!$F60=1),AO147&amp;Sprache!$E$87&amp;AN147,"")</f>
        <v/>
      </c>
      <c r="AE279" s="492"/>
      <c r="AF279" s="493"/>
      <c r="AG279" s="493"/>
      <c r="AH279" s="493"/>
      <c r="AI279" s="493"/>
      <c r="AJ279" s="493"/>
      <c r="AK279" s="493"/>
      <c r="AL279" s="493"/>
      <c r="AM279" s="497" t="str">
        <f ca="1">IF(AA147&gt;0,AL147&amp;Sprache!$E$87&amp;AK147,"")</f>
        <v/>
      </c>
    </row>
    <row r="280" spans="25:39" x14ac:dyDescent="0.2">
      <c r="Y280" s="65" t="s">
        <v>78</v>
      </c>
      <c r="Z280" s="28" t="str">
        <f ca="1">IF(Planung!$F61=0,W148&amp;V148,"")</f>
        <v/>
      </c>
      <c r="AA280" s="13">
        <f t="shared" ca="1" si="117"/>
        <v>0</v>
      </c>
      <c r="AB280" s="13" t="str">
        <f ca="1">IF(AND(AA148&gt;0,Planung!$F61=0),AO148&amp;Sprache!$E$87&amp;AN148,"")</f>
        <v/>
      </c>
      <c r="AC280" s="4" t="str">
        <f ca="1">IF(Planung!$F61=1,W148&amp;V148,"")</f>
        <v>Maibach 1822 eVVFB Essenheim</v>
      </c>
      <c r="AD280" s="135" t="str">
        <f ca="1">IF(AND(AA148&gt;0,Planung!$F61=1),AO148&amp;Sprache!$E$87&amp;AN148,"")</f>
        <v/>
      </c>
      <c r="AE280" s="492"/>
      <c r="AF280" s="493"/>
      <c r="AG280" s="493"/>
      <c r="AH280" s="493"/>
      <c r="AI280" s="493"/>
      <c r="AJ280" s="493"/>
      <c r="AK280" s="493"/>
      <c r="AL280" s="493"/>
      <c r="AM280" s="497" t="str">
        <f ca="1">IF(AA148&gt;0,AL148&amp;Sprache!$E$87&amp;AK148,"")</f>
        <v/>
      </c>
    </row>
    <row r="281" spans="25:39" x14ac:dyDescent="0.2">
      <c r="Y281" s="65" t="s">
        <v>79</v>
      </c>
      <c r="Z281" s="28" t="str">
        <f ca="1">IF(Planung!$F62=0,W149&amp;V149,"")</f>
        <v/>
      </c>
      <c r="AA281" s="13">
        <f t="shared" ca="1" si="117"/>
        <v>0</v>
      </c>
      <c r="AB281" s="13" t="str">
        <f ca="1">IF(AND(AA149&gt;0,Planung!$F62=0),AO149&amp;Sprache!$E$87&amp;AN149,"")</f>
        <v/>
      </c>
      <c r="AC281" s="4" t="str">
        <f ca="1">IF(Planung!$F62=1,W149&amp;V149,"")</f>
        <v>1. FC RiedwaldFun Kickers Oes</v>
      </c>
      <c r="AD281" s="135" t="str">
        <f ca="1">IF(AND(AA149&gt;0,Planung!$F62=1),AO149&amp;Sprache!$E$87&amp;AN149,"")</f>
        <v/>
      </c>
      <c r="AE281" s="492"/>
      <c r="AF281" s="493"/>
      <c r="AG281" s="493"/>
      <c r="AH281" s="493"/>
      <c r="AI281" s="493"/>
      <c r="AJ281" s="493"/>
      <c r="AK281" s="493"/>
      <c r="AL281" s="493"/>
      <c r="AM281" s="497" t="str">
        <f ca="1">IF(AA149&gt;0,AL149&amp;Sprache!$E$87&amp;AK149,"")</f>
        <v/>
      </c>
    </row>
    <row r="282" spans="25:39" x14ac:dyDescent="0.2">
      <c r="Y282" s="65" t="s">
        <v>80</v>
      </c>
      <c r="Z282" s="28" t="str">
        <f ca="1">IF(Planung!$F63=0,W150&amp;V150,"")</f>
        <v/>
      </c>
      <c r="AA282" s="13">
        <f t="shared" ca="1" si="117"/>
        <v>0</v>
      </c>
      <c r="AB282" s="13" t="str">
        <f ca="1">IF(AND(AA150&gt;0,Planung!$F63=0),AO150&amp;Sprache!$E$87&amp;AN150,"")</f>
        <v/>
      </c>
      <c r="AC282" s="4" t="str">
        <f ca="1">IF(Planung!$F63=1,W150&amp;V150,"")</f>
        <v>SSV WildbachRaslo Winners</v>
      </c>
      <c r="AD282" s="135" t="str">
        <f ca="1">IF(AND(AA150&gt;0,Planung!$F63=1),AO150&amp;Sprache!$E$87&amp;AN150,"")</f>
        <v/>
      </c>
      <c r="AE282" s="492"/>
      <c r="AF282" s="493"/>
      <c r="AG282" s="493"/>
      <c r="AH282" s="493"/>
      <c r="AI282" s="493"/>
      <c r="AJ282" s="493"/>
      <c r="AK282" s="493"/>
      <c r="AL282" s="493"/>
      <c r="AM282" s="497" t="str">
        <f ca="1">IF(AA150&gt;0,AL150&amp;Sprache!$E$87&amp;AK150,"")</f>
        <v/>
      </c>
    </row>
    <row r="283" spans="25:39" x14ac:dyDescent="0.2">
      <c r="Y283" s="65" t="s">
        <v>81</v>
      </c>
      <c r="Z283" s="28" t="str">
        <f ca="1">IF(Planung!$F64=0,W151&amp;V151,"")</f>
        <v/>
      </c>
      <c r="AA283" s="13">
        <f t="shared" ca="1" si="117"/>
        <v>0</v>
      </c>
      <c r="AB283" s="13" t="str">
        <f ca="1">IF(AND(AA151&gt;0,Planung!$F64=0),AO151&amp;Sprache!$E$87&amp;AN151,"")</f>
        <v/>
      </c>
      <c r="AC283" s="4" t="str">
        <f ca="1">IF(Planung!$F64=1,W151&amp;V151,"")</f>
        <v>AC RomaInter Mailand</v>
      </c>
      <c r="AD283" s="135" t="str">
        <f ca="1">IF(AND(AA151&gt;0,Planung!$F64=1),AO151&amp;Sprache!$E$87&amp;AN151,"")</f>
        <v/>
      </c>
      <c r="AE283" s="492"/>
      <c r="AF283" s="493"/>
      <c r="AG283" s="493"/>
      <c r="AH283" s="493"/>
      <c r="AI283" s="493"/>
      <c r="AJ283" s="493"/>
      <c r="AK283" s="493"/>
      <c r="AL283" s="493"/>
      <c r="AM283" s="497" t="str">
        <f ca="1">IF(AA151&gt;0,AL151&amp;Sprache!$E$87&amp;AK151,"")</f>
        <v/>
      </c>
    </row>
    <row r="284" spans="25:39" x14ac:dyDescent="0.2">
      <c r="Y284" s="65" t="s">
        <v>82</v>
      </c>
      <c r="Z284" s="28" t="str">
        <f ca="1">IF(Planung!$F65=0,W152&amp;V152,"")</f>
        <v/>
      </c>
      <c r="AA284" s="13">
        <f t="shared" ca="1" si="117"/>
        <v>0</v>
      </c>
      <c r="AB284" s="13" t="str">
        <f ca="1">IF(AND(AA152&gt;0,Planung!$F65=0),AO152&amp;Sprache!$E$87&amp;AN152,"")</f>
        <v/>
      </c>
      <c r="AC284" s="4" t="str">
        <f ca="1">IF(Planung!$F65=1,W152&amp;V152,"")</f>
        <v>VFB EssenheimFC Barcelona</v>
      </c>
      <c r="AD284" s="135" t="str">
        <f ca="1">IF(AND(AA152&gt;0,Planung!$F65=1),AO152&amp;Sprache!$E$87&amp;AN152,"")</f>
        <v/>
      </c>
      <c r="AE284" s="492"/>
      <c r="AF284" s="493"/>
      <c r="AG284" s="493"/>
      <c r="AH284" s="493"/>
      <c r="AI284" s="493"/>
      <c r="AJ284" s="493"/>
      <c r="AK284" s="493"/>
      <c r="AL284" s="493"/>
      <c r="AM284" s="497" t="str">
        <f ca="1">IF(AA152&gt;0,AL152&amp;Sprache!$E$87&amp;AK152,"")</f>
        <v/>
      </c>
    </row>
    <row r="285" spans="25:39" x14ac:dyDescent="0.2">
      <c r="Y285" s="65" t="s">
        <v>83</v>
      </c>
      <c r="Z285" s="28" t="str">
        <f ca="1">IF(Planung!$F66=0,W153&amp;V153,"")</f>
        <v/>
      </c>
      <c r="AA285" s="13">
        <f t="shared" ca="1" si="117"/>
        <v>0</v>
      </c>
      <c r="AB285" s="13" t="str">
        <f ca="1">IF(AND(AA153&gt;0,Planung!$F66=0),AO153&amp;Sprache!$E$87&amp;AN153,"")</f>
        <v/>
      </c>
      <c r="AC285" s="4" t="str">
        <f ca="1">IF(Planung!$F66=1,W153&amp;V153,"")</f>
        <v>Eintracht FrankfurtMaibach 1822 eV</v>
      </c>
      <c r="AD285" s="135" t="str">
        <f ca="1">IF(AND(AA153&gt;0,Planung!$F66=1),AO153&amp;Sprache!$E$87&amp;AN153,"")</f>
        <v/>
      </c>
      <c r="AE285" s="492"/>
      <c r="AF285" s="493"/>
      <c r="AG285" s="493"/>
      <c r="AH285" s="493"/>
      <c r="AI285" s="493"/>
      <c r="AJ285" s="493"/>
      <c r="AK285" s="493"/>
      <c r="AL285" s="493"/>
      <c r="AM285" s="497" t="str">
        <f ca="1">IF(AA153&gt;0,AL153&amp;Sprache!$E$87&amp;AK153,"")</f>
        <v/>
      </c>
    </row>
    <row r="286" spans="25:39" x14ac:dyDescent="0.2">
      <c r="Y286" s="65" t="s">
        <v>84</v>
      </c>
      <c r="Z286" s="28" t="str">
        <f ca="1">IF(Planung!$F67=0,W154&amp;V154,"")</f>
        <v/>
      </c>
      <c r="AA286" s="13">
        <f t="shared" ca="1" si="117"/>
        <v>0</v>
      </c>
      <c r="AB286" s="13" t="str">
        <f ca="1">IF(AND(AA154&gt;0,Planung!$F67=0),AO154&amp;Sprache!$E$87&amp;AN154,"")</f>
        <v/>
      </c>
      <c r="AC286" s="4" t="str">
        <f ca="1">IF(Planung!$F67=1,W154&amp;V154,"")</f>
        <v>SSV Wildbach1. FC Riedwald</v>
      </c>
      <c r="AD286" s="135" t="str">
        <f ca="1">IF(AND(AA154&gt;0,Planung!$F67=1),AO154&amp;Sprache!$E$87&amp;AN154,"")</f>
        <v/>
      </c>
      <c r="AE286" s="492"/>
      <c r="AF286" s="493"/>
      <c r="AG286" s="493"/>
      <c r="AH286" s="493"/>
      <c r="AI286" s="493"/>
      <c r="AJ286" s="493"/>
      <c r="AK286" s="493"/>
      <c r="AL286" s="493"/>
      <c r="AM286" s="497" t="str">
        <f ca="1">IF(AA154&gt;0,AL154&amp;Sprache!$E$87&amp;AK154,"")</f>
        <v/>
      </c>
    </row>
    <row r="287" spans="25:39" x14ac:dyDescent="0.2">
      <c r="Y287" s="65" t="s">
        <v>85</v>
      </c>
      <c r="Z287" s="28" t="str">
        <f ca="1">IF(Planung!$F68=0,W155&amp;V155,"")</f>
        <v/>
      </c>
      <c r="AA287" s="13">
        <f t="shared" ca="1" si="117"/>
        <v>0</v>
      </c>
      <c r="AB287" s="13" t="str">
        <f ca="1">IF(AND(AA155&gt;0,Planung!$F68=0),AO155&amp;Sprache!$E$87&amp;AN155,"")</f>
        <v/>
      </c>
      <c r="AC287" s="4" t="str">
        <f ca="1">IF(Planung!$F68=1,W155&amp;V155,"")</f>
        <v>Inter MailandFun Kickers Oes</v>
      </c>
      <c r="AD287" s="135" t="str">
        <f ca="1">IF(AND(AA155&gt;0,Planung!$F68=1),AO155&amp;Sprache!$E$87&amp;AN155,"")</f>
        <v/>
      </c>
      <c r="AE287" s="492"/>
      <c r="AF287" s="493"/>
      <c r="AG287" s="493"/>
      <c r="AH287" s="493"/>
      <c r="AI287" s="493"/>
      <c r="AJ287" s="493"/>
      <c r="AK287" s="493"/>
      <c r="AL287" s="493"/>
      <c r="AM287" s="497" t="str">
        <f ca="1">IF(AA155&gt;0,AL155&amp;Sprache!$E$87&amp;AK155,"")</f>
        <v/>
      </c>
    </row>
    <row r="288" spans="25:39" x14ac:dyDescent="0.2">
      <c r="Y288" s="65" t="s">
        <v>86</v>
      </c>
      <c r="Z288" s="28" t="str">
        <f ca="1">IF(Planung!$F69=0,W156&amp;V156,"")</f>
        <v/>
      </c>
      <c r="AA288" s="13">
        <f t="shared" ca="1" si="117"/>
        <v>0</v>
      </c>
      <c r="AB288" s="13" t="str">
        <f ca="1">IF(AND(AA156&gt;0,Planung!$F69=0),AO156&amp;Sprache!$E$87&amp;AN156,"")</f>
        <v/>
      </c>
      <c r="AC288" s="4" t="str">
        <f ca="1">IF(Planung!$F69=1,W156&amp;V156,"")</f>
        <v>Raslo WinnersVFB Essenheim</v>
      </c>
      <c r="AD288" s="135" t="str">
        <f ca="1">IF(AND(AA156&gt;0,Planung!$F69=1),AO156&amp;Sprache!$E$87&amp;AN156,"")</f>
        <v/>
      </c>
      <c r="AE288" s="492"/>
      <c r="AF288" s="493"/>
      <c r="AG288" s="493"/>
      <c r="AH288" s="493"/>
      <c r="AI288" s="493"/>
      <c r="AJ288" s="493"/>
      <c r="AK288" s="493"/>
      <c r="AL288" s="493"/>
      <c r="AM288" s="497" t="str">
        <f ca="1">IF(AA156&gt;0,AL156&amp;Sprache!$E$87&amp;AK156,"")</f>
        <v/>
      </c>
    </row>
    <row r="289" spans="25:39" x14ac:dyDescent="0.2">
      <c r="Y289" s="65" t="s">
        <v>87</v>
      </c>
      <c r="Z289" s="28" t="str">
        <f ca="1">IF(Planung!$F70=0,W157&amp;V157,"")</f>
        <v/>
      </c>
      <c r="AA289" s="13">
        <f t="shared" ca="1" si="117"/>
        <v>0</v>
      </c>
      <c r="AB289" s="13" t="str">
        <f ca="1">IF(AND(AA157&gt;0,Planung!$F70=0),AO157&amp;Sprache!$E$87&amp;AN157,"")</f>
        <v/>
      </c>
      <c r="AC289" s="4" t="str">
        <f ca="1">IF(Planung!$F70=1,W157&amp;V157,"")</f>
        <v>Maibach 1822 eVAC Roma</v>
      </c>
      <c r="AD289" s="135" t="str">
        <f ca="1">IF(AND(AA157&gt;0,Planung!$F70=1),AO157&amp;Sprache!$E$87&amp;AN157,"")</f>
        <v/>
      </c>
      <c r="AE289" s="492"/>
      <c r="AF289" s="493"/>
      <c r="AG289" s="493"/>
      <c r="AH289" s="493"/>
      <c r="AI289" s="493"/>
      <c r="AJ289" s="493"/>
      <c r="AK289" s="493"/>
      <c r="AL289" s="493"/>
      <c r="AM289" s="497" t="str">
        <f ca="1">IF(AA157&gt;0,AL157&amp;Sprache!$E$87&amp;AK157,"")</f>
        <v/>
      </c>
    </row>
    <row r="290" spans="25:39" x14ac:dyDescent="0.2">
      <c r="Y290" s="65" t="s">
        <v>88</v>
      </c>
      <c r="Z290" s="28" t="str">
        <f ca="1">IF(Planung!$F71=0,W158&amp;V158,"")</f>
        <v/>
      </c>
      <c r="AA290" s="13">
        <f t="shared" ca="1" si="117"/>
        <v>0</v>
      </c>
      <c r="AB290" s="13" t="str">
        <f ca="1">IF(AND(AA158&gt;0,Planung!$F71=0),AO158&amp;Sprache!$E$87&amp;AN158,"")</f>
        <v/>
      </c>
      <c r="AC290" s="4" t="str">
        <f ca="1">IF(Planung!$F71=1,W158&amp;V158,"")</f>
        <v>FC BarcelonaEintracht Frankfurt</v>
      </c>
      <c r="AD290" s="135" t="str">
        <f ca="1">IF(AND(AA158&gt;0,Planung!$F71=1),AO158&amp;Sprache!$E$87&amp;AN158,"")</f>
        <v/>
      </c>
      <c r="AE290" s="492"/>
      <c r="AF290" s="493"/>
      <c r="AG290" s="493"/>
      <c r="AH290" s="493"/>
      <c r="AI290" s="493"/>
      <c r="AJ290" s="493"/>
      <c r="AK290" s="493"/>
      <c r="AL290" s="493"/>
      <c r="AM290" s="497" t="str">
        <f ca="1">IF(AA158&gt;0,AL158&amp;Sprache!$E$87&amp;AK158,"")</f>
        <v/>
      </c>
    </row>
    <row r="291" spans="25:39" x14ac:dyDescent="0.2">
      <c r="Y291" s="65" t="s">
        <v>89</v>
      </c>
      <c r="Z291" s="28" t="str">
        <f ca="1">IF(Planung!$F72=0,W159&amp;V159,"")</f>
        <v/>
      </c>
      <c r="AA291" s="13">
        <f t="shared" ref="AA291:AA354" ca="1" si="118">AA159</f>
        <v>0</v>
      </c>
      <c r="AB291" s="13" t="str">
        <f ca="1">IF(AND(AA159&gt;0,Planung!$F72=0),AO159&amp;Sprache!$E$87&amp;AN159,"")</f>
        <v/>
      </c>
      <c r="AC291" s="4" t="str">
        <f ca="1">IF(Planung!$F72=1,W159&amp;V159,"")</f>
        <v>1. FC RiedwaldInter Mailand</v>
      </c>
      <c r="AD291" s="135" t="str">
        <f ca="1">IF(AND(AA159&gt;0,Planung!$F72=1),AO159&amp;Sprache!$E$87&amp;AN159,"")</f>
        <v/>
      </c>
      <c r="AE291" s="492"/>
      <c r="AF291" s="493"/>
      <c r="AG291" s="493"/>
      <c r="AH291" s="493"/>
      <c r="AI291" s="493"/>
      <c r="AJ291" s="493"/>
      <c r="AK291" s="493"/>
      <c r="AL291" s="493"/>
      <c r="AM291" s="497" t="str">
        <f ca="1">IF(AA159&gt;0,AL159&amp;Sprache!$E$87&amp;AK159,"")</f>
        <v/>
      </c>
    </row>
    <row r="292" spans="25:39" x14ac:dyDescent="0.2">
      <c r="Y292" s="65" t="s">
        <v>90</v>
      </c>
      <c r="Z292" s="28" t="str">
        <f ca="1">IF(Planung!$F73=0,W160&amp;V160,"")</f>
        <v/>
      </c>
      <c r="AA292" s="13">
        <f t="shared" ca="1" si="118"/>
        <v>0</v>
      </c>
      <c r="AB292" s="13" t="str">
        <f ca="1">IF(AND(AA160&gt;0,Planung!$F73=0),AO160&amp;Sprache!$E$87&amp;AN160,"")</f>
        <v/>
      </c>
      <c r="AC292" s="4" t="str">
        <f ca="1">IF(Planung!$F73=1,W160&amp;V160,"")</f>
        <v>VFB EssenheimSSV Wildbach</v>
      </c>
      <c r="AD292" s="135" t="str">
        <f ca="1">IF(AND(AA160&gt;0,Planung!$F73=1),AO160&amp;Sprache!$E$87&amp;AN160,"")</f>
        <v/>
      </c>
      <c r="AE292" s="492"/>
      <c r="AF292" s="493"/>
      <c r="AG292" s="493"/>
      <c r="AH292" s="493"/>
      <c r="AI292" s="493"/>
      <c r="AJ292" s="493"/>
      <c r="AK292" s="493"/>
      <c r="AL292" s="493"/>
      <c r="AM292" s="497" t="str">
        <f ca="1">IF(AA160&gt;0,AL160&amp;Sprache!$E$87&amp;AK160,"")</f>
        <v/>
      </c>
    </row>
    <row r="293" spans="25:39" x14ac:dyDescent="0.2">
      <c r="Y293" s="65" t="s">
        <v>91</v>
      </c>
      <c r="Z293" s="28" t="str">
        <f ca="1">IF(Planung!$F74=0,W161&amp;V161,"")</f>
        <v/>
      </c>
      <c r="AA293" s="13">
        <f t="shared" ca="1" si="118"/>
        <v>0</v>
      </c>
      <c r="AB293" s="13" t="str">
        <f ca="1">IF(AND(AA161&gt;0,Planung!$F74=0),AO161&amp;Sprache!$E$87&amp;AN161,"")</f>
        <v/>
      </c>
      <c r="AC293" s="4" t="str">
        <f ca="1">IF(Planung!$F74=1,W161&amp;V161,"")</f>
        <v>Fun Kickers OesMaibach 1822 eV</v>
      </c>
      <c r="AD293" s="135" t="str">
        <f ca="1">IF(AND(AA161&gt;0,Planung!$F74=1),AO161&amp;Sprache!$E$87&amp;AN161,"")</f>
        <v/>
      </c>
      <c r="AE293" s="492"/>
      <c r="AF293" s="493"/>
      <c r="AG293" s="493"/>
      <c r="AH293" s="493"/>
      <c r="AI293" s="493"/>
      <c r="AJ293" s="493"/>
      <c r="AK293" s="493"/>
      <c r="AL293" s="493"/>
      <c r="AM293" s="497" t="str">
        <f ca="1">IF(AA161&gt;0,AL161&amp;Sprache!$E$87&amp;AK161,"")</f>
        <v/>
      </c>
    </row>
    <row r="294" spans="25:39" x14ac:dyDescent="0.2">
      <c r="Y294" s="65" t="s">
        <v>92</v>
      </c>
      <c r="Z294" s="28" t="str">
        <f ca="1">IF(Planung!$F75=0,W162&amp;V162,"")</f>
        <v/>
      </c>
      <c r="AA294" s="13">
        <f t="shared" ca="1" si="118"/>
        <v>0</v>
      </c>
      <c r="AB294" s="13" t="str">
        <f ca="1">IF(AND(AA162&gt;0,Planung!$F75=0),AO162&amp;Sprache!$E$87&amp;AN162,"")</f>
        <v/>
      </c>
      <c r="AC294" s="4" t="str">
        <f ca="1">IF(Planung!$F75=1,W162&amp;V162,"")</f>
        <v>Eintracht FrankfurtRaslo Winners</v>
      </c>
      <c r="AD294" s="135" t="str">
        <f ca="1">IF(AND(AA162&gt;0,Planung!$F75=1),AO162&amp;Sprache!$E$87&amp;AN162,"")</f>
        <v/>
      </c>
      <c r="AE294" s="492"/>
      <c r="AF294" s="493"/>
      <c r="AG294" s="493"/>
      <c r="AH294" s="493"/>
      <c r="AI294" s="493"/>
      <c r="AJ294" s="493"/>
      <c r="AK294" s="493"/>
      <c r="AL294" s="493"/>
      <c r="AM294" s="497" t="str">
        <f ca="1">IF(AA162&gt;0,AL162&amp;Sprache!$E$87&amp;AK162,"")</f>
        <v/>
      </c>
    </row>
    <row r="295" spans="25:39" x14ac:dyDescent="0.2">
      <c r="Y295" s="65" t="s">
        <v>93</v>
      </c>
      <c r="Z295" s="28" t="str">
        <f ca="1">IF(Planung!$F76=0,W163&amp;V163,"")</f>
        <v/>
      </c>
      <c r="AA295" s="13">
        <f t="shared" ca="1" si="118"/>
        <v>0</v>
      </c>
      <c r="AB295" s="13" t="str">
        <f ca="1">IF(AND(AA163&gt;0,Planung!$F76=0),AO163&amp;Sprache!$E$87&amp;AN163,"")</f>
        <v/>
      </c>
      <c r="AC295" s="4" t="str">
        <f ca="1">IF(Planung!$F76=1,W163&amp;V163,"")</f>
        <v>AC RomaFC Barcelona</v>
      </c>
      <c r="AD295" s="135" t="str">
        <f ca="1">IF(AND(AA163&gt;0,Planung!$F76=1),AO163&amp;Sprache!$E$87&amp;AN163,"")</f>
        <v/>
      </c>
      <c r="AE295" s="492"/>
      <c r="AF295" s="493"/>
      <c r="AG295" s="493"/>
      <c r="AH295" s="493"/>
      <c r="AI295" s="493"/>
      <c r="AJ295" s="493"/>
      <c r="AK295" s="493"/>
      <c r="AL295" s="493"/>
      <c r="AM295" s="497" t="str">
        <f ca="1">IF(AA163&gt;0,AL163&amp;Sprache!$E$87&amp;AK163,"")</f>
        <v/>
      </c>
    </row>
    <row r="296" spans="25:39" x14ac:dyDescent="0.2">
      <c r="Y296" s="65" t="s">
        <v>94</v>
      </c>
      <c r="Z296" s="28" t="str">
        <f ca="1">IF(Planung!$F77=0,W164&amp;V164,"")</f>
        <v/>
      </c>
      <c r="AA296" s="13">
        <f t="shared" ca="1" si="118"/>
        <v>0</v>
      </c>
      <c r="AB296" s="13" t="str">
        <f ca="1">IF(AND(AA164&gt;0,Planung!$F77=0),AO164&amp;Sprache!$E$87&amp;AN164,"")</f>
        <v/>
      </c>
      <c r="AC296" s="4" t="str">
        <f ca="1">IF(Planung!$F77=1,W164&amp;V164,"")</f>
        <v>VFB Essenheim1. FC Riedwald</v>
      </c>
      <c r="AD296" s="135" t="str">
        <f ca="1">IF(AND(AA164&gt;0,Planung!$F77=1),AO164&amp;Sprache!$E$87&amp;AN164,"")</f>
        <v/>
      </c>
      <c r="AE296" s="492"/>
      <c r="AF296" s="493"/>
      <c r="AG296" s="493"/>
      <c r="AH296" s="493"/>
      <c r="AI296" s="493"/>
      <c r="AJ296" s="493"/>
      <c r="AK296" s="493"/>
      <c r="AL296" s="493"/>
      <c r="AM296" s="497" t="str">
        <f ca="1">IF(AA164&gt;0,AL164&amp;Sprache!$E$87&amp;AK164,"")</f>
        <v/>
      </c>
    </row>
    <row r="297" spans="25:39" x14ac:dyDescent="0.2">
      <c r="Y297" s="65" t="s">
        <v>95</v>
      </c>
      <c r="Z297" s="28" t="str">
        <f ca="1">IF(Planung!$F78=0,W165&amp;V165,"")</f>
        <v/>
      </c>
      <c r="AA297" s="13">
        <f t="shared" ca="1" si="118"/>
        <v>0</v>
      </c>
      <c r="AB297" s="13" t="str">
        <f ca="1">IF(AND(AA165&gt;0,Planung!$F78=0),AO165&amp;Sprache!$E$87&amp;AN165,"")</f>
        <v/>
      </c>
      <c r="AC297" s="4" t="str">
        <f ca="1">IF(Planung!$F78=1,W165&amp;V165,"")</f>
        <v>Maibach 1822 eVInter Mailand</v>
      </c>
      <c r="AD297" s="135" t="str">
        <f ca="1">IF(AND(AA165&gt;0,Planung!$F78=1),AO165&amp;Sprache!$E$87&amp;AN165,"")</f>
        <v/>
      </c>
      <c r="AE297" s="492"/>
      <c r="AF297" s="493"/>
      <c r="AG297" s="493"/>
      <c r="AH297" s="493"/>
      <c r="AI297" s="493"/>
      <c r="AJ297" s="493"/>
      <c r="AK297" s="493"/>
      <c r="AL297" s="493"/>
      <c r="AM297" s="497" t="str">
        <f ca="1">IF(AA165&gt;0,AL165&amp;Sprache!$E$87&amp;AK165,"")</f>
        <v/>
      </c>
    </row>
    <row r="298" spans="25:39" x14ac:dyDescent="0.2">
      <c r="Y298" s="65" t="s">
        <v>257</v>
      </c>
      <c r="Z298" s="28" t="str">
        <f ca="1">IF(Planung!$F79=0,W166&amp;V166,"")</f>
        <v/>
      </c>
      <c r="AA298" s="13">
        <f t="shared" ca="1" si="118"/>
        <v>0</v>
      </c>
      <c r="AB298" s="13" t="str">
        <f ca="1">IF(AND(AA166&gt;0,Planung!$F79=0),AO166&amp;Sprache!$E$87&amp;AN166,"")</f>
        <v/>
      </c>
      <c r="AC298" s="4" t="str">
        <f ca="1">IF(Planung!$F79=1,W166&amp;V166,"")</f>
        <v>SSV WildbachEintracht Frankfurt</v>
      </c>
      <c r="AD298" s="135" t="str">
        <f ca="1">IF(AND(AA166&gt;0,Planung!$F79=1),AO166&amp;Sprache!$E$87&amp;AN166,"")</f>
        <v/>
      </c>
      <c r="AE298" s="492"/>
      <c r="AF298" s="493"/>
      <c r="AG298" s="493"/>
      <c r="AH298" s="493"/>
      <c r="AI298" s="493"/>
      <c r="AJ298" s="493"/>
      <c r="AK298" s="493"/>
      <c r="AL298" s="493"/>
      <c r="AM298" s="497" t="str">
        <f ca="1">IF(AA166&gt;0,AL166&amp;Sprache!$E$87&amp;AK166,"")</f>
        <v/>
      </c>
    </row>
    <row r="299" spans="25:39" x14ac:dyDescent="0.2">
      <c r="Y299" s="65" t="s">
        <v>258</v>
      </c>
      <c r="Z299" s="28" t="str">
        <f ca="1">IF(Planung!$F80=0,W167&amp;V167,"")</f>
        <v/>
      </c>
      <c r="AA299" s="13">
        <f t="shared" ca="1" si="118"/>
        <v>0</v>
      </c>
      <c r="AB299" s="13" t="str">
        <f ca="1">IF(AND(AA167&gt;0,Planung!$F80=0),AO167&amp;Sprache!$E$87&amp;AN167,"")</f>
        <v/>
      </c>
      <c r="AC299" s="4" t="str">
        <f ca="1">IF(Planung!$F80=1,W167&amp;V167,"")</f>
        <v>FC BarcelonaFun Kickers Oes</v>
      </c>
      <c r="AD299" s="135" t="str">
        <f ca="1">IF(AND(AA167&gt;0,Planung!$F80=1),AO167&amp;Sprache!$E$87&amp;AN167,"")</f>
        <v/>
      </c>
      <c r="AE299" s="492"/>
      <c r="AF299" s="493"/>
      <c r="AG299" s="493"/>
      <c r="AH299" s="493"/>
      <c r="AI299" s="493"/>
      <c r="AJ299" s="493"/>
      <c r="AK299" s="493"/>
      <c r="AL299" s="493"/>
      <c r="AM299" s="497" t="str">
        <f ca="1">IF(AA167&gt;0,AL167&amp;Sprache!$E$87&amp;AK167,"")</f>
        <v/>
      </c>
    </row>
    <row r="300" spans="25:39" x14ac:dyDescent="0.2">
      <c r="Y300" s="65" t="s">
        <v>259</v>
      </c>
      <c r="Z300" s="28" t="str">
        <f ca="1">IF(Planung!$F81=0,W168&amp;V168,"")</f>
        <v/>
      </c>
      <c r="AA300" s="13">
        <f t="shared" ca="1" si="118"/>
        <v>0</v>
      </c>
      <c r="AB300" s="13" t="str">
        <f ca="1">IF(AND(AA168&gt;0,Planung!$F81=0),AO168&amp;Sprache!$E$87&amp;AN168,"")</f>
        <v/>
      </c>
      <c r="AC300" s="4" t="str">
        <f ca="1">IF(Planung!$F81=1,W168&amp;V168,"")</f>
        <v>Raslo WinnersAC Roma</v>
      </c>
      <c r="AD300" s="135" t="str">
        <f ca="1">IF(AND(AA168&gt;0,Planung!$F81=1),AO168&amp;Sprache!$E$87&amp;AN168,"")</f>
        <v/>
      </c>
      <c r="AE300" s="492"/>
      <c r="AF300" s="493"/>
      <c r="AG300" s="493"/>
      <c r="AH300" s="493"/>
      <c r="AI300" s="493"/>
      <c r="AJ300" s="493"/>
      <c r="AK300" s="493"/>
      <c r="AL300" s="493"/>
      <c r="AM300" s="497" t="str">
        <f ca="1">IF(AA168&gt;0,AL168&amp;Sprache!$E$87&amp;AK168,"")</f>
        <v/>
      </c>
    </row>
    <row r="301" spans="25:39" x14ac:dyDescent="0.2">
      <c r="Y301" s="65" t="s">
        <v>260</v>
      </c>
      <c r="Z301" s="28" t="str">
        <f ca="1">IF(Planung!$F82=0,W169&amp;V169,"")</f>
        <v/>
      </c>
      <c r="AA301" s="13">
        <f t="shared" ca="1" si="118"/>
        <v>0</v>
      </c>
      <c r="AB301" s="13" t="str">
        <f ca="1">IF(AND(AA169&gt;0,Planung!$F82=0),AO169&amp;Sprache!$E$87&amp;AN169,"")</f>
        <v/>
      </c>
      <c r="AC301" s="4" t="str">
        <f ca="1">IF(Planung!$F82=1,W169&amp;V169,"")</f>
        <v>1. FC RiedwaldMaibach 1822 eV</v>
      </c>
      <c r="AD301" s="135" t="str">
        <f ca="1">IF(AND(AA169&gt;0,Planung!$F82=1),AO169&amp;Sprache!$E$87&amp;AN169,"")</f>
        <v/>
      </c>
      <c r="AE301" s="492"/>
      <c r="AF301" s="493"/>
      <c r="AG301" s="493"/>
      <c r="AH301" s="493"/>
      <c r="AI301" s="493"/>
      <c r="AJ301" s="493"/>
      <c r="AK301" s="493"/>
      <c r="AL301" s="493"/>
      <c r="AM301" s="497" t="str">
        <f ca="1">IF(AA169&gt;0,AL169&amp;Sprache!$E$87&amp;AK169,"")</f>
        <v/>
      </c>
    </row>
    <row r="302" spans="25:39" x14ac:dyDescent="0.2">
      <c r="Y302" s="65" t="s">
        <v>261</v>
      </c>
      <c r="Z302" s="28" t="str">
        <f ca="1">IF(Planung!$F83=0,W170&amp;V170,"")</f>
        <v/>
      </c>
      <c r="AA302" s="13">
        <f t="shared" ca="1" si="118"/>
        <v>0</v>
      </c>
      <c r="AB302" s="13" t="str">
        <f ca="1">IF(AND(AA170&gt;0,Planung!$F83=0),AO170&amp;Sprache!$E$87&amp;AN170,"")</f>
        <v/>
      </c>
      <c r="AC302" s="4" t="str">
        <f ca="1">IF(Planung!$F83=1,W170&amp;V170,"")</f>
        <v>Eintracht FrankfurtVFB Essenheim</v>
      </c>
      <c r="AD302" s="135" t="str">
        <f ca="1">IF(AND(AA170&gt;0,Planung!$F83=1),AO170&amp;Sprache!$E$87&amp;AN170,"")</f>
        <v/>
      </c>
      <c r="AE302" s="492"/>
      <c r="AF302" s="493"/>
      <c r="AG302" s="493"/>
      <c r="AH302" s="493"/>
      <c r="AI302" s="493"/>
      <c r="AJ302" s="493"/>
      <c r="AK302" s="493"/>
      <c r="AL302" s="493"/>
      <c r="AM302" s="497" t="str">
        <f ca="1">IF(AA170&gt;0,AL170&amp;Sprache!$E$87&amp;AK170,"")</f>
        <v/>
      </c>
    </row>
    <row r="303" spans="25:39" x14ac:dyDescent="0.2">
      <c r="Y303" s="65" t="s">
        <v>262</v>
      </c>
      <c r="Z303" s="28" t="str">
        <f ca="1">IF(Planung!$F84=0,W171&amp;V171,"")</f>
        <v/>
      </c>
      <c r="AA303" s="13">
        <f t="shared" ca="1" si="118"/>
        <v>0</v>
      </c>
      <c r="AB303" s="13" t="str">
        <f ca="1">IF(AND(AA171&gt;0,Planung!$F84=0),AO171&amp;Sprache!$E$87&amp;AN171,"")</f>
        <v/>
      </c>
      <c r="AC303" s="4" t="str">
        <f ca="1">IF(Planung!$F84=1,W171&amp;V171,"")</f>
        <v>Inter MailandFC Barcelona</v>
      </c>
      <c r="AD303" s="135" t="str">
        <f ca="1">IF(AND(AA171&gt;0,Planung!$F84=1),AO171&amp;Sprache!$E$87&amp;AN171,"")</f>
        <v/>
      </c>
      <c r="AE303" s="492"/>
      <c r="AF303" s="493"/>
      <c r="AG303" s="493"/>
      <c r="AH303" s="493"/>
      <c r="AI303" s="493"/>
      <c r="AJ303" s="493"/>
      <c r="AK303" s="493"/>
      <c r="AL303" s="493"/>
      <c r="AM303" s="497" t="str">
        <f ca="1">IF(AA171&gt;0,AL171&amp;Sprache!$E$87&amp;AK171,"")</f>
        <v/>
      </c>
    </row>
    <row r="304" spans="25:39" x14ac:dyDescent="0.2">
      <c r="Y304" s="65" t="s">
        <v>263</v>
      </c>
      <c r="Z304" s="28" t="str">
        <f ca="1">IF(Planung!$F85=0,W172&amp;V172,"")</f>
        <v/>
      </c>
      <c r="AA304" s="13">
        <f t="shared" ca="1" si="118"/>
        <v>0</v>
      </c>
      <c r="AB304" s="13" t="str">
        <f ca="1">IF(AND(AA172&gt;0,Planung!$F85=0),AO172&amp;Sprache!$E$87&amp;AN172,"")</f>
        <v/>
      </c>
      <c r="AC304" s="4" t="str">
        <f ca="1">IF(Planung!$F85=1,W172&amp;V172,"")</f>
        <v>AC RomaSSV Wildbach</v>
      </c>
      <c r="AD304" s="135" t="str">
        <f ca="1">IF(AND(AA172&gt;0,Planung!$F85=1),AO172&amp;Sprache!$E$87&amp;AN172,"")</f>
        <v/>
      </c>
      <c r="AE304" s="492"/>
      <c r="AF304" s="493"/>
      <c r="AG304" s="493"/>
      <c r="AH304" s="493"/>
      <c r="AI304" s="493"/>
      <c r="AJ304" s="493"/>
      <c r="AK304" s="493"/>
      <c r="AL304" s="493"/>
      <c r="AM304" s="497" t="str">
        <f ca="1">IF(AA172&gt;0,AL172&amp;Sprache!$E$87&amp;AK172,"")</f>
        <v/>
      </c>
    </row>
    <row r="305" spans="25:39" x14ac:dyDescent="0.2">
      <c r="Y305" s="65" t="s">
        <v>264</v>
      </c>
      <c r="Z305" s="28" t="str">
        <f ca="1">IF(Planung!$F86=0,W173&amp;V173,"")</f>
        <v/>
      </c>
      <c r="AA305" s="13">
        <f t="shared" ca="1" si="118"/>
        <v>0</v>
      </c>
      <c r="AB305" s="13" t="str">
        <f ca="1">IF(AND(AA173&gt;0,Planung!$F86=0),AO173&amp;Sprache!$E$87&amp;AN173,"")</f>
        <v/>
      </c>
      <c r="AC305" s="4" t="str">
        <f ca="1">IF(Planung!$F86=1,W173&amp;V173,"")</f>
        <v>Fun Kickers OesRaslo Winners</v>
      </c>
      <c r="AD305" s="135" t="str">
        <f ca="1">IF(AND(AA173&gt;0,Planung!$F86=1),AO173&amp;Sprache!$E$87&amp;AN173,"")</f>
        <v/>
      </c>
      <c r="AE305" s="492"/>
      <c r="AF305" s="493"/>
      <c r="AG305" s="493"/>
      <c r="AH305" s="493"/>
      <c r="AI305" s="493"/>
      <c r="AJ305" s="493"/>
      <c r="AK305" s="493"/>
      <c r="AL305" s="493"/>
      <c r="AM305" s="497" t="str">
        <f ca="1">IF(AA173&gt;0,AL173&amp;Sprache!$E$87&amp;AK173,"")</f>
        <v/>
      </c>
    </row>
    <row r="306" spans="25:39" x14ac:dyDescent="0.2">
      <c r="Y306" s="65" t="s">
        <v>265</v>
      </c>
      <c r="Z306" s="28" t="str">
        <f ca="1">IF(Planung!$F87=0,W174&amp;V174,"")</f>
        <v/>
      </c>
      <c r="AA306" s="13">
        <f t="shared" ca="1" si="118"/>
        <v>0</v>
      </c>
      <c r="AB306" s="13" t="str">
        <f ca="1">IF(AND(AA174&gt;0,Planung!$F87=0),AO174&amp;Sprache!$E$87&amp;AN174,"")</f>
        <v/>
      </c>
      <c r="AC306" s="4" t="str">
        <f ca="1">IF(Planung!$F87=1,W174&amp;V174,"")</f>
        <v>Eintracht Frankfurt1. FC Riedwald</v>
      </c>
      <c r="AD306" s="135" t="str">
        <f ca="1">IF(AND(AA174&gt;0,Planung!$F87=1),AO174&amp;Sprache!$E$87&amp;AN174,"")</f>
        <v/>
      </c>
      <c r="AE306" s="492"/>
      <c r="AF306" s="493"/>
      <c r="AG306" s="493"/>
      <c r="AH306" s="493"/>
      <c r="AI306" s="493"/>
      <c r="AJ306" s="493"/>
      <c r="AK306" s="493"/>
      <c r="AL306" s="493"/>
      <c r="AM306" s="497" t="str">
        <f ca="1">IF(AA174&gt;0,AL174&amp;Sprache!$E$87&amp;AK174,"")</f>
        <v/>
      </c>
    </row>
    <row r="307" spans="25:39" x14ac:dyDescent="0.2">
      <c r="Y307" s="65" t="s">
        <v>266</v>
      </c>
      <c r="Z307" s="28" t="str">
        <f ca="1">IF(Planung!$F88=0,W175&amp;V175,"")</f>
        <v/>
      </c>
      <c r="AA307" s="13">
        <f t="shared" ca="1" si="118"/>
        <v>0</v>
      </c>
      <c r="AB307" s="13" t="str">
        <f ca="1">IF(AND(AA175&gt;0,Planung!$F88=0),AO175&amp;Sprache!$E$87&amp;AN175,"")</f>
        <v/>
      </c>
      <c r="AC307" s="4" t="str">
        <f ca="1">IF(Planung!$F88=1,W175&amp;V175,"")</f>
        <v>FC BarcelonaMaibach 1822 eV</v>
      </c>
      <c r="AD307" s="135" t="str">
        <f ca="1">IF(AND(AA175&gt;0,Planung!$F88=1),AO175&amp;Sprache!$E$87&amp;AN175,"")</f>
        <v/>
      </c>
      <c r="AE307" s="492"/>
      <c r="AF307" s="493"/>
      <c r="AG307" s="493"/>
      <c r="AH307" s="493"/>
      <c r="AI307" s="493"/>
      <c r="AJ307" s="493"/>
      <c r="AK307" s="493"/>
      <c r="AL307" s="493"/>
      <c r="AM307" s="497" t="str">
        <f ca="1">IF(AA175&gt;0,AL175&amp;Sprache!$E$87&amp;AK175,"")</f>
        <v/>
      </c>
    </row>
    <row r="308" spans="25:39" x14ac:dyDescent="0.2">
      <c r="Y308" s="65" t="s">
        <v>267</v>
      </c>
      <c r="Z308" s="28" t="str">
        <f ca="1">IF(Planung!$F89=0,W176&amp;V176,"")</f>
        <v/>
      </c>
      <c r="AA308" s="13">
        <f t="shared" ca="1" si="118"/>
        <v>0</v>
      </c>
      <c r="AB308" s="13" t="str">
        <f ca="1">IF(AND(AA176&gt;0,Planung!$F89=0),AO176&amp;Sprache!$E$87&amp;AN176,"")</f>
        <v/>
      </c>
      <c r="AC308" s="4" t="str">
        <f ca="1">IF(Planung!$F89=1,W176&amp;V176,"")</f>
        <v>VFB EssenheimAC Roma</v>
      </c>
      <c r="AD308" s="135" t="str">
        <f ca="1">IF(AND(AA176&gt;0,Planung!$F89=1),AO176&amp;Sprache!$E$87&amp;AN176,"")</f>
        <v/>
      </c>
      <c r="AE308" s="492"/>
      <c r="AF308" s="493"/>
      <c r="AG308" s="493"/>
      <c r="AH308" s="493"/>
      <c r="AI308" s="493"/>
      <c r="AJ308" s="493"/>
      <c r="AK308" s="493"/>
      <c r="AL308" s="493"/>
      <c r="AM308" s="497" t="str">
        <f ca="1">IF(AA176&gt;0,AL176&amp;Sprache!$E$87&amp;AK176,"")</f>
        <v/>
      </c>
    </row>
    <row r="309" spans="25:39" x14ac:dyDescent="0.2">
      <c r="Y309" s="65" t="s">
        <v>268</v>
      </c>
      <c r="Z309" s="28" t="str">
        <f ca="1">IF(Planung!$F90=0,W177&amp;V177,"")</f>
        <v/>
      </c>
      <c r="AA309" s="13">
        <f t="shared" ca="1" si="118"/>
        <v>0</v>
      </c>
      <c r="AB309" s="13" t="str">
        <f ca="1">IF(AND(AA177&gt;0,Planung!$F90=0),AO177&amp;Sprache!$E$87&amp;AN177,"")</f>
        <v/>
      </c>
      <c r="AC309" s="4" t="str">
        <f ca="1">IF(Planung!$F90=1,W177&amp;V177,"")</f>
        <v>Raslo WinnersInter Mailand</v>
      </c>
      <c r="AD309" s="135" t="str">
        <f ca="1">IF(AND(AA177&gt;0,Planung!$F90=1),AO177&amp;Sprache!$E$87&amp;AN177,"")</f>
        <v/>
      </c>
      <c r="AE309" s="492"/>
      <c r="AF309" s="493"/>
      <c r="AG309" s="493"/>
      <c r="AH309" s="493"/>
      <c r="AI309" s="493"/>
      <c r="AJ309" s="493"/>
      <c r="AK309" s="493"/>
      <c r="AL309" s="493"/>
      <c r="AM309" s="497" t="str">
        <f ca="1">IF(AA177&gt;0,AL177&amp;Sprache!$E$87&amp;AK177,"")</f>
        <v/>
      </c>
    </row>
    <row r="310" spans="25:39" x14ac:dyDescent="0.2">
      <c r="Y310" s="65" t="s">
        <v>269</v>
      </c>
      <c r="Z310" s="28" t="str">
        <f ca="1">IF(Planung!$F91=0,W178&amp;V178,"")</f>
        <v/>
      </c>
      <c r="AA310" s="13">
        <f t="shared" ca="1" si="118"/>
        <v>0</v>
      </c>
      <c r="AB310" s="13" t="str">
        <f ca="1">IF(AND(AA178&gt;0,Planung!$F91=0),AO178&amp;Sprache!$E$87&amp;AN178,"")</f>
        <v/>
      </c>
      <c r="AC310" s="4" t="str">
        <f ca="1">IF(Planung!$F91=1,W178&amp;V178,"")</f>
        <v>SSV WildbachFun Kickers Oes</v>
      </c>
      <c r="AD310" s="135" t="str">
        <f ca="1">IF(AND(AA178&gt;0,Planung!$F91=1),AO178&amp;Sprache!$E$87&amp;AN178,"")</f>
        <v/>
      </c>
      <c r="AE310" s="492"/>
      <c r="AF310" s="493"/>
      <c r="AG310" s="493"/>
      <c r="AH310" s="493"/>
      <c r="AI310" s="493"/>
      <c r="AJ310" s="493"/>
      <c r="AK310" s="493"/>
      <c r="AL310" s="493"/>
      <c r="AM310" s="497" t="str">
        <f ca="1">IF(AA178&gt;0,AL178&amp;Sprache!$E$87&amp;AK178,"")</f>
        <v/>
      </c>
    </row>
    <row r="311" spans="25:39" x14ac:dyDescent="0.2">
      <c r="Y311" s="65" t="s">
        <v>270</v>
      </c>
      <c r="Z311" s="28" t="str">
        <f ca="1">IF(Planung!$F92=0,W179&amp;V179,"")</f>
        <v/>
      </c>
      <c r="AA311" s="13">
        <f t="shared" ca="1" si="118"/>
        <v>0</v>
      </c>
      <c r="AB311" s="13" t="str">
        <f ca="1">IF(AND(AA179&gt;0,Planung!$F92=0),AO179&amp;Sprache!$E$87&amp;AN179,"")</f>
        <v/>
      </c>
      <c r="AC311" s="4" t="str">
        <f ca="1">IF(Planung!$F92=1,W179&amp;V179,"")</f>
        <v>1. FC RiedwaldFC Barcelona</v>
      </c>
      <c r="AD311" s="135" t="str">
        <f ca="1">IF(AND(AA179&gt;0,Planung!$F92=1),AO179&amp;Sprache!$E$87&amp;AN179,"")</f>
        <v/>
      </c>
      <c r="AE311" s="492"/>
      <c r="AF311" s="493"/>
      <c r="AG311" s="493"/>
      <c r="AH311" s="493"/>
      <c r="AI311" s="493"/>
      <c r="AJ311" s="493"/>
      <c r="AK311" s="493"/>
      <c r="AL311" s="493"/>
      <c r="AM311" s="497" t="str">
        <f ca="1">IF(AA179&gt;0,AL179&amp;Sprache!$E$87&amp;AK179,"")</f>
        <v/>
      </c>
    </row>
    <row r="312" spans="25:39" x14ac:dyDescent="0.2">
      <c r="Y312" s="65" t="s">
        <v>271</v>
      </c>
      <c r="Z312" s="28" t="str">
        <f ca="1">IF(Planung!$F93=0,W180&amp;V180,"")</f>
        <v/>
      </c>
      <c r="AA312" s="13">
        <f t="shared" ca="1" si="118"/>
        <v>0</v>
      </c>
      <c r="AB312" s="13" t="str">
        <f ca="1">IF(AND(AA180&gt;0,Planung!$F93=0),AO180&amp;Sprache!$E$87&amp;AN180,"")</f>
        <v/>
      </c>
      <c r="AC312" s="4" t="str">
        <f ca="1">IF(Planung!$F93=1,W180&amp;V180,"")</f>
        <v>AC RomaEintracht Frankfurt</v>
      </c>
      <c r="AD312" s="135" t="str">
        <f ca="1">IF(AND(AA180&gt;0,Planung!$F93=1),AO180&amp;Sprache!$E$87&amp;AN180,"")</f>
        <v/>
      </c>
      <c r="AE312" s="492"/>
      <c r="AF312" s="493"/>
      <c r="AG312" s="493"/>
      <c r="AH312" s="493"/>
      <c r="AI312" s="493"/>
      <c r="AJ312" s="493"/>
      <c r="AK312" s="493"/>
      <c r="AL312" s="493"/>
      <c r="AM312" s="497" t="str">
        <f ca="1">IF(AA180&gt;0,AL180&amp;Sprache!$E$87&amp;AK180,"")</f>
        <v/>
      </c>
    </row>
    <row r="313" spans="25:39" x14ac:dyDescent="0.2">
      <c r="Y313" s="65" t="s">
        <v>272</v>
      </c>
      <c r="Z313" s="28" t="str">
        <f ca="1">IF(Planung!$F94=0,W181&amp;V181,"")</f>
        <v/>
      </c>
      <c r="AA313" s="13">
        <f t="shared" ca="1" si="118"/>
        <v>0</v>
      </c>
      <c r="AB313" s="13" t="str">
        <f ca="1">IF(AND(AA181&gt;0,Planung!$F94=0),AO181&amp;Sprache!$E$87&amp;AN181,"")</f>
        <v/>
      </c>
      <c r="AC313" s="4" t="str">
        <f ca="1">IF(Planung!$F94=1,W181&amp;V181,"")</f>
        <v>Maibach 1822 eVRaslo Winners</v>
      </c>
      <c r="AD313" s="135" t="str">
        <f ca="1">IF(AND(AA181&gt;0,Planung!$F94=1),AO181&amp;Sprache!$E$87&amp;AN181,"")</f>
        <v/>
      </c>
      <c r="AE313" s="492"/>
      <c r="AF313" s="493"/>
      <c r="AG313" s="493"/>
      <c r="AH313" s="493"/>
      <c r="AI313" s="493"/>
      <c r="AJ313" s="493"/>
      <c r="AK313" s="493"/>
      <c r="AL313" s="493"/>
      <c r="AM313" s="497" t="str">
        <f ca="1">IF(AA181&gt;0,AL181&amp;Sprache!$E$87&amp;AK181,"")</f>
        <v/>
      </c>
    </row>
    <row r="314" spans="25:39" x14ac:dyDescent="0.2">
      <c r="Y314" s="65" t="s">
        <v>273</v>
      </c>
      <c r="Z314" s="28" t="str">
        <f ca="1">IF(Planung!$F95=0,W182&amp;V182,"")</f>
        <v/>
      </c>
      <c r="AA314" s="13">
        <f t="shared" ca="1" si="118"/>
        <v>0</v>
      </c>
      <c r="AB314" s="13" t="str">
        <f ca="1">IF(AND(AA182&gt;0,Planung!$F95=0),AO182&amp;Sprache!$E$87&amp;AN182,"")</f>
        <v/>
      </c>
      <c r="AC314" s="4" t="str">
        <f ca="1">IF(Planung!$F95=1,W182&amp;V182,"")</f>
        <v>Fun Kickers OesVFB Essenheim</v>
      </c>
      <c r="AD314" s="135" t="str">
        <f ca="1">IF(AND(AA182&gt;0,Planung!$F95=1),AO182&amp;Sprache!$E$87&amp;AN182,"")</f>
        <v/>
      </c>
      <c r="AE314" s="492"/>
      <c r="AF314" s="493"/>
      <c r="AG314" s="493"/>
      <c r="AH314" s="493"/>
      <c r="AI314" s="493"/>
      <c r="AJ314" s="493"/>
      <c r="AK314" s="493"/>
      <c r="AL314" s="493"/>
      <c r="AM314" s="497" t="str">
        <f ca="1">IF(AA182&gt;0,AL182&amp;Sprache!$E$87&amp;AK182,"")</f>
        <v/>
      </c>
    </row>
    <row r="315" spans="25:39" x14ac:dyDescent="0.2">
      <c r="Y315" s="65" t="s">
        <v>274</v>
      </c>
      <c r="Z315" s="28" t="str">
        <f ca="1">IF(Planung!$F96=0,W183&amp;V183,"")</f>
        <v/>
      </c>
      <c r="AA315" s="13">
        <f t="shared" ca="1" si="118"/>
        <v>0</v>
      </c>
      <c r="AB315" s="13" t="str">
        <f ca="1">IF(AND(AA183&gt;0,Planung!$F96=0),AO183&amp;Sprache!$E$87&amp;AN183,"")</f>
        <v/>
      </c>
      <c r="AC315" s="4" t="str">
        <f ca="1">IF(Planung!$F96=1,W183&amp;V183,"")</f>
        <v>Inter MailandSSV Wildbach</v>
      </c>
      <c r="AD315" s="135" t="str">
        <f ca="1">IF(AND(AA183&gt;0,Planung!$F96=1),AO183&amp;Sprache!$E$87&amp;AN183,"")</f>
        <v/>
      </c>
      <c r="AE315" s="492"/>
      <c r="AF315" s="493"/>
      <c r="AG315" s="493"/>
      <c r="AH315" s="493"/>
      <c r="AI315" s="493"/>
      <c r="AJ315" s="493"/>
      <c r="AK315" s="493"/>
      <c r="AL315" s="493"/>
      <c r="AM315" s="497" t="str">
        <f ca="1">IF(AA183&gt;0,AL183&amp;Sprache!$E$87&amp;AK183,"")</f>
        <v/>
      </c>
    </row>
    <row r="316" spans="25:39" x14ac:dyDescent="0.2">
      <c r="Y316" s="65" t="s">
        <v>275</v>
      </c>
      <c r="Z316" s="28" t="str">
        <f ca="1">IF(Planung!$F97=0,W184&amp;V184,"")</f>
        <v/>
      </c>
      <c r="AA316" s="13">
        <f t="shared" ca="1" si="118"/>
        <v>0</v>
      </c>
      <c r="AB316" s="13" t="str">
        <f ca="1">IF(AND(AA184&gt;0,Planung!$F97=0),AO184&amp;Sprache!$E$87&amp;AN184,"")</f>
        <v/>
      </c>
      <c r="AC316" s="4" t="str">
        <f ca="1">IF(Planung!$F97=1,W184&amp;V184,"")</f>
        <v/>
      </c>
      <c r="AD316" s="135" t="str">
        <f ca="1">IF(AND(AA184&gt;0,Planung!$F97=1),AO184&amp;Sprache!$E$87&amp;AN184,"")</f>
        <v/>
      </c>
      <c r="AE316" s="492"/>
      <c r="AF316" s="493"/>
      <c r="AG316" s="493"/>
      <c r="AH316" s="493"/>
      <c r="AI316" s="493"/>
      <c r="AJ316" s="493"/>
      <c r="AK316" s="493"/>
      <c r="AL316" s="493"/>
      <c r="AM316" s="497" t="str">
        <f ca="1">IF(AA184&gt;0,AL184&amp;Sprache!$E$87&amp;AK184,"")</f>
        <v/>
      </c>
    </row>
    <row r="317" spans="25:39" x14ac:dyDescent="0.2">
      <c r="Y317" s="65" t="s">
        <v>276</v>
      </c>
      <c r="Z317" s="28" t="str">
        <f ca="1">IF(Planung!$F98=0,W185&amp;V185,"")</f>
        <v/>
      </c>
      <c r="AA317" s="13">
        <f t="shared" ca="1" si="118"/>
        <v>0</v>
      </c>
      <c r="AB317" s="13" t="str">
        <f ca="1">IF(AND(AA185&gt;0,Planung!$F98=0),AO185&amp;Sprache!$E$87&amp;AN185,"")</f>
        <v/>
      </c>
      <c r="AC317" s="4" t="str">
        <f ca="1">IF(Planung!$F98=1,W185&amp;V185,"")</f>
        <v/>
      </c>
      <c r="AD317" s="135" t="str">
        <f ca="1">IF(AND(AA185&gt;0,Planung!$F98=1),AO185&amp;Sprache!$E$87&amp;AN185,"")</f>
        <v/>
      </c>
      <c r="AE317" s="492"/>
      <c r="AF317" s="493"/>
      <c r="AG317" s="493"/>
      <c r="AH317" s="493"/>
      <c r="AI317" s="493"/>
      <c r="AJ317" s="493"/>
      <c r="AK317" s="493"/>
      <c r="AL317" s="493"/>
      <c r="AM317" s="497" t="str">
        <f ca="1">IF(AA185&gt;0,AL185&amp;Sprache!$E$87&amp;AK185,"")</f>
        <v/>
      </c>
    </row>
    <row r="318" spans="25:39" x14ac:dyDescent="0.2">
      <c r="Y318" s="65" t="s">
        <v>277</v>
      </c>
      <c r="Z318" s="28" t="str">
        <f ca="1">IF(Planung!$F99=0,W186&amp;V186,"")</f>
        <v/>
      </c>
      <c r="AA318" s="13">
        <f t="shared" ca="1" si="118"/>
        <v>0</v>
      </c>
      <c r="AB318" s="13" t="str">
        <f ca="1">IF(AND(AA186&gt;0,Planung!$F99=0),AO186&amp;Sprache!$E$87&amp;AN186,"")</f>
        <v/>
      </c>
      <c r="AC318" s="4" t="str">
        <f ca="1">IF(Planung!$F99=1,W186&amp;V186,"")</f>
        <v/>
      </c>
      <c r="AD318" s="135" t="str">
        <f ca="1">IF(AND(AA186&gt;0,Planung!$F99=1),AO186&amp;Sprache!$E$87&amp;AN186,"")</f>
        <v/>
      </c>
      <c r="AE318" s="492"/>
      <c r="AF318" s="493"/>
      <c r="AG318" s="493"/>
      <c r="AH318" s="493"/>
      <c r="AI318" s="493"/>
      <c r="AJ318" s="493"/>
      <c r="AK318" s="493"/>
      <c r="AL318" s="493"/>
      <c r="AM318" s="497" t="str">
        <f ca="1">IF(AA186&gt;0,AL186&amp;Sprache!$E$87&amp;AK186,"")</f>
        <v/>
      </c>
    </row>
    <row r="319" spans="25:39" x14ac:dyDescent="0.2">
      <c r="Y319" s="65" t="s">
        <v>278</v>
      </c>
      <c r="Z319" s="28" t="str">
        <f ca="1">IF(Planung!$F100=0,W187&amp;V187,"")</f>
        <v/>
      </c>
      <c r="AA319" s="13">
        <f t="shared" ca="1" si="118"/>
        <v>0</v>
      </c>
      <c r="AB319" s="13" t="str">
        <f ca="1">IF(AND(AA187&gt;0,Planung!$F100=0),AO187&amp;Sprache!$E$87&amp;AN187,"")</f>
        <v/>
      </c>
      <c r="AC319" s="4" t="str">
        <f ca="1">IF(Planung!$F100=1,W187&amp;V187,"")</f>
        <v/>
      </c>
      <c r="AD319" s="135" t="str">
        <f ca="1">IF(AND(AA187&gt;0,Planung!$F100=1),AO187&amp;Sprache!$E$87&amp;AN187,"")</f>
        <v/>
      </c>
      <c r="AE319" s="492"/>
      <c r="AF319" s="493"/>
      <c r="AG319" s="493"/>
      <c r="AH319" s="493"/>
      <c r="AI319" s="493"/>
      <c r="AJ319" s="493"/>
      <c r="AK319" s="493"/>
      <c r="AL319" s="493"/>
      <c r="AM319" s="497" t="str">
        <f ca="1">IF(AA187&gt;0,AL187&amp;Sprache!$E$87&amp;AK187,"")</f>
        <v/>
      </c>
    </row>
    <row r="320" spans="25:39" x14ac:dyDescent="0.2">
      <c r="Y320" s="65" t="s">
        <v>279</v>
      </c>
      <c r="Z320" s="28" t="str">
        <f ca="1">IF(Planung!$F101=0,W188&amp;V188,"")</f>
        <v/>
      </c>
      <c r="AA320" s="13">
        <f t="shared" ca="1" si="118"/>
        <v>0</v>
      </c>
      <c r="AB320" s="13" t="str">
        <f ca="1">IF(AND(AA188&gt;0,Planung!$F101=0),AO188&amp;Sprache!$E$87&amp;AN188,"")</f>
        <v/>
      </c>
      <c r="AC320" s="4" t="str">
        <f ca="1">IF(Planung!$F101=1,W188&amp;V188,"")</f>
        <v/>
      </c>
      <c r="AD320" s="135" t="str">
        <f ca="1">IF(AND(AA188&gt;0,Planung!$F101=1),AO188&amp;Sprache!$E$87&amp;AN188,"")</f>
        <v/>
      </c>
      <c r="AE320" s="492"/>
      <c r="AF320" s="493"/>
      <c r="AG320" s="493"/>
      <c r="AH320" s="493"/>
      <c r="AI320" s="493"/>
      <c r="AJ320" s="493"/>
      <c r="AK320" s="493"/>
      <c r="AL320" s="493"/>
      <c r="AM320" s="497" t="str">
        <f ca="1">IF(AA188&gt;0,AL188&amp;Sprache!$E$87&amp;AK188,"")</f>
        <v/>
      </c>
    </row>
    <row r="321" spans="25:39" x14ac:dyDescent="0.2">
      <c r="Y321" s="65" t="s">
        <v>280</v>
      </c>
      <c r="Z321" s="28" t="str">
        <f ca="1">IF(Planung!$F102=0,W189&amp;V189,"")</f>
        <v/>
      </c>
      <c r="AA321" s="13">
        <f t="shared" ca="1" si="118"/>
        <v>0</v>
      </c>
      <c r="AB321" s="13" t="str">
        <f ca="1">IF(AND(AA189&gt;0,Planung!$F102=0),AO189&amp;Sprache!$E$87&amp;AN189,"")</f>
        <v/>
      </c>
      <c r="AC321" s="4" t="str">
        <f ca="1">IF(Planung!$F102=1,W189&amp;V189,"")</f>
        <v/>
      </c>
      <c r="AD321" s="135" t="str">
        <f ca="1">IF(AND(AA189&gt;0,Planung!$F102=1),AO189&amp;Sprache!$E$87&amp;AN189,"")</f>
        <v/>
      </c>
      <c r="AE321" s="492"/>
      <c r="AF321" s="493"/>
      <c r="AG321" s="493"/>
      <c r="AH321" s="493"/>
      <c r="AI321" s="493"/>
      <c r="AJ321" s="493"/>
      <c r="AK321" s="493"/>
      <c r="AL321" s="493"/>
      <c r="AM321" s="497" t="str">
        <f ca="1">IF(AA189&gt;0,AL189&amp;Sprache!$E$87&amp;AK189,"")</f>
        <v/>
      </c>
    </row>
    <row r="322" spans="25:39" x14ac:dyDescent="0.2">
      <c r="Y322" s="65" t="s">
        <v>281</v>
      </c>
      <c r="Z322" s="28" t="str">
        <f ca="1">IF(Planung!$F103=0,W190&amp;V190,"")</f>
        <v/>
      </c>
      <c r="AA322" s="13">
        <f t="shared" ca="1" si="118"/>
        <v>0</v>
      </c>
      <c r="AB322" s="13" t="str">
        <f ca="1">IF(AND(AA190&gt;0,Planung!$F103=0),AO190&amp;Sprache!$E$87&amp;AN190,"")</f>
        <v/>
      </c>
      <c r="AC322" s="4" t="str">
        <f ca="1">IF(Planung!$F103=1,W190&amp;V190,"")</f>
        <v/>
      </c>
      <c r="AD322" s="135" t="str">
        <f ca="1">IF(AND(AA190&gt;0,Planung!$F103=1),AO190&amp;Sprache!$E$87&amp;AN190,"")</f>
        <v/>
      </c>
      <c r="AE322" s="492"/>
      <c r="AF322" s="493"/>
      <c r="AG322" s="493"/>
      <c r="AH322" s="493"/>
      <c r="AI322" s="493"/>
      <c r="AJ322" s="493"/>
      <c r="AK322" s="493"/>
      <c r="AL322" s="493"/>
      <c r="AM322" s="497" t="str">
        <f ca="1">IF(AA190&gt;0,AL190&amp;Sprache!$E$87&amp;AK190,"")</f>
        <v/>
      </c>
    </row>
    <row r="323" spans="25:39" x14ac:dyDescent="0.2">
      <c r="Y323" s="65" t="s">
        <v>282</v>
      </c>
      <c r="Z323" s="28" t="str">
        <f ca="1">IF(Planung!$F104=0,W191&amp;V191,"")</f>
        <v/>
      </c>
      <c r="AA323" s="13">
        <f t="shared" ca="1" si="118"/>
        <v>0</v>
      </c>
      <c r="AB323" s="13" t="str">
        <f ca="1">IF(AND(AA191&gt;0,Planung!$F104=0),AO191&amp;Sprache!$E$87&amp;AN191,"")</f>
        <v/>
      </c>
      <c r="AC323" s="4" t="str">
        <f ca="1">IF(Planung!$F104=1,W191&amp;V191,"")</f>
        <v/>
      </c>
      <c r="AD323" s="135" t="str">
        <f ca="1">IF(AND(AA191&gt;0,Planung!$F104=1),AO191&amp;Sprache!$E$87&amp;AN191,"")</f>
        <v/>
      </c>
      <c r="AE323" s="492"/>
      <c r="AF323" s="493"/>
      <c r="AG323" s="493"/>
      <c r="AH323" s="493"/>
      <c r="AI323" s="493"/>
      <c r="AJ323" s="493"/>
      <c r="AK323" s="493"/>
      <c r="AL323" s="493"/>
      <c r="AM323" s="497" t="str">
        <f ca="1">IF(AA191&gt;0,AL191&amp;Sprache!$E$87&amp;AK191,"")</f>
        <v/>
      </c>
    </row>
    <row r="324" spans="25:39" x14ac:dyDescent="0.2">
      <c r="Y324" s="65" t="s">
        <v>283</v>
      </c>
      <c r="Z324" s="28" t="str">
        <f ca="1">IF(Planung!$F105=0,W192&amp;V192,"")</f>
        <v/>
      </c>
      <c r="AA324" s="13">
        <f t="shared" ca="1" si="118"/>
        <v>0</v>
      </c>
      <c r="AB324" s="13" t="str">
        <f ca="1">IF(AND(AA192&gt;0,Planung!$F105=0),AO192&amp;Sprache!$E$87&amp;AN192,"")</f>
        <v/>
      </c>
      <c r="AC324" s="4" t="str">
        <f ca="1">IF(Planung!$F105=1,W192&amp;V192,"")</f>
        <v/>
      </c>
      <c r="AD324" s="135" t="str">
        <f ca="1">IF(AND(AA192&gt;0,Planung!$F105=1),AO192&amp;Sprache!$E$87&amp;AN192,"")</f>
        <v/>
      </c>
      <c r="AE324" s="492"/>
      <c r="AF324" s="493"/>
      <c r="AG324" s="493"/>
      <c r="AH324" s="493"/>
      <c r="AI324" s="493"/>
      <c r="AJ324" s="493"/>
      <c r="AK324" s="493"/>
      <c r="AL324" s="493"/>
      <c r="AM324" s="497" t="str">
        <f ca="1">IF(AA192&gt;0,AL192&amp;Sprache!$E$87&amp;AK192,"")</f>
        <v/>
      </c>
    </row>
    <row r="325" spans="25:39" x14ac:dyDescent="0.2">
      <c r="Y325" s="65" t="s">
        <v>284</v>
      </c>
      <c r="Z325" s="28" t="str">
        <f ca="1">IF(Planung!$F106=0,W193&amp;V193,"")</f>
        <v/>
      </c>
      <c r="AA325" s="13">
        <f t="shared" ca="1" si="118"/>
        <v>0</v>
      </c>
      <c r="AB325" s="13" t="str">
        <f ca="1">IF(AND(AA193&gt;0,Planung!$F106=0),AO193&amp;Sprache!$E$87&amp;AN193,"")</f>
        <v/>
      </c>
      <c r="AC325" s="4" t="str">
        <f ca="1">IF(Planung!$F106=1,W193&amp;V193,"")</f>
        <v/>
      </c>
      <c r="AD325" s="135" t="str">
        <f ca="1">IF(AND(AA193&gt;0,Planung!$F106=1),AO193&amp;Sprache!$E$87&amp;AN193,"")</f>
        <v/>
      </c>
      <c r="AE325" s="492"/>
      <c r="AF325" s="493"/>
      <c r="AG325" s="493"/>
      <c r="AH325" s="493"/>
      <c r="AI325" s="493"/>
      <c r="AJ325" s="493"/>
      <c r="AK325" s="493"/>
      <c r="AL325" s="493"/>
      <c r="AM325" s="497" t="str">
        <f ca="1">IF(AA193&gt;0,AL193&amp;Sprache!$E$87&amp;AK193,"")</f>
        <v/>
      </c>
    </row>
    <row r="326" spans="25:39" x14ac:dyDescent="0.2">
      <c r="Y326" s="65" t="s">
        <v>285</v>
      </c>
      <c r="Z326" s="28" t="str">
        <f ca="1">IF(Planung!$F107=0,W194&amp;V194,"")</f>
        <v/>
      </c>
      <c r="AA326" s="13">
        <f t="shared" ca="1" si="118"/>
        <v>0</v>
      </c>
      <c r="AB326" s="13" t="str">
        <f ca="1">IF(AND(AA194&gt;0,Planung!$F107=0),AO194&amp;Sprache!$E$87&amp;AN194,"")</f>
        <v/>
      </c>
      <c r="AC326" s="4" t="str">
        <f ca="1">IF(Planung!$F107=1,W194&amp;V194,"")</f>
        <v/>
      </c>
      <c r="AD326" s="135" t="str">
        <f ca="1">IF(AND(AA194&gt;0,Planung!$F107=1),AO194&amp;Sprache!$E$87&amp;AN194,"")</f>
        <v/>
      </c>
      <c r="AE326" s="492"/>
      <c r="AF326" s="493"/>
      <c r="AG326" s="493"/>
      <c r="AH326" s="493"/>
      <c r="AI326" s="493"/>
      <c r="AJ326" s="493"/>
      <c r="AK326" s="493"/>
      <c r="AL326" s="493"/>
      <c r="AM326" s="497" t="str">
        <f ca="1">IF(AA194&gt;0,AL194&amp;Sprache!$E$87&amp;AK194,"")</f>
        <v/>
      </c>
    </row>
    <row r="327" spans="25:39" x14ac:dyDescent="0.2">
      <c r="Y327" s="65" t="s">
        <v>286</v>
      </c>
      <c r="Z327" s="28" t="str">
        <f ca="1">IF(Planung!$F108=0,W195&amp;V195,"")</f>
        <v/>
      </c>
      <c r="AA327" s="13">
        <f t="shared" ca="1" si="118"/>
        <v>0</v>
      </c>
      <c r="AB327" s="13" t="str">
        <f ca="1">IF(AND(AA195&gt;0,Planung!$F108=0),AO195&amp;Sprache!$E$87&amp;AN195,"")</f>
        <v/>
      </c>
      <c r="AC327" s="4" t="str">
        <f ca="1">IF(Planung!$F108=1,W195&amp;V195,"")</f>
        <v/>
      </c>
      <c r="AD327" s="135" t="str">
        <f ca="1">IF(AND(AA195&gt;0,Planung!$F108=1),AO195&amp;Sprache!$E$87&amp;AN195,"")</f>
        <v/>
      </c>
      <c r="AE327" s="492"/>
      <c r="AF327" s="493"/>
      <c r="AG327" s="493"/>
      <c r="AH327" s="493"/>
      <c r="AI327" s="493"/>
      <c r="AJ327" s="493"/>
      <c r="AK327" s="493"/>
      <c r="AL327" s="493"/>
      <c r="AM327" s="497" t="str">
        <f ca="1">IF(AA195&gt;0,AL195&amp;Sprache!$E$87&amp;AK195,"")</f>
        <v/>
      </c>
    </row>
    <row r="328" spans="25:39" x14ac:dyDescent="0.2">
      <c r="Y328" s="65" t="s">
        <v>287</v>
      </c>
      <c r="Z328" s="28" t="str">
        <f ca="1">IF(Planung!$F109=0,W196&amp;V196,"")</f>
        <v/>
      </c>
      <c r="AA328" s="13">
        <f t="shared" ca="1" si="118"/>
        <v>0</v>
      </c>
      <c r="AB328" s="13" t="str">
        <f ca="1">IF(AND(AA196&gt;0,Planung!$F109=0),AO196&amp;Sprache!$E$87&amp;AN196,"")</f>
        <v/>
      </c>
      <c r="AC328" s="4" t="str">
        <f ca="1">IF(Planung!$F109=1,W196&amp;V196,"")</f>
        <v/>
      </c>
      <c r="AD328" s="135" t="str">
        <f ca="1">IF(AND(AA196&gt;0,Planung!$F109=1),AO196&amp;Sprache!$E$87&amp;AN196,"")</f>
        <v/>
      </c>
      <c r="AE328" s="492"/>
      <c r="AF328" s="493"/>
      <c r="AG328" s="493"/>
      <c r="AH328" s="493"/>
      <c r="AI328" s="493"/>
      <c r="AJ328" s="493"/>
      <c r="AK328" s="493"/>
      <c r="AL328" s="493"/>
      <c r="AM328" s="497" t="str">
        <f ca="1">IF(AA196&gt;0,AL196&amp;Sprache!$E$87&amp;AK196,"")</f>
        <v/>
      </c>
    </row>
    <row r="329" spans="25:39" x14ac:dyDescent="0.2">
      <c r="Y329" s="65" t="s">
        <v>288</v>
      </c>
      <c r="Z329" s="28" t="str">
        <f ca="1">IF(Planung!$F110=0,W197&amp;V197,"")</f>
        <v/>
      </c>
      <c r="AA329" s="13">
        <f t="shared" ca="1" si="118"/>
        <v>0</v>
      </c>
      <c r="AB329" s="13" t="str">
        <f ca="1">IF(AND(AA197&gt;0,Planung!$F110=0),AO197&amp;Sprache!$E$87&amp;AN197,"")</f>
        <v/>
      </c>
      <c r="AC329" s="4" t="str">
        <f ca="1">IF(Planung!$F110=1,W197&amp;V197,"")</f>
        <v/>
      </c>
      <c r="AD329" s="135" t="str">
        <f ca="1">IF(AND(AA197&gt;0,Planung!$F110=1),AO197&amp;Sprache!$E$87&amp;AN197,"")</f>
        <v/>
      </c>
      <c r="AE329" s="492"/>
      <c r="AF329" s="493"/>
      <c r="AG329" s="493"/>
      <c r="AH329" s="493"/>
      <c r="AI329" s="493"/>
      <c r="AJ329" s="493"/>
      <c r="AK329" s="493"/>
      <c r="AL329" s="493"/>
      <c r="AM329" s="497" t="str">
        <f ca="1">IF(AA197&gt;0,AL197&amp;Sprache!$E$87&amp;AK197,"")</f>
        <v/>
      </c>
    </row>
    <row r="330" spans="25:39" x14ac:dyDescent="0.2">
      <c r="Y330" s="65" t="s">
        <v>289</v>
      </c>
      <c r="Z330" s="28" t="str">
        <f ca="1">IF(Planung!$F111=0,W198&amp;V198,"")</f>
        <v/>
      </c>
      <c r="AA330" s="13">
        <f t="shared" ca="1" si="118"/>
        <v>0</v>
      </c>
      <c r="AB330" s="13" t="str">
        <f ca="1">IF(AND(AA198&gt;0,Planung!$F111=0),AO198&amp;Sprache!$E$87&amp;AN198,"")</f>
        <v/>
      </c>
      <c r="AC330" s="4" t="str">
        <f ca="1">IF(Planung!$F111=1,W198&amp;V198,"")</f>
        <v/>
      </c>
      <c r="AD330" s="135" t="str">
        <f ca="1">IF(AND(AA198&gt;0,Planung!$F111=1),AO198&amp;Sprache!$E$87&amp;AN198,"")</f>
        <v/>
      </c>
      <c r="AE330" s="492"/>
      <c r="AF330" s="493"/>
      <c r="AG330" s="493"/>
      <c r="AH330" s="493"/>
      <c r="AI330" s="493"/>
      <c r="AJ330" s="493"/>
      <c r="AK330" s="493"/>
      <c r="AL330" s="493"/>
      <c r="AM330" s="497" t="str">
        <f ca="1">IF(AA198&gt;0,AL198&amp;Sprache!$E$87&amp;AK198,"")</f>
        <v/>
      </c>
    </row>
    <row r="331" spans="25:39" x14ac:dyDescent="0.2">
      <c r="Y331" s="65" t="s">
        <v>290</v>
      </c>
      <c r="Z331" s="28" t="str">
        <f ca="1">IF(Planung!$F112=0,W199&amp;V199,"")</f>
        <v/>
      </c>
      <c r="AA331" s="13">
        <f t="shared" ca="1" si="118"/>
        <v>0</v>
      </c>
      <c r="AB331" s="13" t="str">
        <f ca="1">IF(AND(AA199&gt;0,Planung!$F112=0),AO199&amp;Sprache!$E$87&amp;AN199,"")</f>
        <v/>
      </c>
      <c r="AC331" s="4" t="str">
        <f ca="1">IF(Planung!$F112=1,W199&amp;V199,"")</f>
        <v/>
      </c>
      <c r="AD331" s="135" t="str">
        <f ca="1">IF(AND(AA199&gt;0,Planung!$F112=1),AO199&amp;Sprache!$E$87&amp;AN199,"")</f>
        <v/>
      </c>
      <c r="AE331" s="492"/>
      <c r="AF331" s="493"/>
      <c r="AG331" s="493"/>
      <c r="AH331" s="493"/>
      <c r="AI331" s="493"/>
      <c r="AJ331" s="493"/>
      <c r="AK331" s="493"/>
      <c r="AL331" s="493"/>
      <c r="AM331" s="497" t="str">
        <f ca="1">IF(AA199&gt;0,AL199&amp;Sprache!$E$87&amp;AK199,"")</f>
        <v/>
      </c>
    </row>
    <row r="332" spans="25:39" x14ac:dyDescent="0.2">
      <c r="Y332" s="65" t="s">
        <v>291</v>
      </c>
      <c r="Z332" s="28" t="str">
        <f ca="1">IF(Planung!$F113=0,W200&amp;V200,"")</f>
        <v/>
      </c>
      <c r="AA332" s="13">
        <f t="shared" ca="1" si="118"/>
        <v>0</v>
      </c>
      <c r="AB332" s="13" t="str">
        <f ca="1">IF(AND(AA200&gt;0,Planung!$F113=0),AO200&amp;Sprache!$E$87&amp;AN200,"")</f>
        <v/>
      </c>
      <c r="AC332" s="4" t="str">
        <f ca="1">IF(Planung!$F113=1,W200&amp;V200,"")</f>
        <v/>
      </c>
      <c r="AD332" s="135" t="str">
        <f ca="1">IF(AND(AA200&gt;0,Planung!$F113=1),AO200&amp;Sprache!$E$87&amp;AN200,"")</f>
        <v/>
      </c>
      <c r="AE332" s="492"/>
      <c r="AF332" s="493"/>
      <c r="AG332" s="493"/>
      <c r="AH332" s="493"/>
      <c r="AI332" s="493"/>
      <c r="AJ332" s="493"/>
      <c r="AK332" s="493"/>
      <c r="AL332" s="493"/>
      <c r="AM332" s="497" t="str">
        <f ca="1">IF(AA200&gt;0,AL200&amp;Sprache!$E$87&amp;AK200,"")</f>
        <v/>
      </c>
    </row>
    <row r="333" spans="25:39" x14ac:dyDescent="0.2">
      <c r="Y333" s="65" t="s">
        <v>292</v>
      </c>
      <c r="Z333" s="28" t="str">
        <f ca="1">IF(Planung!$F114=0,W201&amp;V201,"")</f>
        <v/>
      </c>
      <c r="AA333" s="13">
        <f t="shared" ca="1" si="118"/>
        <v>0</v>
      </c>
      <c r="AB333" s="13" t="str">
        <f ca="1">IF(AND(AA201&gt;0,Planung!$F114=0),AO201&amp;Sprache!$E$87&amp;AN201,"")</f>
        <v/>
      </c>
      <c r="AC333" s="4" t="str">
        <f ca="1">IF(Planung!$F114=1,W201&amp;V201,"")</f>
        <v/>
      </c>
      <c r="AD333" s="135" t="str">
        <f ca="1">IF(AND(AA201&gt;0,Planung!$F114=1),AO201&amp;Sprache!$E$87&amp;AN201,"")</f>
        <v/>
      </c>
      <c r="AE333" s="492"/>
      <c r="AF333" s="493"/>
      <c r="AG333" s="493"/>
      <c r="AH333" s="493"/>
      <c r="AI333" s="493"/>
      <c r="AJ333" s="493"/>
      <c r="AK333" s="493"/>
      <c r="AL333" s="493"/>
      <c r="AM333" s="497" t="str">
        <f ca="1">IF(AA201&gt;0,AL201&amp;Sprache!$E$87&amp;AK201,"")</f>
        <v/>
      </c>
    </row>
    <row r="334" spans="25:39" x14ac:dyDescent="0.2">
      <c r="Y334" s="65" t="s">
        <v>293</v>
      </c>
      <c r="Z334" s="28" t="str">
        <f ca="1">IF(Planung!$F115=0,W202&amp;V202,"")</f>
        <v/>
      </c>
      <c r="AA334" s="13">
        <f t="shared" ca="1" si="118"/>
        <v>0</v>
      </c>
      <c r="AB334" s="13" t="str">
        <f ca="1">IF(AND(AA202&gt;0,Planung!$F115=0),AO202&amp;Sprache!$E$87&amp;AN202,"")</f>
        <v/>
      </c>
      <c r="AC334" s="4" t="str">
        <f ca="1">IF(Planung!$F115=1,W202&amp;V202,"")</f>
        <v/>
      </c>
      <c r="AD334" s="135" t="str">
        <f ca="1">IF(AND(AA202&gt;0,Planung!$F115=1),AO202&amp;Sprache!$E$87&amp;AN202,"")</f>
        <v/>
      </c>
      <c r="AE334" s="492"/>
      <c r="AF334" s="493"/>
      <c r="AG334" s="493"/>
      <c r="AH334" s="493"/>
      <c r="AI334" s="493"/>
      <c r="AJ334" s="493"/>
      <c r="AK334" s="493"/>
      <c r="AL334" s="493"/>
      <c r="AM334" s="497" t="str">
        <f ca="1">IF(AA202&gt;0,AL202&amp;Sprache!$E$87&amp;AK202,"")</f>
        <v/>
      </c>
    </row>
    <row r="335" spans="25:39" x14ac:dyDescent="0.2">
      <c r="Y335" s="65" t="s">
        <v>294</v>
      </c>
      <c r="Z335" s="28" t="str">
        <f ca="1">IF(Planung!$F116=0,W203&amp;V203,"")</f>
        <v/>
      </c>
      <c r="AA335" s="13">
        <f t="shared" ca="1" si="118"/>
        <v>0</v>
      </c>
      <c r="AB335" s="13" t="str">
        <f ca="1">IF(AND(AA203&gt;0,Planung!$F116=0),AO203&amp;Sprache!$E$87&amp;AN203,"")</f>
        <v/>
      </c>
      <c r="AC335" s="4" t="str">
        <f ca="1">IF(Planung!$F116=1,W203&amp;V203,"")</f>
        <v/>
      </c>
      <c r="AD335" s="135" t="str">
        <f ca="1">IF(AND(AA203&gt;0,Planung!$F116=1),AO203&amp;Sprache!$E$87&amp;AN203,"")</f>
        <v/>
      </c>
      <c r="AE335" s="492"/>
      <c r="AF335" s="493"/>
      <c r="AG335" s="493"/>
      <c r="AH335" s="493"/>
      <c r="AI335" s="493"/>
      <c r="AJ335" s="493"/>
      <c r="AK335" s="493"/>
      <c r="AL335" s="493"/>
      <c r="AM335" s="497" t="str">
        <f ca="1">IF(AA203&gt;0,AL203&amp;Sprache!$E$87&amp;AK203,"")</f>
        <v/>
      </c>
    </row>
    <row r="336" spans="25:39" x14ac:dyDescent="0.2">
      <c r="Y336" s="65" t="s">
        <v>295</v>
      </c>
      <c r="Z336" s="28" t="str">
        <f ca="1">IF(Planung!$F117=0,W204&amp;V204,"")</f>
        <v/>
      </c>
      <c r="AA336" s="13">
        <f t="shared" ca="1" si="118"/>
        <v>0</v>
      </c>
      <c r="AB336" s="13" t="str">
        <f ca="1">IF(AND(AA204&gt;0,Planung!$F117=0),AO204&amp;Sprache!$E$87&amp;AN204,"")</f>
        <v/>
      </c>
      <c r="AC336" s="4" t="str">
        <f ca="1">IF(Planung!$F117=1,W204&amp;V204,"")</f>
        <v/>
      </c>
      <c r="AD336" s="135" t="str">
        <f ca="1">IF(AND(AA204&gt;0,Planung!$F117=1),AO204&amp;Sprache!$E$87&amp;AN204,"")</f>
        <v/>
      </c>
      <c r="AE336" s="492"/>
      <c r="AF336" s="493"/>
      <c r="AG336" s="493"/>
      <c r="AH336" s="493"/>
      <c r="AI336" s="493"/>
      <c r="AJ336" s="493"/>
      <c r="AK336" s="493"/>
      <c r="AL336" s="493"/>
      <c r="AM336" s="497" t="str">
        <f ca="1">IF(AA204&gt;0,AL204&amp;Sprache!$E$87&amp;AK204,"")</f>
        <v/>
      </c>
    </row>
    <row r="337" spans="25:39" x14ac:dyDescent="0.2">
      <c r="Y337" s="65" t="s">
        <v>296</v>
      </c>
      <c r="Z337" s="28" t="str">
        <f ca="1">IF(Planung!$F118=0,W205&amp;V205,"")</f>
        <v/>
      </c>
      <c r="AA337" s="13">
        <f t="shared" ca="1" si="118"/>
        <v>0</v>
      </c>
      <c r="AB337" s="13" t="str">
        <f ca="1">IF(AND(AA205&gt;0,Planung!$F118=0),AO205&amp;Sprache!$E$87&amp;AN205,"")</f>
        <v/>
      </c>
      <c r="AC337" s="4" t="str">
        <f ca="1">IF(Planung!$F118=1,W205&amp;V205,"")</f>
        <v/>
      </c>
      <c r="AD337" s="135" t="str">
        <f ca="1">IF(AND(AA205&gt;0,Planung!$F118=1),AO205&amp;Sprache!$E$87&amp;AN205,"")</f>
        <v/>
      </c>
      <c r="AE337" s="492"/>
      <c r="AF337" s="493"/>
      <c r="AG337" s="493"/>
      <c r="AH337" s="493"/>
      <c r="AI337" s="493"/>
      <c r="AJ337" s="493"/>
      <c r="AK337" s="493"/>
      <c r="AL337" s="493"/>
      <c r="AM337" s="497" t="str">
        <f ca="1">IF(AA205&gt;0,AL205&amp;Sprache!$E$87&amp;AK205,"")</f>
        <v/>
      </c>
    </row>
    <row r="338" spans="25:39" x14ac:dyDescent="0.2">
      <c r="Y338" s="65" t="s">
        <v>297</v>
      </c>
      <c r="Z338" s="28" t="str">
        <f ca="1">IF(Planung!$F119=0,W206&amp;V206,"")</f>
        <v/>
      </c>
      <c r="AA338" s="13">
        <f t="shared" ca="1" si="118"/>
        <v>0</v>
      </c>
      <c r="AB338" s="13" t="str">
        <f ca="1">IF(AND(AA206&gt;0,Planung!$F119=0),AO206&amp;Sprache!$E$87&amp;AN206,"")</f>
        <v/>
      </c>
      <c r="AC338" s="4" t="str">
        <f ca="1">IF(Planung!$F119=1,W206&amp;V206,"")</f>
        <v/>
      </c>
      <c r="AD338" s="135" t="str">
        <f ca="1">IF(AND(AA206&gt;0,Planung!$F119=1),AO206&amp;Sprache!$E$87&amp;AN206,"")</f>
        <v/>
      </c>
      <c r="AE338" s="492"/>
      <c r="AF338" s="493"/>
      <c r="AG338" s="493"/>
      <c r="AH338" s="493"/>
      <c r="AI338" s="493"/>
      <c r="AJ338" s="493"/>
      <c r="AK338" s="493"/>
      <c r="AL338" s="493"/>
      <c r="AM338" s="497" t="str">
        <f ca="1">IF(AA206&gt;0,AL206&amp;Sprache!$E$87&amp;AK206,"")</f>
        <v/>
      </c>
    </row>
    <row r="339" spans="25:39" x14ac:dyDescent="0.2">
      <c r="Y339" s="65" t="s">
        <v>298</v>
      </c>
      <c r="Z339" s="28" t="str">
        <f ca="1">IF(Planung!$F120=0,W207&amp;V207,"")</f>
        <v/>
      </c>
      <c r="AA339" s="13">
        <f t="shared" ca="1" si="118"/>
        <v>0</v>
      </c>
      <c r="AB339" s="13" t="str">
        <f ca="1">IF(AND(AA207&gt;0,Planung!$F120=0),AO207&amp;Sprache!$E$87&amp;AN207,"")</f>
        <v/>
      </c>
      <c r="AC339" s="4" t="str">
        <f ca="1">IF(Planung!$F120=1,W207&amp;V207,"")</f>
        <v/>
      </c>
      <c r="AD339" s="135" t="str">
        <f ca="1">IF(AND(AA207&gt;0,Planung!$F120=1),AO207&amp;Sprache!$E$87&amp;AN207,"")</f>
        <v/>
      </c>
      <c r="AE339" s="492"/>
      <c r="AF339" s="493"/>
      <c r="AG339" s="493"/>
      <c r="AH339" s="493"/>
      <c r="AI339" s="493"/>
      <c r="AJ339" s="493"/>
      <c r="AK339" s="493"/>
      <c r="AL339" s="493"/>
      <c r="AM339" s="497" t="str">
        <f ca="1">IF(AA207&gt;0,AL207&amp;Sprache!$E$87&amp;AK207,"")</f>
        <v/>
      </c>
    </row>
    <row r="340" spans="25:39" x14ac:dyDescent="0.2">
      <c r="Y340" s="65" t="s">
        <v>299</v>
      </c>
      <c r="Z340" s="28" t="str">
        <f ca="1">IF(Planung!$F121=0,W208&amp;V208,"")</f>
        <v/>
      </c>
      <c r="AA340" s="13">
        <f t="shared" ca="1" si="118"/>
        <v>0</v>
      </c>
      <c r="AB340" s="13" t="str">
        <f ca="1">IF(AND(AA208&gt;0,Planung!$F121=0),AO208&amp;Sprache!$E$87&amp;AN208,"")</f>
        <v/>
      </c>
      <c r="AC340" s="4" t="str">
        <f ca="1">IF(Planung!$F121=1,W208&amp;V208,"")</f>
        <v/>
      </c>
      <c r="AD340" s="135" t="str">
        <f ca="1">IF(AND(AA208&gt;0,Planung!$F121=1),AO208&amp;Sprache!$E$87&amp;AN208,"")</f>
        <v/>
      </c>
      <c r="AE340" s="492"/>
      <c r="AF340" s="493"/>
      <c r="AG340" s="493"/>
      <c r="AH340" s="493"/>
      <c r="AI340" s="493"/>
      <c r="AJ340" s="493"/>
      <c r="AK340" s="493"/>
      <c r="AL340" s="493"/>
      <c r="AM340" s="497" t="str">
        <f ca="1">IF(AA208&gt;0,AL208&amp;Sprache!$E$87&amp;AK208,"")</f>
        <v/>
      </c>
    </row>
    <row r="341" spans="25:39" x14ac:dyDescent="0.2">
      <c r="Y341" s="65" t="s">
        <v>300</v>
      </c>
      <c r="Z341" s="28" t="str">
        <f ca="1">IF(Planung!$F122=0,W209&amp;V209,"")</f>
        <v/>
      </c>
      <c r="AA341" s="13">
        <f t="shared" ca="1" si="118"/>
        <v>0</v>
      </c>
      <c r="AB341" s="13" t="str">
        <f ca="1">IF(AND(AA209&gt;0,Planung!$F122=0),AO209&amp;Sprache!$E$87&amp;AN209,"")</f>
        <v/>
      </c>
      <c r="AC341" s="4" t="str">
        <f ca="1">IF(Planung!$F122=1,W209&amp;V209,"")</f>
        <v/>
      </c>
      <c r="AD341" s="135" t="str">
        <f ca="1">IF(AND(AA209&gt;0,Planung!$F122=1),AO209&amp;Sprache!$E$87&amp;AN209,"")</f>
        <v/>
      </c>
      <c r="AE341" s="492"/>
      <c r="AF341" s="493"/>
      <c r="AG341" s="493"/>
      <c r="AH341" s="493"/>
      <c r="AI341" s="493"/>
      <c r="AJ341" s="493"/>
      <c r="AK341" s="493"/>
      <c r="AL341" s="493"/>
      <c r="AM341" s="497" t="str">
        <f ca="1">IF(AA209&gt;0,AL209&amp;Sprache!$E$87&amp;AK209,"")</f>
        <v/>
      </c>
    </row>
    <row r="342" spans="25:39" x14ac:dyDescent="0.2">
      <c r="Y342" s="65" t="s">
        <v>301</v>
      </c>
      <c r="Z342" s="28" t="str">
        <f ca="1">IF(Planung!$F123=0,W210&amp;V210,"")</f>
        <v/>
      </c>
      <c r="AA342" s="13">
        <f t="shared" ca="1" si="118"/>
        <v>0</v>
      </c>
      <c r="AB342" s="13" t="str">
        <f ca="1">IF(AND(AA210&gt;0,Planung!$F123=0),AO210&amp;Sprache!$E$87&amp;AN210,"")</f>
        <v/>
      </c>
      <c r="AC342" s="4" t="str">
        <f ca="1">IF(Planung!$F123=1,W210&amp;V210,"")</f>
        <v/>
      </c>
      <c r="AD342" s="135" t="str">
        <f ca="1">IF(AND(AA210&gt;0,Planung!$F123=1),AO210&amp;Sprache!$E$87&amp;AN210,"")</f>
        <v/>
      </c>
      <c r="AE342" s="492"/>
      <c r="AF342" s="493"/>
      <c r="AG342" s="493"/>
      <c r="AH342" s="493"/>
      <c r="AI342" s="493"/>
      <c r="AJ342" s="493"/>
      <c r="AK342" s="493"/>
      <c r="AL342" s="493"/>
      <c r="AM342" s="497" t="str">
        <f ca="1">IF(AA210&gt;0,AL210&amp;Sprache!$E$87&amp;AK210,"")</f>
        <v/>
      </c>
    </row>
    <row r="343" spans="25:39" x14ac:dyDescent="0.2">
      <c r="Y343" s="65" t="s">
        <v>302</v>
      </c>
      <c r="Z343" s="28" t="str">
        <f ca="1">IF(Planung!$F124=0,W211&amp;V211,"")</f>
        <v/>
      </c>
      <c r="AA343" s="13">
        <f t="shared" ca="1" si="118"/>
        <v>0</v>
      </c>
      <c r="AB343" s="13" t="str">
        <f ca="1">IF(AND(AA211&gt;0,Planung!$F124=0),AO211&amp;Sprache!$E$87&amp;AN211,"")</f>
        <v/>
      </c>
      <c r="AC343" s="4" t="str">
        <f ca="1">IF(Planung!$F124=1,W211&amp;V211,"")</f>
        <v/>
      </c>
      <c r="AD343" s="135" t="str">
        <f ca="1">IF(AND(AA211&gt;0,Planung!$F124=1),AO211&amp;Sprache!$E$87&amp;AN211,"")</f>
        <v/>
      </c>
      <c r="AE343" s="492"/>
      <c r="AF343" s="493"/>
      <c r="AG343" s="493"/>
      <c r="AH343" s="493"/>
      <c r="AI343" s="493"/>
      <c r="AJ343" s="493"/>
      <c r="AK343" s="493"/>
      <c r="AL343" s="493"/>
      <c r="AM343" s="497" t="str">
        <f ca="1">IF(AA211&gt;0,AL211&amp;Sprache!$E$87&amp;AK211,"")</f>
        <v/>
      </c>
    </row>
    <row r="344" spans="25:39" x14ac:dyDescent="0.2">
      <c r="Y344" s="65" t="s">
        <v>303</v>
      </c>
      <c r="Z344" s="28" t="str">
        <f ca="1">IF(Planung!$F125=0,W212&amp;V212,"")</f>
        <v/>
      </c>
      <c r="AA344" s="13">
        <f t="shared" ca="1" si="118"/>
        <v>0</v>
      </c>
      <c r="AB344" s="13" t="str">
        <f ca="1">IF(AND(AA212&gt;0,Planung!$F125=0),AO212&amp;Sprache!$E$87&amp;AN212,"")</f>
        <v/>
      </c>
      <c r="AC344" s="4" t="str">
        <f ca="1">IF(Planung!$F125=1,W212&amp;V212,"")</f>
        <v/>
      </c>
      <c r="AD344" s="135" t="str">
        <f ca="1">IF(AND(AA212&gt;0,Planung!$F125=1),AO212&amp;Sprache!$E$87&amp;AN212,"")</f>
        <v/>
      </c>
      <c r="AE344" s="492"/>
      <c r="AF344" s="493"/>
      <c r="AG344" s="493"/>
      <c r="AH344" s="493"/>
      <c r="AI344" s="493"/>
      <c r="AJ344" s="493"/>
      <c r="AK344" s="493"/>
      <c r="AL344" s="493"/>
      <c r="AM344" s="497" t="str">
        <f ca="1">IF(AA212&gt;0,AL212&amp;Sprache!$E$87&amp;AK212,"")</f>
        <v/>
      </c>
    </row>
    <row r="345" spans="25:39" x14ac:dyDescent="0.2">
      <c r="Y345" s="65" t="s">
        <v>304</v>
      </c>
      <c r="Z345" s="28" t="str">
        <f ca="1">IF(Planung!$F126=0,W213&amp;V213,"")</f>
        <v/>
      </c>
      <c r="AA345" s="13">
        <f t="shared" ca="1" si="118"/>
        <v>0</v>
      </c>
      <c r="AB345" s="13" t="str">
        <f ca="1">IF(AND(AA213&gt;0,Planung!$F126=0),AO213&amp;Sprache!$E$87&amp;AN213,"")</f>
        <v/>
      </c>
      <c r="AC345" s="4" t="str">
        <f ca="1">IF(Planung!$F126=1,W213&amp;V213,"")</f>
        <v/>
      </c>
      <c r="AD345" s="135" t="str">
        <f ca="1">IF(AND(AA213&gt;0,Planung!$F126=1),AO213&amp;Sprache!$E$87&amp;AN213,"")</f>
        <v/>
      </c>
      <c r="AE345" s="492"/>
      <c r="AF345" s="493"/>
      <c r="AG345" s="493"/>
      <c r="AH345" s="493"/>
      <c r="AI345" s="493"/>
      <c r="AJ345" s="493"/>
      <c r="AK345" s="493"/>
      <c r="AL345" s="493"/>
      <c r="AM345" s="497" t="str">
        <f ca="1">IF(AA213&gt;0,AL213&amp;Sprache!$E$87&amp;AK213,"")</f>
        <v/>
      </c>
    </row>
    <row r="346" spans="25:39" x14ac:dyDescent="0.2">
      <c r="Y346" s="65" t="s">
        <v>305</v>
      </c>
      <c r="Z346" s="28" t="str">
        <f ca="1">IF(Planung!$F127=0,W214&amp;V214,"")</f>
        <v/>
      </c>
      <c r="AA346" s="13">
        <f t="shared" ca="1" si="118"/>
        <v>0</v>
      </c>
      <c r="AB346" s="13" t="str">
        <f ca="1">IF(AND(AA214&gt;0,Planung!$F127=0),AO214&amp;Sprache!$E$87&amp;AN214,"")</f>
        <v/>
      </c>
      <c r="AC346" s="4" t="str">
        <f ca="1">IF(Planung!$F127=1,W214&amp;V214,"")</f>
        <v/>
      </c>
      <c r="AD346" s="135" t="str">
        <f ca="1">IF(AND(AA214&gt;0,Planung!$F127=1),AO214&amp;Sprache!$E$87&amp;AN214,"")</f>
        <v/>
      </c>
      <c r="AE346" s="492"/>
      <c r="AF346" s="493"/>
      <c r="AG346" s="493"/>
      <c r="AH346" s="493"/>
      <c r="AI346" s="493"/>
      <c r="AJ346" s="493"/>
      <c r="AK346" s="493"/>
      <c r="AL346" s="493"/>
      <c r="AM346" s="497" t="str">
        <f ca="1">IF(AA214&gt;0,AL214&amp;Sprache!$E$87&amp;AK214,"")</f>
        <v/>
      </c>
    </row>
    <row r="347" spans="25:39" x14ac:dyDescent="0.2">
      <c r="Y347" s="65" t="s">
        <v>306</v>
      </c>
      <c r="Z347" s="28" t="str">
        <f ca="1">IF(Planung!$F128=0,W215&amp;V215,"")</f>
        <v/>
      </c>
      <c r="AA347" s="13">
        <f t="shared" ca="1" si="118"/>
        <v>0</v>
      </c>
      <c r="AB347" s="13" t="str">
        <f ca="1">IF(AND(AA215&gt;0,Planung!$F128=0),AO215&amp;Sprache!$E$87&amp;AN215,"")</f>
        <v/>
      </c>
      <c r="AC347" s="4" t="str">
        <f ca="1">IF(Planung!$F128=1,W215&amp;V215,"")</f>
        <v/>
      </c>
      <c r="AD347" s="135" t="str">
        <f ca="1">IF(AND(AA215&gt;0,Planung!$F128=1),AO215&amp;Sprache!$E$87&amp;AN215,"")</f>
        <v/>
      </c>
      <c r="AE347" s="492"/>
      <c r="AF347" s="493"/>
      <c r="AG347" s="493"/>
      <c r="AH347" s="493"/>
      <c r="AI347" s="493"/>
      <c r="AJ347" s="493"/>
      <c r="AK347" s="493"/>
      <c r="AL347" s="493"/>
      <c r="AM347" s="497" t="str">
        <f ca="1">IF(AA215&gt;0,AL215&amp;Sprache!$E$87&amp;AK215,"")</f>
        <v/>
      </c>
    </row>
    <row r="348" spans="25:39" x14ac:dyDescent="0.2">
      <c r="Y348" s="65" t="s">
        <v>307</v>
      </c>
      <c r="Z348" s="28" t="str">
        <f ca="1">IF(Planung!$F129=0,W216&amp;V216,"")</f>
        <v/>
      </c>
      <c r="AA348" s="13">
        <f t="shared" ca="1" si="118"/>
        <v>0</v>
      </c>
      <c r="AB348" s="13" t="str">
        <f ca="1">IF(AND(AA216&gt;0,Planung!$F129=0),AO216&amp;Sprache!$E$87&amp;AN216,"")</f>
        <v/>
      </c>
      <c r="AC348" s="4" t="str">
        <f ca="1">IF(Planung!$F129=1,W216&amp;V216,"")</f>
        <v/>
      </c>
      <c r="AD348" s="135" t="str">
        <f ca="1">IF(AND(AA216&gt;0,Planung!$F129=1),AO216&amp;Sprache!$E$87&amp;AN216,"")</f>
        <v/>
      </c>
      <c r="AE348" s="492"/>
      <c r="AF348" s="493"/>
      <c r="AG348" s="493"/>
      <c r="AH348" s="493"/>
      <c r="AI348" s="493"/>
      <c r="AJ348" s="493"/>
      <c r="AK348" s="493"/>
      <c r="AL348" s="493"/>
      <c r="AM348" s="497" t="str">
        <f ca="1">IF(AA216&gt;0,AL216&amp;Sprache!$E$87&amp;AK216,"")</f>
        <v/>
      </c>
    </row>
    <row r="349" spans="25:39" x14ac:dyDescent="0.2">
      <c r="Y349" s="65" t="s">
        <v>308</v>
      </c>
      <c r="Z349" s="28" t="str">
        <f ca="1">IF(Planung!$F130=0,W217&amp;V217,"")</f>
        <v/>
      </c>
      <c r="AA349" s="13">
        <f t="shared" ca="1" si="118"/>
        <v>0</v>
      </c>
      <c r="AB349" s="13" t="str">
        <f ca="1">IF(AND(AA217&gt;0,Planung!$F130=0),AO217&amp;Sprache!$E$87&amp;AN217,"")</f>
        <v/>
      </c>
      <c r="AC349" s="4" t="str">
        <f ca="1">IF(Planung!$F130=1,W217&amp;V217,"")</f>
        <v/>
      </c>
      <c r="AD349" s="135" t="str">
        <f ca="1">IF(AND(AA217&gt;0,Planung!$F130=1),AO217&amp;Sprache!$E$87&amp;AN217,"")</f>
        <v/>
      </c>
      <c r="AE349" s="492"/>
      <c r="AF349" s="493"/>
      <c r="AG349" s="493"/>
      <c r="AH349" s="493"/>
      <c r="AI349" s="493"/>
      <c r="AJ349" s="493"/>
      <c r="AK349" s="493"/>
      <c r="AL349" s="493"/>
      <c r="AM349" s="497" t="str">
        <f ca="1">IF(AA217&gt;0,AL217&amp;Sprache!$E$87&amp;AK217,"")</f>
        <v/>
      </c>
    </row>
    <row r="350" spans="25:39" x14ac:dyDescent="0.2">
      <c r="Y350" s="65" t="s">
        <v>309</v>
      </c>
      <c r="Z350" s="28" t="str">
        <f ca="1">IF(Planung!$F131=0,W218&amp;V218,"")</f>
        <v/>
      </c>
      <c r="AA350" s="13">
        <f t="shared" ca="1" si="118"/>
        <v>0</v>
      </c>
      <c r="AB350" s="13" t="str">
        <f ca="1">IF(AND(AA218&gt;0,Planung!$F131=0),AO218&amp;Sprache!$E$87&amp;AN218,"")</f>
        <v/>
      </c>
      <c r="AC350" s="4" t="str">
        <f ca="1">IF(Planung!$F131=1,W218&amp;V218,"")</f>
        <v/>
      </c>
      <c r="AD350" s="135" t="str">
        <f ca="1">IF(AND(AA218&gt;0,Planung!$F131=1),AO218&amp;Sprache!$E$87&amp;AN218,"")</f>
        <v/>
      </c>
      <c r="AE350" s="492"/>
      <c r="AF350" s="493"/>
      <c r="AG350" s="493"/>
      <c r="AH350" s="493"/>
      <c r="AI350" s="493"/>
      <c r="AJ350" s="493"/>
      <c r="AK350" s="493"/>
      <c r="AL350" s="493"/>
      <c r="AM350" s="497" t="str">
        <f ca="1">IF(AA218&gt;0,AL218&amp;Sprache!$E$87&amp;AK218,"")</f>
        <v/>
      </c>
    </row>
    <row r="351" spans="25:39" x14ac:dyDescent="0.2">
      <c r="Y351" s="65" t="s">
        <v>310</v>
      </c>
      <c r="Z351" s="28" t="str">
        <f ca="1">IF(Planung!$F132=0,W219&amp;V219,"")</f>
        <v/>
      </c>
      <c r="AA351" s="13">
        <f t="shared" ca="1" si="118"/>
        <v>0</v>
      </c>
      <c r="AB351" s="13" t="str">
        <f ca="1">IF(AND(AA219&gt;0,Planung!$F132=0),AO219&amp;Sprache!$E$87&amp;AN219,"")</f>
        <v/>
      </c>
      <c r="AC351" s="4" t="str">
        <f ca="1">IF(Planung!$F132=1,W219&amp;V219,"")</f>
        <v/>
      </c>
      <c r="AD351" s="135" t="str">
        <f ca="1">IF(AND(AA219&gt;0,Planung!$F132=1),AO219&amp;Sprache!$E$87&amp;AN219,"")</f>
        <v/>
      </c>
      <c r="AE351" s="492"/>
      <c r="AF351" s="493"/>
      <c r="AG351" s="493"/>
      <c r="AH351" s="493"/>
      <c r="AI351" s="493"/>
      <c r="AJ351" s="493"/>
      <c r="AK351" s="493"/>
      <c r="AL351" s="493"/>
      <c r="AM351" s="497" t="str">
        <f ca="1">IF(AA219&gt;0,AL219&amp;Sprache!$E$87&amp;AK219,"")</f>
        <v/>
      </c>
    </row>
    <row r="352" spans="25:39" x14ac:dyDescent="0.2">
      <c r="Y352" s="65" t="s">
        <v>311</v>
      </c>
      <c r="Z352" s="28" t="str">
        <f ca="1">IF(Planung!$F133=0,W220&amp;V220,"")</f>
        <v/>
      </c>
      <c r="AA352" s="13">
        <f t="shared" ca="1" si="118"/>
        <v>0</v>
      </c>
      <c r="AB352" s="13" t="str">
        <f ca="1">IF(AND(AA220&gt;0,Planung!$F133=0),AO220&amp;Sprache!$E$87&amp;AN220,"")</f>
        <v/>
      </c>
      <c r="AC352" s="4" t="str">
        <f ca="1">IF(Planung!$F133=1,W220&amp;V220,"")</f>
        <v/>
      </c>
      <c r="AD352" s="135" t="str">
        <f ca="1">IF(AND(AA220&gt;0,Planung!$F133=1),AO220&amp;Sprache!$E$87&amp;AN220,"")</f>
        <v/>
      </c>
      <c r="AE352" s="492"/>
      <c r="AF352" s="493"/>
      <c r="AG352" s="493"/>
      <c r="AH352" s="493"/>
      <c r="AI352" s="493"/>
      <c r="AJ352" s="493"/>
      <c r="AK352" s="493"/>
      <c r="AL352" s="493"/>
      <c r="AM352" s="497" t="str">
        <f ca="1">IF(AA220&gt;0,AL220&amp;Sprache!$E$87&amp;AK220,"")</f>
        <v/>
      </c>
    </row>
    <row r="353" spans="25:39" x14ac:dyDescent="0.2">
      <c r="Y353" s="65" t="s">
        <v>312</v>
      </c>
      <c r="Z353" s="28" t="str">
        <f ca="1">IF(Planung!$F134=0,W221&amp;V221,"")</f>
        <v/>
      </c>
      <c r="AA353" s="13">
        <f t="shared" ca="1" si="118"/>
        <v>0</v>
      </c>
      <c r="AB353" s="13" t="str">
        <f ca="1">IF(AND(AA221&gt;0,Planung!$F134=0),AO221&amp;Sprache!$E$87&amp;AN221,"")</f>
        <v/>
      </c>
      <c r="AC353" s="4" t="str">
        <f ca="1">IF(Planung!$F134=1,W221&amp;V221,"")</f>
        <v/>
      </c>
      <c r="AD353" s="135" t="str">
        <f ca="1">IF(AND(AA221&gt;0,Planung!$F134=1),AO221&amp;Sprache!$E$87&amp;AN221,"")</f>
        <v/>
      </c>
      <c r="AE353" s="492"/>
      <c r="AF353" s="493"/>
      <c r="AG353" s="493"/>
      <c r="AH353" s="493"/>
      <c r="AI353" s="493"/>
      <c r="AJ353" s="493"/>
      <c r="AK353" s="493"/>
      <c r="AL353" s="493"/>
      <c r="AM353" s="497" t="str">
        <f ca="1">IF(AA221&gt;0,AL221&amp;Sprache!$E$87&amp;AK221,"")</f>
        <v/>
      </c>
    </row>
    <row r="354" spans="25:39" x14ac:dyDescent="0.2">
      <c r="Y354" s="65" t="s">
        <v>313</v>
      </c>
      <c r="Z354" s="28" t="str">
        <f ca="1">IF(Planung!$F135=0,W222&amp;V222,"")</f>
        <v/>
      </c>
      <c r="AA354" s="13">
        <f t="shared" ca="1" si="118"/>
        <v>0</v>
      </c>
      <c r="AB354" s="13" t="str">
        <f ca="1">IF(AND(AA222&gt;0,Planung!$F135=0),AO222&amp;Sprache!$E$87&amp;AN222,"")</f>
        <v/>
      </c>
      <c r="AC354" s="4" t="str">
        <f ca="1">IF(Planung!$F135=1,W222&amp;V222,"")</f>
        <v/>
      </c>
      <c r="AD354" s="135" t="str">
        <f ca="1">IF(AND(AA222&gt;0,Planung!$F135=1),AO222&amp;Sprache!$E$87&amp;AN222,"")</f>
        <v/>
      </c>
      <c r="AE354" s="492"/>
      <c r="AF354" s="493"/>
      <c r="AG354" s="493"/>
      <c r="AH354" s="493"/>
      <c r="AI354" s="493"/>
      <c r="AJ354" s="493"/>
      <c r="AK354" s="493"/>
      <c r="AL354" s="493"/>
      <c r="AM354" s="497" t="str">
        <f ca="1">IF(AA222&gt;0,AL222&amp;Sprache!$E$87&amp;AK222,"")</f>
        <v/>
      </c>
    </row>
    <row r="355" spans="25:39" x14ac:dyDescent="0.2">
      <c r="Y355" s="65" t="s">
        <v>314</v>
      </c>
      <c r="Z355" s="28" t="str">
        <f ca="1">IF(Planung!$F136=0,W223&amp;V223,"")</f>
        <v/>
      </c>
      <c r="AA355" s="13">
        <f t="shared" ref="AA355:AA357" ca="1" si="119">AA223</f>
        <v>0</v>
      </c>
      <c r="AB355" s="13" t="str">
        <f ca="1">IF(AND(AA223&gt;0,Planung!$F136=0),AO223&amp;Sprache!$E$87&amp;AN223,"")</f>
        <v/>
      </c>
      <c r="AC355" s="4" t="str">
        <f ca="1">IF(Planung!$F136=1,W223&amp;V223,"")</f>
        <v/>
      </c>
      <c r="AD355" s="135" t="str">
        <f ca="1">IF(AND(AA223&gt;0,Planung!$F136=1),AO223&amp;Sprache!$E$87&amp;AN223,"")</f>
        <v/>
      </c>
      <c r="AE355" s="492"/>
      <c r="AF355" s="493"/>
      <c r="AG355" s="493"/>
      <c r="AH355" s="493"/>
      <c r="AI355" s="493"/>
      <c r="AJ355" s="493"/>
      <c r="AK355" s="493"/>
      <c r="AL355" s="493"/>
      <c r="AM355" s="497" t="str">
        <f ca="1">IF(AA223&gt;0,AL223&amp;Sprache!$E$87&amp;AK223,"")</f>
        <v/>
      </c>
    </row>
    <row r="356" spans="25:39" x14ac:dyDescent="0.2">
      <c r="Y356" s="65" t="s">
        <v>315</v>
      </c>
      <c r="Z356" s="28" t="str">
        <f ca="1">IF(Planung!$F137=0,W224&amp;V224,"")</f>
        <v/>
      </c>
      <c r="AA356" s="13">
        <f t="shared" ca="1" si="119"/>
        <v>0</v>
      </c>
      <c r="AB356" s="13" t="str">
        <f ca="1">IF(AND(AA224&gt;0,Planung!$F137=0),AO224&amp;Sprache!$E$87&amp;AN224,"")</f>
        <v/>
      </c>
      <c r="AC356" s="4" t="str">
        <f ca="1">IF(Planung!$F137=1,W224&amp;V224,"")</f>
        <v/>
      </c>
      <c r="AD356" s="135" t="str">
        <f ca="1">IF(AND(AA224&gt;0,Planung!$F137=1),AO224&amp;Sprache!$E$87&amp;AN224,"")</f>
        <v/>
      </c>
      <c r="AE356" s="492"/>
      <c r="AF356" s="493"/>
      <c r="AG356" s="493"/>
      <c r="AH356" s="493"/>
      <c r="AI356" s="493"/>
      <c r="AJ356" s="493"/>
      <c r="AK356" s="493"/>
      <c r="AL356" s="493"/>
      <c r="AM356" s="497" t="str">
        <f ca="1">IF(AA224&gt;0,AL224&amp;Sprache!$E$87&amp;AK224,"")</f>
        <v/>
      </c>
    </row>
    <row r="357" spans="25:39" ht="12.75" thickBot="1" x14ac:dyDescent="0.25">
      <c r="Y357" s="66" t="s">
        <v>316</v>
      </c>
      <c r="Z357" s="30" t="str">
        <f ca="1">IF(Planung!$F138=0,W225&amp;V225,"")</f>
        <v/>
      </c>
      <c r="AA357" s="31">
        <f t="shared" ca="1" si="119"/>
        <v>0</v>
      </c>
      <c r="AB357" s="31" t="str">
        <f ca="1">IF(AND(AA225&gt;0,Planung!$F138=0),AO225&amp;Sprache!$E$87&amp;AN225,"")</f>
        <v/>
      </c>
      <c r="AC357" s="333" t="str">
        <f ca="1">IF(Planung!$F138=1,W225&amp;V225,"")</f>
        <v/>
      </c>
      <c r="AD357" s="334" t="str">
        <f ca="1">IF(AND(AA225&gt;0,Planung!$F138=1),AO225&amp;Sprache!$E$87&amp;AN225,"")</f>
        <v/>
      </c>
      <c r="AE357" s="494"/>
      <c r="AF357" s="495"/>
      <c r="AG357" s="495"/>
      <c r="AH357" s="495"/>
      <c r="AI357" s="495"/>
      <c r="AJ357" s="495"/>
      <c r="AK357" s="495"/>
      <c r="AL357" s="495"/>
      <c r="AM357" s="498" t="str">
        <f ca="1">IF(AA225&gt;0,AL225&amp;Sprache!$E$87&amp;AK225,"")</f>
        <v/>
      </c>
    </row>
    <row r="358" spans="25:39" ht="12.75" thickTop="1" x14ac:dyDescent="0.2"/>
  </sheetData>
  <mergeCells count="22">
    <mergeCell ref="CO35:CY35"/>
    <mergeCell ref="CZ35:DJ35"/>
    <mergeCell ref="DK35:DU35"/>
    <mergeCell ref="BH35:BR35"/>
    <mergeCell ref="BS35:CC35"/>
    <mergeCell ref="CD35:CN35"/>
    <mergeCell ref="E35:O35"/>
    <mergeCell ref="P35:Z35"/>
    <mergeCell ref="AA35:AK35"/>
    <mergeCell ref="AL35:AV35"/>
    <mergeCell ref="AT3:AX3"/>
    <mergeCell ref="AW35:BG35"/>
    <mergeCell ref="X93:Y93"/>
    <mergeCell ref="AG93:AH93"/>
    <mergeCell ref="AI93:AJ93"/>
    <mergeCell ref="AK93:AL93"/>
    <mergeCell ref="Z3:AD3"/>
    <mergeCell ref="AE3:AI3"/>
    <mergeCell ref="AJ3:AN3"/>
    <mergeCell ref="AE93:AF93"/>
    <mergeCell ref="AN93:AO93"/>
    <mergeCell ref="AO3:AS3"/>
  </mergeCells>
  <phoneticPr fontId="3" type="noConversion"/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02E1-019E-4A1F-9643-C8095CB064F4}">
  <sheetPr codeName="Tabelle9"/>
  <dimension ref="A1:G134"/>
  <sheetViews>
    <sheetView workbookViewId="0"/>
  </sheetViews>
  <sheetFormatPr baseColWidth="10" defaultRowHeight="12.75" x14ac:dyDescent="0.2"/>
  <cols>
    <col min="1" max="2" width="11.42578125" style="281"/>
    <col min="3" max="3" width="24.42578125" style="281" customWidth="1"/>
    <col min="4" max="6" width="11.42578125" style="281"/>
    <col min="7" max="7" width="14.28515625" style="281" customWidth="1"/>
    <col min="8" max="16384" width="11.42578125" style="281"/>
  </cols>
  <sheetData>
    <row r="1" spans="2:7" ht="13.5" thickBot="1" x14ac:dyDescent="0.25"/>
    <row r="2" spans="2:7" ht="24.75" customHeight="1" thickTop="1" thickBot="1" x14ac:dyDescent="0.25">
      <c r="E2" s="282">
        <f ca="1">COUNTIF($C$3:$C$134,"")</f>
        <v>0</v>
      </c>
      <c r="F2" s="282">
        <f t="array" aca="1" ref="F2" ca="1">SUMPRODUCT(($C$3:$C$134&lt;&gt;"")/($D$3:$D$134+($C$3:$C$134="")))</f>
        <v>132</v>
      </c>
      <c r="G2" s="283" t="str">
        <f ca="1">IF(E2+F2&lt;132,"FEHLER","okay")</f>
        <v>okay</v>
      </c>
    </row>
    <row r="3" spans="2:7" ht="13.5" thickTop="1" x14ac:dyDescent="0.2">
      <c r="B3" s="284">
        <v>1</v>
      </c>
      <c r="C3" s="281" t="str">
        <f ca="1">IF(OR(Planung!$N7="",Planung!$P7=""),"Z"&amp;ROW($I7),Planung!$K7&amp;"_"&amp;Planung!$I7)</f>
        <v>1_0,375</v>
      </c>
      <c r="D3" s="284">
        <f t="array" aca="1" ref="D3:D134" ca="1">COUNTIF($C$3:$C$134,$C$3:$C$134)</f>
        <v>1</v>
      </c>
      <c r="E3" s="284" t="e">
        <f ca="1">IF($F$8&gt;36,$F$8-36,$F$8)</f>
        <v>#NUM!</v>
      </c>
      <c r="F3" s="285" t="s">
        <v>222</v>
      </c>
    </row>
    <row r="4" spans="2:7" x14ac:dyDescent="0.2">
      <c r="B4" s="284">
        <v>2</v>
      </c>
      <c r="C4" s="281" t="str">
        <f ca="1">IF(OR(Planung!$N8="",Planung!$P8=""),"Z"&amp;ROW($I8),Planung!$K8&amp;"_"&amp;Planung!$I8)</f>
        <v>9_0,375</v>
      </c>
      <c r="D4" s="284">
        <f ca="1"/>
        <v>1</v>
      </c>
      <c r="E4" s="284" t="e">
        <f ca="1">IF($F$9&gt;36,$F$9-36,$F$9)</f>
        <v>#NUM!</v>
      </c>
      <c r="F4" s="285" t="s">
        <v>223</v>
      </c>
    </row>
    <row r="5" spans="2:7" x14ac:dyDescent="0.2">
      <c r="B5" s="284">
        <v>3</v>
      </c>
      <c r="C5" s="281" t="str">
        <f ca="1">IF(OR(Planung!$N9="",Planung!$P9=""),"Z"&amp;ROW($I9),Planung!$K9&amp;"_"&amp;Planung!$I9)</f>
        <v>3_0,375</v>
      </c>
      <c r="D5" s="284">
        <f ca="1"/>
        <v>1</v>
      </c>
      <c r="E5" s="285" t="str">
        <f ca="1">VLOOKUP(MATCH($E$7,$D$3:$D$134,0),$B$3:$C$134,2,0)</f>
        <v>1_0,375</v>
      </c>
      <c r="F5" s="286" t="s">
        <v>224</v>
      </c>
    </row>
    <row r="6" spans="2:7" ht="13.5" thickBot="1" x14ac:dyDescent="0.25">
      <c r="B6" s="284">
        <v>4</v>
      </c>
      <c r="C6" s="281" t="str">
        <f ca="1">IF(OR(Planung!$N10="",Planung!$P10=""),"Z"&amp;ROW($I10),Planung!$K10&amp;"_"&amp;Planung!$I10)</f>
        <v>7_0,375</v>
      </c>
      <c r="D6" s="284">
        <f ca="1"/>
        <v>1</v>
      </c>
      <c r="E6" s="284">
        <f ca="1">_xlfn.NUMBERVALUE(LEFT($E$5,FIND("_",$E$5)-1))</f>
        <v>1</v>
      </c>
      <c r="F6" s="284"/>
    </row>
    <row r="7" spans="2:7" ht="13.5" thickBot="1" x14ac:dyDescent="0.25">
      <c r="B7" s="284">
        <v>5</v>
      </c>
      <c r="C7" s="281" t="str">
        <f ca="1">IF(OR(Planung!$N11="",Planung!$P11=""),"Z"&amp;ROW($I11),Planung!$K11&amp;"_"&amp;Planung!$I11)</f>
        <v>5_0,375</v>
      </c>
      <c r="D7" s="284">
        <f ca="1"/>
        <v>1</v>
      </c>
      <c r="E7" s="287">
        <f ca="1">MAX($D$3:$D$104)</f>
        <v>1</v>
      </c>
    </row>
    <row r="8" spans="2:7" x14ac:dyDescent="0.2">
      <c r="B8" s="284">
        <v>6</v>
      </c>
      <c r="C8" s="281" t="str">
        <f ca="1">IF(OR(Planung!$N12="",Planung!$P12=""),"Z"&amp;ROW($I12),Planung!$K12&amp;"_"&amp;Planung!$I12)</f>
        <v>9_0,392361111111111</v>
      </c>
      <c r="D8" s="284">
        <f ca="1"/>
        <v>1</v>
      </c>
      <c r="E8" s="284">
        <f t="array" ref="E8" ca="1">MATCH($E$7,$D$3:$D$104,0)</f>
        <v>1</v>
      </c>
      <c r="F8" s="284" t="e">
        <f ca="1">IF($E$8&lt;$E$9,$E$8,$E$9)</f>
        <v>#NUM!</v>
      </c>
    </row>
    <row r="9" spans="2:7" x14ac:dyDescent="0.2">
      <c r="B9" s="284">
        <v>7</v>
      </c>
      <c r="C9" s="281" t="str">
        <f ca="1">IF(OR(Planung!$N13="",Planung!$P13=""),"Z"&amp;ROW($I13),Planung!$K13&amp;"_"&amp;Planung!$I13)</f>
        <v>8_0,392361111111111</v>
      </c>
      <c r="D9" s="284">
        <f ca="1"/>
        <v>1</v>
      </c>
      <c r="E9" s="284" t="e">
        <f t="array" aca="1" ref="E9" ca="1">SMALL(IF($E$5=$C$3:$C$104,ROW($C$3:$C$104)-ROW($C$3)+1),2)</f>
        <v>#NUM!</v>
      </c>
      <c r="F9" s="284" t="e">
        <f ca="1">IF($E$8&gt;$E$9,$E$8,$E$9)</f>
        <v>#NUM!</v>
      </c>
    </row>
    <row r="10" spans="2:7" x14ac:dyDescent="0.2">
      <c r="B10" s="284">
        <v>8</v>
      </c>
      <c r="C10" s="281" t="str">
        <f ca="1">IF(OR(Planung!$N14="",Planung!$P14=""),"Z"&amp;ROW($I14),Planung!$K14&amp;"_"&amp;Planung!$I14)</f>
        <v>2_0,392361111111111</v>
      </c>
      <c r="D10" s="284">
        <f ca="1"/>
        <v>1</v>
      </c>
    </row>
    <row r="11" spans="2:7" x14ac:dyDescent="0.2">
      <c r="B11" s="284">
        <v>9</v>
      </c>
      <c r="C11" s="281" t="str">
        <f ca="1">IF(OR(Planung!$N15="",Planung!$P15=""),"Z"&amp;ROW($I15),Planung!$K15&amp;"_"&amp;Planung!$I15)</f>
        <v>6_0,392361111111111</v>
      </c>
      <c r="D11" s="284">
        <f ca="1"/>
        <v>1</v>
      </c>
    </row>
    <row r="12" spans="2:7" x14ac:dyDescent="0.2">
      <c r="B12" s="284">
        <v>10</v>
      </c>
      <c r="C12" s="281" t="str">
        <f ca="1">IF(OR(Planung!$N16="",Planung!$P16=""),"Z"&amp;ROW($I16),Planung!$K16&amp;"_"&amp;Planung!$I16)</f>
        <v>4_0,392361111111111</v>
      </c>
      <c r="D12" s="284">
        <f ca="1"/>
        <v>1</v>
      </c>
    </row>
    <row r="13" spans="2:7" x14ac:dyDescent="0.2">
      <c r="B13" s="284">
        <v>11</v>
      </c>
      <c r="C13" s="281" t="str">
        <f ca="1">IF(OR(Planung!$N17="",Planung!$P17=""),"Z"&amp;ROW($I17),Planung!$K17&amp;"_"&amp;Planung!$I17)</f>
        <v>1_0,409722222222222</v>
      </c>
      <c r="D13" s="284">
        <f ca="1"/>
        <v>1</v>
      </c>
    </row>
    <row r="14" spans="2:7" x14ac:dyDescent="0.2">
      <c r="B14" s="284">
        <v>12</v>
      </c>
      <c r="C14" s="281" t="str">
        <f ca="1">IF(OR(Planung!$N18="",Planung!$P18=""),"Z"&amp;ROW($I18),Planung!$K18&amp;"_"&amp;Planung!$I18)</f>
        <v>7_0,409722222222222</v>
      </c>
      <c r="D14" s="284">
        <f ca="1"/>
        <v>1</v>
      </c>
    </row>
    <row r="15" spans="2:7" x14ac:dyDescent="0.2">
      <c r="B15" s="284">
        <v>13</v>
      </c>
      <c r="C15" s="281" t="str">
        <f ca="1">IF(OR(Planung!$N19="",Planung!$P19=""),"Z"&amp;ROW($I19),Planung!$K19&amp;"_"&amp;Planung!$I19)</f>
        <v>10_0,409722222222222</v>
      </c>
      <c r="D15" s="284">
        <f ca="1"/>
        <v>1</v>
      </c>
    </row>
    <row r="16" spans="2:7" x14ac:dyDescent="0.2">
      <c r="B16" s="284">
        <v>14</v>
      </c>
      <c r="C16" s="281" t="str">
        <f ca="1">IF(OR(Planung!$N20="",Planung!$P20=""),"Z"&amp;ROW($I20),Planung!$K20&amp;"_"&amp;Planung!$I20)</f>
        <v>5_0,409722222222222</v>
      </c>
      <c r="D16" s="284">
        <f ca="1"/>
        <v>1</v>
      </c>
    </row>
    <row r="17" spans="1:4" x14ac:dyDescent="0.2">
      <c r="B17" s="284">
        <v>15</v>
      </c>
      <c r="C17" s="281" t="str">
        <f ca="1">IF(OR(Planung!$N21="",Planung!$P21=""),"Z"&amp;ROW($I21),Planung!$K21&amp;"_"&amp;Planung!$I21)</f>
        <v>3_0,409722222222222</v>
      </c>
      <c r="D17" s="284">
        <f ca="1"/>
        <v>1</v>
      </c>
    </row>
    <row r="18" spans="1:4" x14ac:dyDescent="0.2">
      <c r="B18" s="284">
        <v>16</v>
      </c>
      <c r="C18" s="281" t="str">
        <f ca="1">IF(OR(Planung!$N22="",Planung!$P22=""),"Z"&amp;ROW($I22),Planung!$K22&amp;"_"&amp;Planung!$I22)</f>
        <v>7_0,427083333333333</v>
      </c>
      <c r="D18" s="284">
        <f ca="1"/>
        <v>1</v>
      </c>
    </row>
    <row r="19" spans="1:4" x14ac:dyDescent="0.2">
      <c r="B19" s="284">
        <v>17</v>
      </c>
      <c r="C19" s="281" t="str">
        <f ca="1">IF(OR(Planung!$N23="",Planung!$P23=""),"Z"&amp;ROW($I23),Planung!$K23&amp;"_"&amp;Planung!$I23)</f>
        <v>6_0,427083333333333</v>
      </c>
      <c r="D19" s="284">
        <f ca="1"/>
        <v>1</v>
      </c>
    </row>
    <row r="20" spans="1:4" x14ac:dyDescent="0.2">
      <c r="B20" s="284">
        <v>18</v>
      </c>
      <c r="C20" s="281" t="str">
        <f ca="1">IF(OR(Planung!$N24="",Planung!$P24=""),"Z"&amp;ROW($I24),Planung!$K24&amp;"_"&amp;Planung!$I24)</f>
        <v>9_0,427083333333333</v>
      </c>
      <c r="D20" s="284">
        <f ca="1"/>
        <v>1</v>
      </c>
    </row>
    <row r="21" spans="1:4" x14ac:dyDescent="0.2">
      <c r="B21" s="284">
        <v>19</v>
      </c>
      <c r="C21" s="281" t="str">
        <f ca="1">IF(OR(Planung!$N25="",Planung!$P25=""),"Z"&amp;ROW($I25),Planung!$K25&amp;"_"&amp;Planung!$I25)</f>
        <v>4_0,427083333333333</v>
      </c>
      <c r="D21" s="284">
        <f ca="1"/>
        <v>1</v>
      </c>
    </row>
    <row r="22" spans="1:4" x14ac:dyDescent="0.2">
      <c r="B22" s="284">
        <v>20</v>
      </c>
      <c r="C22" s="281" t="str">
        <f ca="1">IF(OR(Planung!$N26="",Planung!$P26=""),"Z"&amp;ROW($I26),Planung!$K26&amp;"_"&amp;Planung!$I26)</f>
        <v>2_0,427083333333333</v>
      </c>
      <c r="D22" s="284">
        <f ca="1"/>
        <v>1</v>
      </c>
    </row>
    <row r="23" spans="1:4" x14ac:dyDescent="0.2">
      <c r="B23" s="284">
        <v>21</v>
      </c>
      <c r="C23" s="281" t="str">
        <f ca="1">IF(OR(Planung!$N27="",Planung!$P27=""),"Z"&amp;ROW($I27),Planung!$K27&amp;"_"&amp;Planung!$I27)</f>
        <v>1_0,444444444444444</v>
      </c>
      <c r="D23" s="284">
        <f ca="1"/>
        <v>1</v>
      </c>
    </row>
    <row r="24" spans="1:4" x14ac:dyDescent="0.2">
      <c r="B24" s="284">
        <v>22</v>
      </c>
      <c r="C24" s="281" t="str">
        <f ca="1">IF(OR(Planung!$N28="",Planung!$P28=""),"Z"&amp;ROW($I28),Planung!$K28&amp;"_"&amp;Planung!$I28)</f>
        <v>5_0,444444444444444</v>
      </c>
      <c r="D24" s="284">
        <f ca="1"/>
        <v>1</v>
      </c>
    </row>
    <row r="25" spans="1:4" x14ac:dyDescent="0.2">
      <c r="B25" s="284">
        <v>23</v>
      </c>
      <c r="C25" s="281" t="str">
        <f ca="1">IF(OR(Planung!$N29="",Planung!$P29=""),"Z"&amp;ROW($I29),Planung!$K29&amp;"_"&amp;Planung!$I29)</f>
        <v>8_0,444444444444444</v>
      </c>
      <c r="D25" s="284">
        <f ca="1"/>
        <v>1</v>
      </c>
    </row>
    <row r="26" spans="1:4" x14ac:dyDescent="0.2">
      <c r="B26" s="284">
        <v>24</v>
      </c>
      <c r="C26" s="281" t="str">
        <f ca="1">IF(OR(Planung!$N30="",Planung!$P30=""),"Z"&amp;ROW($I30),Planung!$K30&amp;"_"&amp;Planung!$I30)</f>
        <v>3_0,444444444444444</v>
      </c>
      <c r="D26" s="284">
        <f ca="1"/>
        <v>1</v>
      </c>
    </row>
    <row r="27" spans="1:4" x14ac:dyDescent="0.2">
      <c r="B27" s="284">
        <v>25</v>
      </c>
      <c r="C27" s="281" t="str">
        <f ca="1">IF(OR(Planung!$N31="",Planung!$P31=""),"Z"&amp;ROW($I31),Planung!$K31&amp;"_"&amp;Planung!$I31)</f>
        <v>10_0,444444444444444</v>
      </c>
      <c r="D27" s="284">
        <f ca="1"/>
        <v>1</v>
      </c>
    </row>
    <row r="28" spans="1:4" x14ac:dyDescent="0.2">
      <c r="B28" s="284">
        <v>26</v>
      </c>
      <c r="C28" s="281" t="str">
        <f ca="1">IF(OR(Planung!$N32="",Planung!$P32=""),"Z"&amp;ROW($I32),Planung!$K32&amp;"_"&amp;Planung!$I32)</f>
        <v>5_0,461805555555556</v>
      </c>
      <c r="D28" s="284">
        <f ca="1"/>
        <v>1</v>
      </c>
    </row>
    <row r="29" spans="1:4" x14ac:dyDescent="0.2">
      <c r="B29" s="284">
        <v>27</v>
      </c>
      <c r="C29" s="281" t="str">
        <f ca="1">IF(OR(Planung!$N33="",Planung!$P33=""),"Z"&amp;ROW($I33),Planung!$K33&amp;"_"&amp;Planung!$I33)</f>
        <v>4_0,461805555555556</v>
      </c>
      <c r="D29" s="284">
        <f ca="1"/>
        <v>1</v>
      </c>
    </row>
    <row r="30" spans="1:4" x14ac:dyDescent="0.2">
      <c r="B30" s="284">
        <v>28</v>
      </c>
      <c r="C30" s="281" t="str">
        <f ca="1">IF(OR(Planung!$N34="",Planung!$P34=""),"Z"&amp;ROW($I34),Planung!$K34&amp;"_"&amp;Planung!$I34)</f>
        <v>7_0,461805555555556</v>
      </c>
      <c r="D30" s="284">
        <f ca="1"/>
        <v>1</v>
      </c>
    </row>
    <row r="31" spans="1:4" x14ac:dyDescent="0.2">
      <c r="B31" s="284">
        <v>29</v>
      </c>
      <c r="C31" s="281" t="str">
        <f ca="1">IF(OR(Planung!$N35="",Planung!$P35=""),"Z"&amp;ROW($I35),Planung!$K35&amp;"_"&amp;Planung!$I35)</f>
        <v>2_0,461805555555556</v>
      </c>
      <c r="D31" s="284">
        <f ca="1"/>
        <v>1</v>
      </c>
    </row>
    <row r="32" spans="1:4" x14ac:dyDescent="0.2">
      <c r="A32" s="290"/>
      <c r="B32" s="291">
        <v>30</v>
      </c>
      <c r="C32" s="281" t="str">
        <f ca="1">IF(OR(Planung!$N36="",Planung!$P36=""),"Z"&amp;ROW($I36),Planung!$K36&amp;"_"&amp;Planung!$I36)</f>
        <v>9_0,461805555555556</v>
      </c>
      <c r="D32" s="284">
        <f ca="1"/>
        <v>1</v>
      </c>
    </row>
    <row r="33" spans="1:4" x14ac:dyDescent="0.2">
      <c r="A33" s="284"/>
      <c r="B33" s="284">
        <v>31</v>
      </c>
      <c r="C33" s="281" t="str">
        <f ca="1">IF(OR(Planung!$N37="",Planung!$P37=""),"Z"&amp;ROW($I37),Planung!$K37&amp;"_"&amp;Planung!$I37)</f>
        <v>1_0,479166666666667</v>
      </c>
      <c r="D33" s="284">
        <f ca="1"/>
        <v>1</v>
      </c>
    </row>
    <row r="34" spans="1:4" x14ac:dyDescent="0.2">
      <c r="A34" s="284"/>
      <c r="B34" s="284">
        <v>32</v>
      </c>
      <c r="C34" s="281" t="str">
        <f ca="1">IF(OR(Planung!$N38="",Planung!$P38=""),"Z"&amp;ROW($I38),Planung!$K38&amp;"_"&amp;Planung!$I38)</f>
        <v>3_0,479166666666667</v>
      </c>
      <c r="D34" s="284">
        <f ca="1"/>
        <v>1</v>
      </c>
    </row>
    <row r="35" spans="1:4" x14ac:dyDescent="0.2">
      <c r="A35" s="284"/>
      <c r="B35" s="284">
        <v>33</v>
      </c>
      <c r="C35" s="281" t="str">
        <f ca="1">IF(OR(Planung!$N39="",Planung!$P39=""),"Z"&amp;ROW($I69),Planung!$K39&amp;"_"&amp;Planung!$I39)</f>
        <v>6_0,479166666666667</v>
      </c>
      <c r="D35" s="284">
        <f ca="1"/>
        <v>1</v>
      </c>
    </row>
    <row r="36" spans="1:4" x14ac:dyDescent="0.2">
      <c r="A36" s="284"/>
      <c r="B36" s="284">
        <v>34</v>
      </c>
      <c r="C36" s="281" t="str">
        <f ca="1">IF(OR(Planung!$N40="",Planung!$P40=""),"Z"&amp;ROW($I70),Planung!$K40&amp;"_"&amp;Planung!$I40)</f>
        <v>10_0,479166666666667</v>
      </c>
      <c r="D36" s="284">
        <f ca="1"/>
        <v>1</v>
      </c>
    </row>
    <row r="37" spans="1:4" x14ac:dyDescent="0.2">
      <c r="A37" s="284"/>
      <c r="B37" s="284">
        <v>35</v>
      </c>
      <c r="C37" s="281" t="str">
        <f ca="1">IF(OR(Planung!$N41="",Planung!$P41=""),"Z"&amp;ROW($I71),Planung!$K41&amp;"_"&amp;Planung!$I41)</f>
        <v>8_0,479166666666667</v>
      </c>
      <c r="D37" s="284">
        <f ca="1"/>
        <v>1</v>
      </c>
    </row>
    <row r="38" spans="1:4" x14ac:dyDescent="0.2">
      <c r="A38" s="290"/>
      <c r="B38" s="291">
        <v>36</v>
      </c>
      <c r="C38" s="290" t="str">
        <f ca="1">IF(OR(Planung!$N42="",Planung!$P42=""),"Z"&amp;ROW($I72),Planung!$K42&amp;"_"&amp;Planung!$I42)</f>
        <v>3_0,496527777777778</v>
      </c>
      <c r="D38" s="284">
        <f ca="1"/>
        <v>1</v>
      </c>
    </row>
    <row r="39" spans="1:4" x14ac:dyDescent="0.2">
      <c r="A39" s="290"/>
      <c r="B39" s="284">
        <v>37</v>
      </c>
      <c r="C39" s="290" t="str">
        <f ca="1">IF(OR(Planung!$N43="",Planung!$P43=""),"Z"&amp;ROW($I73),Planung!$K43&amp;"_"&amp;Planung!$I43)</f>
        <v>2_0,496527777777778</v>
      </c>
      <c r="D39" s="284">
        <f ca="1"/>
        <v>1</v>
      </c>
    </row>
    <row r="40" spans="1:4" x14ac:dyDescent="0.2">
      <c r="A40" s="290"/>
      <c r="B40" s="291">
        <v>38</v>
      </c>
      <c r="C40" s="290" t="str">
        <f ca="1">IF(OR(Planung!$N44="",Planung!$P44=""),"Z"&amp;ROW($I74),Planung!$K44&amp;"_"&amp;Planung!$I44)</f>
        <v>5_0,496527777777778</v>
      </c>
      <c r="D40" s="284">
        <f ca="1"/>
        <v>1</v>
      </c>
    </row>
    <row r="41" spans="1:4" x14ac:dyDescent="0.2">
      <c r="A41" s="290"/>
      <c r="B41" s="284">
        <v>39</v>
      </c>
      <c r="C41" s="290" t="str">
        <f ca="1">IF(OR(Planung!$N45="",Planung!$P45=""),"Z"&amp;ROW($I75),Planung!$K45&amp;"_"&amp;Planung!$I45)</f>
        <v>9_0,496527777777778</v>
      </c>
      <c r="D41" s="284">
        <f ca="1"/>
        <v>1</v>
      </c>
    </row>
    <row r="42" spans="1:4" x14ac:dyDescent="0.2">
      <c r="A42" s="290"/>
      <c r="B42" s="291">
        <v>40</v>
      </c>
      <c r="C42" s="290" t="str">
        <f ca="1">IF(OR(Planung!$N46="",Planung!$P46=""),"Z"&amp;ROW($I76),Planung!$K46&amp;"_"&amp;Planung!$I46)</f>
        <v>7_0,496527777777778</v>
      </c>
      <c r="D42" s="284">
        <f ca="1"/>
        <v>1</v>
      </c>
    </row>
    <row r="43" spans="1:4" x14ac:dyDescent="0.2">
      <c r="A43" s="290"/>
      <c r="B43" s="284">
        <v>41</v>
      </c>
      <c r="C43" s="290" t="str">
        <f ca="1">IF(OR(Planung!$N47="",Planung!$P47=""),"Z"&amp;ROW($I77),Planung!$K47&amp;"_"&amp;Planung!$I47)</f>
        <v>1_0,513888888888889</v>
      </c>
      <c r="D43" s="284">
        <f ca="1"/>
        <v>1</v>
      </c>
    </row>
    <row r="44" spans="1:4" x14ac:dyDescent="0.2">
      <c r="A44" s="290"/>
      <c r="B44" s="291">
        <v>42</v>
      </c>
      <c r="C44" s="290" t="str">
        <f ca="1">IF(OR(Planung!$N48="",Planung!$P48=""),"Z"&amp;ROW($I78),Planung!$K48&amp;"_"&amp;Planung!$I48)</f>
        <v>10_0,513888888888889</v>
      </c>
      <c r="D44" s="284">
        <f ca="1"/>
        <v>1</v>
      </c>
    </row>
    <row r="45" spans="1:4" x14ac:dyDescent="0.2">
      <c r="A45" s="290"/>
      <c r="B45" s="284">
        <v>43</v>
      </c>
      <c r="C45" s="290" t="str">
        <f ca="1">IF(OR(Planung!$N49="",Planung!$P49=""),"Z"&amp;ROW($I79),Planung!$K49&amp;"_"&amp;Planung!$I49)</f>
        <v>4_0,513888888888889</v>
      </c>
      <c r="D45" s="284">
        <f ca="1"/>
        <v>1</v>
      </c>
    </row>
    <row r="46" spans="1:4" x14ac:dyDescent="0.2">
      <c r="A46" s="290"/>
      <c r="B46" s="291">
        <v>44</v>
      </c>
      <c r="C46" s="290" t="str">
        <f ca="1">IF(OR(Planung!$N50="",Planung!$P50=""),"Z"&amp;ROW($I80),Planung!$K50&amp;"_"&amp;Planung!$I50)</f>
        <v>8_0,513888888888889</v>
      </c>
      <c r="D46" s="284">
        <f ca="1"/>
        <v>1</v>
      </c>
    </row>
    <row r="47" spans="1:4" x14ac:dyDescent="0.2">
      <c r="A47" s="290"/>
      <c r="B47" s="284">
        <v>45</v>
      </c>
      <c r="C47" s="290" t="str">
        <f ca="1">IF(OR(Planung!$N51="",Planung!$P51=""),"Z"&amp;ROW($I81),Planung!$K51&amp;"_"&amp;Planung!$I51)</f>
        <v>6_0,513888888888889</v>
      </c>
      <c r="D47" s="284">
        <f ca="1"/>
        <v>1</v>
      </c>
    </row>
    <row r="48" spans="1:4" x14ac:dyDescent="0.2">
      <c r="A48" s="290"/>
      <c r="B48" s="291">
        <v>46</v>
      </c>
      <c r="C48" s="290" t="str">
        <f ca="1">IF(OR(Planung!$N52="",Planung!$P52=""),"Z"&amp;ROW($I82),Planung!$K52&amp;"_"&amp;Planung!$I52)</f>
        <v>10_0,53125</v>
      </c>
      <c r="D48" s="284">
        <f ca="1"/>
        <v>1</v>
      </c>
    </row>
    <row r="49" spans="1:4" x14ac:dyDescent="0.2">
      <c r="A49" s="290"/>
      <c r="B49" s="284">
        <v>47</v>
      </c>
      <c r="C49" s="290" t="str">
        <f ca="1">IF(OR(Planung!$N53="",Planung!$P53=""),"Z"&amp;ROW($I83),Planung!$K53&amp;"_"&amp;Planung!$I53)</f>
        <v>2_0,53125</v>
      </c>
      <c r="D49" s="284">
        <f ca="1"/>
        <v>1</v>
      </c>
    </row>
    <row r="50" spans="1:4" x14ac:dyDescent="0.2">
      <c r="A50" s="290"/>
      <c r="B50" s="291">
        <v>48</v>
      </c>
      <c r="C50" s="290" t="str">
        <f ca="1">IF(OR(Planung!$N54="",Planung!$P54=""),"Z"&amp;ROW($I84),Planung!$K54&amp;"_"&amp;Planung!$I54)</f>
        <v>8_0,53125</v>
      </c>
      <c r="D50" s="284">
        <f ca="1"/>
        <v>1</v>
      </c>
    </row>
    <row r="51" spans="1:4" x14ac:dyDescent="0.2">
      <c r="A51" s="290"/>
      <c r="B51" s="284">
        <v>49</v>
      </c>
      <c r="C51" s="290" t="str">
        <f ca="1">IF(OR(Planung!$N55="",Planung!$P55=""),"Z"&amp;ROW($I85),Planung!$K55&amp;"_"&amp;Planung!$I55)</f>
        <v>4_0,53125</v>
      </c>
      <c r="D51" s="284">
        <f ca="1"/>
        <v>1</v>
      </c>
    </row>
    <row r="52" spans="1:4" x14ac:dyDescent="0.2">
      <c r="A52" s="290"/>
      <c r="B52" s="291">
        <v>50</v>
      </c>
      <c r="C52" s="290" t="str">
        <f ca="1">IF(OR(Planung!$N56="",Planung!$P56=""),"Z"&amp;ROW($I86),Planung!$K56&amp;"_"&amp;Planung!$I56)</f>
        <v>6_0,53125</v>
      </c>
      <c r="D52" s="284">
        <f ca="1"/>
        <v>1</v>
      </c>
    </row>
    <row r="53" spans="1:4" x14ac:dyDescent="0.2">
      <c r="A53" s="290"/>
      <c r="B53" s="284">
        <v>51</v>
      </c>
      <c r="C53" s="290" t="str">
        <f ca="1">IF(OR(Planung!$N57="",Planung!$P57=""),"Z"&amp;ROW($I87),Planung!$K57&amp;"_"&amp;Planung!$I57)</f>
        <v>1_0,548611111111111</v>
      </c>
      <c r="D53" s="284">
        <f ca="1"/>
        <v>1</v>
      </c>
    </row>
    <row r="54" spans="1:4" x14ac:dyDescent="0.2">
      <c r="A54" s="290"/>
      <c r="B54" s="291">
        <v>52</v>
      </c>
      <c r="C54" s="290" t="str">
        <f ca="1">IF(OR(Planung!$N58="",Planung!$P58=""),"Z"&amp;ROW($I88),Planung!$K58&amp;"_"&amp;Planung!$I58)</f>
        <v>10_0,548611111111111</v>
      </c>
      <c r="D54" s="284">
        <f ca="1"/>
        <v>1</v>
      </c>
    </row>
    <row r="55" spans="1:4" x14ac:dyDescent="0.2">
      <c r="A55" s="290"/>
      <c r="B55" s="284">
        <v>53</v>
      </c>
      <c r="C55" s="290" t="str">
        <f ca="1">IF(OR(Planung!$N59="",Planung!$P59=""),"Z"&amp;ROW($I89),Planung!$K59&amp;"_"&amp;Planung!$I59)</f>
        <v>7_0,548611111111111</v>
      </c>
      <c r="D55" s="284">
        <f ca="1"/>
        <v>1</v>
      </c>
    </row>
    <row r="56" spans="1:4" x14ac:dyDescent="0.2">
      <c r="A56" s="290"/>
      <c r="B56" s="291">
        <v>54</v>
      </c>
      <c r="C56" s="290" t="str">
        <f ca="1">IF(OR(Planung!$N60="",Planung!$P60=""),"Z"&amp;ROW($I90),Planung!$K60&amp;"_"&amp;Planung!$I60)</f>
        <v>3_0,548611111111111</v>
      </c>
      <c r="D56" s="284">
        <f ca="1"/>
        <v>1</v>
      </c>
    </row>
    <row r="57" spans="1:4" x14ac:dyDescent="0.2">
      <c r="A57" s="290"/>
      <c r="B57" s="284">
        <v>55</v>
      </c>
      <c r="C57" s="290" t="str">
        <f ca="1">IF(OR(Planung!$N61="",Planung!$P61=""),"Z"&amp;ROW($I91),Planung!$K61&amp;"_"&amp;Planung!$I61)</f>
        <v>5_0,548611111111111</v>
      </c>
      <c r="D57" s="284">
        <f ca="1"/>
        <v>1</v>
      </c>
    </row>
    <row r="58" spans="1:4" x14ac:dyDescent="0.2">
      <c r="A58" s="290"/>
      <c r="B58" s="291">
        <v>56</v>
      </c>
      <c r="C58" s="290" t="str">
        <f ca="1">IF(OR(Planung!$N62="",Planung!$P62=""),"Z"&amp;ROW($I92),Planung!$K62&amp;"_"&amp;Planung!$I62)</f>
        <v>8_0,565972222222222</v>
      </c>
      <c r="D58" s="284">
        <f ca="1"/>
        <v>1</v>
      </c>
    </row>
    <row r="59" spans="1:4" x14ac:dyDescent="0.2">
      <c r="A59" s="290"/>
      <c r="B59" s="284">
        <v>57</v>
      </c>
      <c r="C59" s="290" t="str">
        <f ca="1">IF(OR(Planung!$N63="",Planung!$P63=""),"Z"&amp;ROW($I93),Planung!$K63&amp;"_"&amp;Planung!$I63)</f>
        <v>9_0,565972222222222</v>
      </c>
      <c r="D59" s="284">
        <f ca="1"/>
        <v>1</v>
      </c>
    </row>
    <row r="60" spans="1:4" x14ac:dyDescent="0.2">
      <c r="A60" s="290"/>
      <c r="B60" s="291">
        <v>58</v>
      </c>
      <c r="C60" s="290" t="str">
        <f ca="1">IF(OR(Planung!$N64="",Planung!$P64=""),"Z"&amp;ROW($I94),Planung!$K64&amp;"_"&amp;Planung!$I64)</f>
        <v>6_0,565972222222222</v>
      </c>
      <c r="D60" s="284">
        <f ca="1"/>
        <v>1</v>
      </c>
    </row>
    <row r="61" spans="1:4" x14ac:dyDescent="0.2">
      <c r="A61" s="290"/>
      <c r="B61" s="284">
        <v>59</v>
      </c>
      <c r="C61" s="290" t="str">
        <f ca="1">IF(OR(Planung!$N65="",Planung!$P65=""),"Z"&amp;ROW($I95),Planung!$K65&amp;"_"&amp;Planung!$I65)</f>
        <v>2_0,565972222222222</v>
      </c>
      <c r="D61" s="284">
        <f ca="1"/>
        <v>1</v>
      </c>
    </row>
    <row r="62" spans="1:4" x14ac:dyDescent="0.2">
      <c r="A62" s="290"/>
      <c r="B62" s="291">
        <v>60</v>
      </c>
      <c r="C62" s="290" t="str">
        <f ca="1">IF(OR(Planung!$N66="",Planung!$P66=""),"Z"&amp;ROW($I96),Planung!$K66&amp;"_"&amp;Planung!$I66)</f>
        <v>4_0,565972222222222</v>
      </c>
      <c r="D62" s="284">
        <f ca="1"/>
        <v>1</v>
      </c>
    </row>
    <row r="63" spans="1:4" x14ac:dyDescent="0.2">
      <c r="A63" s="290"/>
      <c r="B63" s="284">
        <v>61</v>
      </c>
      <c r="C63" s="290" t="str">
        <f ca="1">IF(OR(Planung!$N67="",Planung!$P67=""),"Z"&amp;ROW($I97),Planung!$K67&amp;"_"&amp;Planung!$I67)</f>
        <v>1_0,583333333333333</v>
      </c>
      <c r="D63" s="284">
        <f ca="1"/>
        <v>1</v>
      </c>
    </row>
    <row r="64" spans="1:4" x14ac:dyDescent="0.2">
      <c r="A64" s="290"/>
      <c r="B64" s="291">
        <v>62</v>
      </c>
      <c r="C64" s="290" t="str">
        <f ca="1">IF(OR(Planung!$N68="",Planung!$P68=""),"Z"&amp;ROW($I98),Planung!$K68&amp;"_"&amp;Planung!$I68)</f>
        <v>8_0,583333333333333</v>
      </c>
      <c r="D64" s="284">
        <f ca="1"/>
        <v>1</v>
      </c>
    </row>
    <row r="65" spans="1:4" x14ac:dyDescent="0.2">
      <c r="A65" s="290"/>
      <c r="B65" s="284">
        <v>63</v>
      </c>
      <c r="C65" s="290" t="str">
        <f ca="1">IF(OR(Planung!$N69="",Planung!$P69=""),"Z"&amp;ROW($I99),Planung!$K69&amp;"_"&amp;Planung!$I69)</f>
        <v>5_0,583333333333333</v>
      </c>
      <c r="D65" s="284">
        <f ca="1"/>
        <v>1</v>
      </c>
    </row>
    <row r="66" spans="1:4" x14ac:dyDescent="0.2">
      <c r="A66" s="290"/>
      <c r="B66" s="291">
        <v>64</v>
      </c>
      <c r="C66" s="290" t="str">
        <f ca="1">IF(OR(Planung!$N70="",Planung!$P70=""),"Z"&amp;ROW($I100),Planung!$K70&amp;"_"&amp;Planung!$I70)</f>
        <v>10_0,583333333333333</v>
      </c>
      <c r="D66" s="284">
        <f ca="1"/>
        <v>1</v>
      </c>
    </row>
    <row r="67" spans="1:4" x14ac:dyDescent="0.2">
      <c r="A67" s="290"/>
      <c r="B67" s="284">
        <v>65</v>
      </c>
      <c r="C67" s="290" t="str">
        <f ca="1">IF(OR(Planung!$N71="",Planung!$P71=""),"Z"&amp;ROW($I101),Planung!$K71&amp;"_"&amp;Planung!$I71)</f>
        <v>3_0,583333333333333</v>
      </c>
      <c r="D67" s="284">
        <f ca="1"/>
        <v>1</v>
      </c>
    </row>
    <row r="68" spans="1:4" ht="13.5" thickBot="1" x14ac:dyDescent="0.25">
      <c r="A68" s="290"/>
      <c r="B68" s="289">
        <v>66</v>
      </c>
      <c r="C68" s="288" t="str">
        <f ca="1">IF(OR(Planung!$N72="",Planung!$P72=""),"Z"&amp;ROW($I102),Planung!$K72&amp;"_"&amp;Planung!$I72)</f>
        <v>6_0,600694444444444</v>
      </c>
      <c r="D68" s="289">
        <f ca="1"/>
        <v>1</v>
      </c>
    </row>
    <row r="69" spans="1:4" x14ac:dyDescent="0.2">
      <c r="A69" s="284"/>
      <c r="B69" s="284">
        <v>67</v>
      </c>
      <c r="C69" s="281" t="str">
        <f ca="1">IF(OR(Planung!$N7="",Planung!$P7=""),"ZZ"&amp;ROW($I7)+36,Planung!$M7&amp;"_"&amp;Planung!$I7)</f>
        <v>10_0,375</v>
      </c>
      <c r="D69" s="284">
        <f ca="1"/>
        <v>1</v>
      </c>
    </row>
    <row r="70" spans="1:4" x14ac:dyDescent="0.2">
      <c r="A70" s="284"/>
      <c r="B70" s="284">
        <v>68</v>
      </c>
      <c r="C70" s="281" t="str">
        <f ca="1">IF(OR(Planung!$N8="",Planung!$P8=""),"ZZ"&amp;ROW($I8)+36,Planung!$M8&amp;"_"&amp;Planung!$I8)</f>
        <v>2_0,375</v>
      </c>
      <c r="D70" s="284">
        <f ca="1"/>
        <v>1</v>
      </c>
    </row>
    <row r="71" spans="1:4" x14ac:dyDescent="0.2">
      <c r="A71" s="284"/>
      <c r="B71" s="284">
        <v>69</v>
      </c>
      <c r="C71" s="281" t="str">
        <f ca="1">IF(OR(Planung!$N9="",Planung!$P9=""),"ZZ"&amp;ROW($I9)+36,Planung!$M9&amp;"_"&amp;Planung!$I9)</f>
        <v>8_0,375</v>
      </c>
      <c r="D71" s="284">
        <f ca="1"/>
        <v>1</v>
      </c>
    </row>
    <row r="72" spans="1:4" x14ac:dyDescent="0.2">
      <c r="A72" s="284"/>
      <c r="B72" s="284">
        <v>70</v>
      </c>
      <c r="C72" s="281" t="str">
        <f ca="1">IF(OR(Planung!$N10="",Planung!$P10=""),"ZZ"&amp;ROW($I10)+36,Planung!$M10&amp;"_"&amp;Planung!$I10)</f>
        <v>4_0,375</v>
      </c>
      <c r="D72" s="284">
        <f ca="1"/>
        <v>1</v>
      </c>
    </row>
    <row r="73" spans="1:4" x14ac:dyDescent="0.2">
      <c r="A73" s="284"/>
      <c r="B73" s="284">
        <v>71</v>
      </c>
      <c r="C73" s="281" t="str">
        <f ca="1">IF(OR(Planung!$N11="",Planung!$P11=""),"ZZ"&amp;ROW($I11)+36,Planung!$M11&amp;"_"&amp;Planung!$I11)</f>
        <v>6_0,375</v>
      </c>
      <c r="D73" s="284">
        <f ca="1"/>
        <v>1</v>
      </c>
    </row>
    <row r="74" spans="1:4" x14ac:dyDescent="0.2">
      <c r="A74" s="284"/>
      <c r="B74" s="284">
        <v>72</v>
      </c>
      <c r="C74" s="281" t="str">
        <f ca="1">IF(OR(Planung!$N12="",Planung!$P12=""),"ZZ"&amp;ROW($I12)+36,Planung!$M12&amp;"_"&amp;Planung!$I12)</f>
        <v>1_0,392361111111111</v>
      </c>
      <c r="D74" s="284">
        <f ca="1"/>
        <v>1</v>
      </c>
    </row>
    <row r="75" spans="1:4" x14ac:dyDescent="0.2">
      <c r="A75" s="284"/>
      <c r="B75" s="284">
        <v>73</v>
      </c>
      <c r="C75" s="281" t="str">
        <f ca="1">IF(OR(Planung!$N13="",Planung!$P13=""),"ZZ"&amp;ROW($I13)+36,Planung!$M13&amp;"_"&amp;Planung!$I13)</f>
        <v>10_0,392361111111111</v>
      </c>
      <c r="D75" s="284">
        <f ca="1"/>
        <v>1</v>
      </c>
    </row>
    <row r="76" spans="1:4" x14ac:dyDescent="0.2">
      <c r="A76" s="284"/>
      <c r="B76" s="284">
        <v>74</v>
      </c>
      <c r="C76" s="281" t="str">
        <f ca="1">IF(OR(Planung!$N14="",Planung!$P14=""),"ZZ"&amp;ROW($I14)+36,Planung!$M14&amp;"_"&amp;Planung!$I14)</f>
        <v>7_0,392361111111111</v>
      </c>
      <c r="D76" s="284">
        <f ca="1"/>
        <v>1</v>
      </c>
    </row>
    <row r="77" spans="1:4" x14ac:dyDescent="0.2">
      <c r="A77" s="284"/>
      <c r="B77" s="284">
        <v>75</v>
      </c>
      <c r="C77" s="281" t="str">
        <f ca="1">IF(OR(Planung!$N15="",Planung!$P15=""),"ZZ"&amp;ROW($I15)+36,Planung!$M15&amp;"_"&amp;Planung!$I15)</f>
        <v>3_0,392361111111111</v>
      </c>
      <c r="D77" s="284">
        <f ca="1"/>
        <v>1</v>
      </c>
    </row>
    <row r="78" spans="1:4" x14ac:dyDescent="0.2">
      <c r="A78" s="284"/>
      <c r="B78" s="284">
        <v>76</v>
      </c>
      <c r="C78" s="281" t="str">
        <f ca="1">IF(OR(Planung!$N16="",Planung!$P16=""),"ZZ"&amp;ROW($I16)+36,Planung!$M16&amp;"_"&amp;Planung!$I16)</f>
        <v>5_0,392361111111111</v>
      </c>
      <c r="D78" s="284">
        <f ca="1"/>
        <v>1</v>
      </c>
    </row>
    <row r="79" spans="1:4" x14ac:dyDescent="0.2">
      <c r="A79" s="284"/>
      <c r="B79" s="284">
        <v>77</v>
      </c>
      <c r="C79" s="281" t="str">
        <f ca="1">IF(OR(Planung!$N17="",Planung!$P17=""),"ZZ"&amp;ROW($I17)+36,Planung!$M17&amp;"_"&amp;Planung!$I17)</f>
        <v>8_0,409722222222222</v>
      </c>
      <c r="D79" s="284">
        <f ca="1"/>
        <v>1</v>
      </c>
    </row>
    <row r="80" spans="1:4" x14ac:dyDescent="0.2">
      <c r="A80" s="284"/>
      <c r="B80" s="284">
        <v>78</v>
      </c>
      <c r="C80" s="281" t="str">
        <f ca="1">IF(OR(Planung!$N18="",Planung!$P18=""),"ZZ"&amp;ROW($I18)+36,Planung!$M18&amp;"_"&amp;Planung!$I18)</f>
        <v>9_0,409722222222222</v>
      </c>
      <c r="D80" s="284">
        <f ca="1"/>
        <v>1</v>
      </c>
    </row>
    <row r="81" spans="1:4" x14ac:dyDescent="0.2">
      <c r="A81" s="284"/>
      <c r="B81" s="284">
        <v>79</v>
      </c>
      <c r="C81" s="281" t="str">
        <f ca="1">IF(OR(Planung!$N19="",Planung!$P19=""),"ZZ"&amp;ROW($I19)+36,Planung!$M19&amp;"_"&amp;Planung!$I19)</f>
        <v>6_0,409722222222222</v>
      </c>
      <c r="D81" s="284">
        <f ca="1"/>
        <v>1</v>
      </c>
    </row>
    <row r="82" spans="1:4" x14ac:dyDescent="0.2">
      <c r="A82" s="284"/>
      <c r="B82" s="284">
        <v>80</v>
      </c>
      <c r="C82" s="281" t="str">
        <f ca="1">IF(OR(Planung!$N20="",Planung!$P20=""),"ZZ"&amp;ROW($I20)+36,Planung!$M20&amp;"_"&amp;Planung!$I20)</f>
        <v>2_0,409722222222222</v>
      </c>
      <c r="D82" s="284">
        <f ca="1"/>
        <v>1</v>
      </c>
    </row>
    <row r="83" spans="1:4" x14ac:dyDescent="0.2">
      <c r="A83" s="284"/>
      <c r="B83" s="284">
        <v>81</v>
      </c>
      <c r="C83" s="281" t="str">
        <f ca="1">IF(OR(Planung!$N21="",Planung!$P21=""),"ZZ"&amp;ROW($I21)+36,Planung!$M21&amp;"_"&amp;Planung!$I21)</f>
        <v>4_0,409722222222222</v>
      </c>
      <c r="D83" s="284">
        <f ca="1"/>
        <v>1</v>
      </c>
    </row>
    <row r="84" spans="1:4" x14ac:dyDescent="0.2">
      <c r="A84" s="284"/>
      <c r="B84" s="284">
        <v>82</v>
      </c>
      <c r="C84" s="281" t="str">
        <f ca="1">IF(OR(Planung!$N22="",Planung!$P22=""),"ZZ"&amp;ROW($I22)+36,Planung!$M22&amp;"_"&amp;Planung!$I22)</f>
        <v>1_0,427083333333333</v>
      </c>
      <c r="D84" s="284">
        <f ca="1"/>
        <v>1</v>
      </c>
    </row>
    <row r="85" spans="1:4" x14ac:dyDescent="0.2">
      <c r="A85" s="284"/>
      <c r="B85" s="284">
        <v>83</v>
      </c>
      <c r="C85" s="281" t="str">
        <f ca="1">IF(OR(Planung!$N23="",Planung!$P23=""),"ZZ"&amp;ROW($I23)+36,Planung!$M23&amp;"_"&amp;Planung!$I23)</f>
        <v>8_0,427083333333333</v>
      </c>
      <c r="D85" s="284">
        <f ca="1"/>
        <v>1</v>
      </c>
    </row>
    <row r="86" spans="1:4" x14ac:dyDescent="0.2">
      <c r="A86" s="284"/>
      <c r="B86" s="284">
        <v>84</v>
      </c>
      <c r="C86" s="281" t="str">
        <f ca="1">IF(OR(Planung!$N24="",Planung!$P24=""),"ZZ"&amp;ROW($I24)+36,Planung!$M24&amp;"_"&amp;Planung!$I24)</f>
        <v>5_0,427083333333333</v>
      </c>
      <c r="D86" s="284">
        <f ca="1"/>
        <v>1</v>
      </c>
    </row>
    <row r="87" spans="1:4" x14ac:dyDescent="0.2">
      <c r="A87" s="284"/>
      <c r="B87" s="284">
        <v>85</v>
      </c>
      <c r="C87" s="281" t="str">
        <f ca="1">IF(OR(Planung!$N25="",Planung!$P25=""),"ZZ"&amp;ROW($I25)+36,Planung!$M25&amp;"_"&amp;Planung!$I25)</f>
        <v>10_0,427083333333333</v>
      </c>
      <c r="D87" s="284">
        <f ca="1"/>
        <v>1</v>
      </c>
    </row>
    <row r="88" spans="1:4" x14ac:dyDescent="0.2">
      <c r="A88" s="284"/>
      <c r="B88" s="284">
        <v>86</v>
      </c>
      <c r="C88" s="281" t="str">
        <f ca="1">IF(OR(Planung!$N26="",Planung!$P26=""),"ZZ"&amp;ROW($I26)+36,Planung!$M26&amp;"_"&amp;Planung!$I26)</f>
        <v>3_0,427083333333333</v>
      </c>
      <c r="D88" s="284">
        <f ca="1"/>
        <v>1</v>
      </c>
    </row>
    <row r="89" spans="1:4" x14ac:dyDescent="0.2">
      <c r="A89" s="284"/>
      <c r="B89" s="284">
        <v>87</v>
      </c>
      <c r="C89" s="281" t="str">
        <f ca="1">IF(OR(Planung!$N27="",Planung!$P27=""),"ZZ"&amp;ROW($I27)+36,Planung!$M27&amp;"_"&amp;Planung!$I27)</f>
        <v>6_0,444444444444444</v>
      </c>
      <c r="D89" s="284">
        <f ca="1"/>
        <v>1</v>
      </c>
    </row>
    <row r="90" spans="1:4" x14ac:dyDescent="0.2">
      <c r="A90" s="284"/>
      <c r="B90" s="284">
        <v>88</v>
      </c>
      <c r="C90" s="281" t="str">
        <f ca="1">IF(OR(Planung!$N28="",Planung!$P28=""),"ZZ"&amp;ROW($I28)+36,Planung!$M28&amp;"_"&amp;Planung!$I28)</f>
        <v>7_0,444444444444444</v>
      </c>
      <c r="D90" s="284">
        <f ca="1"/>
        <v>1</v>
      </c>
    </row>
    <row r="91" spans="1:4" x14ac:dyDescent="0.2">
      <c r="A91" s="284"/>
      <c r="B91" s="284">
        <v>89</v>
      </c>
      <c r="C91" s="281" t="str">
        <f ca="1">IF(OR(Planung!$N29="",Planung!$P29=""),"ZZ"&amp;ROW($I29)+36,Planung!$M29&amp;"_"&amp;Planung!$I29)</f>
        <v>4_0,444444444444444</v>
      </c>
      <c r="D91" s="284">
        <f ca="1"/>
        <v>1</v>
      </c>
    </row>
    <row r="92" spans="1:4" x14ac:dyDescent="0.2">
      <c r="A92" s="284"/>
      <c r="B92" s="284">
        <v>90</v>
      </c>
      <c r="C92" s="281" t="str">
        <f ca="1">IF(OR(Planung!$N30="",Planung!$P30=""),"ZZ"&amp;ROW($I30)+36,Planung!$M30&amp;"_"&amp;Planung!$I30)</f>
        <v>9_0,444444444444444</v>
      </c>
      <c r="D92" s="284">
        <f ca="1"/>
        <v>1</v>
      </c>
    </row>
    <row r="93" spans="1:4" x14ac:dyDescent="0.2">
      <c r="B93" s="284">
        <v>91</v>
      </c>
      <c r="C93" s="281" t="str">
        <f ca="1">IF(OR(Planung!$N31="",Planung!$P31=""),"ZZ"&amp;ROW($I31)+36,Planung!$M31&amp;"_"&amp;Planung!$I31)</f>
        <v>2_0,444444444444444</v>
      </c>
      <c r="D93" s="284">
        <f ca="1"/>
        <v>1</v>
      </c>
    </row>
    <row r="94" spans="1:4" x14ac:dyDescent="0.2">
      <c r="B94" s="284">
        <v>92</v>
      </c>
      <c r="C94" s="281" t="str">
        <f ca="1">IF(OR(Planung!$N32="",Planung!$P32=""),"ZZ"&amp;ROW($I32)+36,Planung!$M32&amp;"_"&amp;Planung!$I32)</f>
        <v>1_0,461805555555556</v>
      </c>
      <c r="D94" s="284">
        <f ca="1"/>
        <v>1</v>
      </c>
    </row>
    <row r="95" spans="1:4" x14ac:dyDescent="0.2">
      <c r="B95" s="284">
        <v>93</v>
      </c>
      <c r="C95" s="281" t="str">
        <f ca="1">IF(OR(Planung!$N33="",Planung!$P33=""),"ZZ"&amp;ROW($I33)+36,Planung!$M33&amp;"_"&amp;Planung!$I33)</f>
        <v>6_0,461805555555556</v>
      </c>
      <c r="D95" s="284">
        <f ca="1"/>
        <v>1</v>
      </c>
    </row>
    <row r="96" spans="1:4" x14ac:dyDescent="0.2">
      <c r="B96" s="284">
        <v>94</v>
      </c>
      <c r="C96" s="281" t="str">
        <f ca="1">IF(OR(Planung!$N34="",Planung!$P34=""),"ZZ"&amp;ROW($I34)+36,Planung!$M34&amp;"_"&amp;Planung!$I34)</f>
        <v>3_0,461805555555556</v>
      </c>
      <c r="D96" s="284">
        <f ca="1"/>
        <v>1</v>
      </c>
    </row>
    <row r="97" spans="2:4" x14ac:dyDescent="0.2">
      <c r="B97" s="284">
        <v>95</v>
      </c>
      <c r="C97" s="281" t="str">
        <f ca="1">IF(OR(Planung!$N35="",Planung!$P35=""),"ZZ"&amp;ROW($I35)+36,Planung!$M35&amp;"_"&amp;Planung!$I35)</f>
        <v>8_0,461805555555556</v>
      </c>
      <c r="D97" s="284">
        <f ca="1"/>
        <v>1</v>
      </c>
    </row>
    <row r="98" spans="2:4" x14ac:dyDescent="0.2">
      <c r="B98" s="284">
        <v>96</v>
      </c>
      <c r="C98" s="281" t="str">
        <f ca="1">IF(OR(Planung!$N36="",Planung!$P36=""),"ZZ"&amp;ROW($I36)+36,Planung!$M36&amp;"_"&amp;Planung!$I36)</f>
        <v>10_0,461805555555556</v>
      </c>
      <c r="D98" s="284">
        <f ca="1"/>
        <v>1</v>
      </c>
    </row>
    <row r="99" spans="2:4" x14ac:dyDescent="0.2">
      <c r="B99" s="284">
        <v>97</v>
      </c>
      <c r="C99" s="281" t="str">
        <f ca="1">IF(OR(Planung!$N37="",Planung!$P37=""),"ZZ"&amp;ROW($I37)+36,Planung!$M37&amp;"_"&amp;Planung!$I37)</f>
        <v>4_0,479166666666667</v>
      </c>
      <c r="D99" s="284">
        <f ca="1"/>
        <v>1</v>
      </c>
    </row>
    <row r="100" spans="2:4" x14ac:dyDescent="0.2">
      <c r="B100" s="284">
        <v>98</v>
      </c>
      <c r="C100" s="281" t="str">
        <f ca="1">IF(OR(Planung!$N38="",Planung!$P38=""),"ZZ"&amp;ROW($I38)+36,Planung!$M38&amp;"_"&amp;Planung!$I38)</f>
        <v>5_0,479166666666667</v>
      </c>
      <c r="D100" s="284">
        <f ca="1"/>
        <v>1</v>
      </c>
    </row>
    <row r="101" spans="2:4" x14ac:dyDescent="0.2">
      <c r="B101" s="284">
        <v>99</v>
      </c>
      <c r="C101" s="281" t="str">
        <f ca="1">IF(OR(Planung!$N39="",Planung!$P39=""),"ZZ"&amp;ROW($I69)+36,Planung!$M39&amp;"_"&amp;Planung!$I39)</f>
        <v>2_0,479166666666667</v>
      </c>
      <c r="D101" s="284">
        <f ca="1"/>
        <v>1</v>
      </c>
    </row>
    <row r="102" spans="2:4" x14ac:dyDescent="0.2">
      <c r="B102" s="284">
        <v>100</v>
      </c>
      <c r="C102" s="281" t="str">
        <f ca="1">IF(OR(Planung!$N40="",Planung!$P40=""),"ZZ"&amp;ROW($I70)+36,Planung!$M40&amp;"_"&amp;Planung!$I40)</f>
        <v>7_0,479166666666667</v>
      </c>
      <c r="D102" s="284">
        <f ca="1"/>
        <v>1</v>
      </c>
    </row>
    <row r="103" spans="2:4" x14ac:dyDescent="0.2">
      <c r="B103" s="284">
        <v>101</v>
      </c>
      <c r="C103" s="281" t="str">
        <f ca="1">IF(OR(Planung!$N41="",Planung!$P41=""),"ZZ"&amp;ROW($I71)+36,Planung!$M41&amp;"_"&amp;Planung!$I41)</f>
        <v>9_0,479166666666667</v>
      </c>
      <c r="D103" s="284">
        <f ca="1"/>
        <v>1</v>
      </c>
    </row>
    <row r="104" spans="2:4" x14ac:dyDescent="0.2">
      <c r="B104" s="284">
        <v>102</v>
      </c>
      <c r="C104" s="281" t="str">
        <f ca="1">IF(OR(Planung!$N42="",Planung!$P42=""),"ZZ"&amp;ROW($I72)+36,Planung!$M42&amp;"_"&amp;Planung!$I42)</f>
        <v>1_0,496527777777778</v>
      </c>
      <c r="D104" s="284">
        <f ca="1"/>
        <v>1</v>
      </c>
    </row>
    <row r="105" spans="2:4" x14ac:dyDescent="0.2">
      <c r="B105" s="284">
        <v>103</v>
      </c>
      <c r="C105" s="281" t="str">
        <f ca="1">IF(OR(Planung!$N43="",Planung!$P43=""),"ZZ"&amp;ROW($I73)+36,Planung!$M43&amp;"_"&amp;Planung!$I43)</f>
        <v>4_0,496527777777778</v>
      </c>
      <c r="D105" s="284">
        <f ca="1"/>
        <v>1</v>
      </c>
    </row>
    <row r="106" spans="2:4" x14ac:dyDescent="0.2">
      <c r="B106" s="284">
        <v>104</v>
      </c>
      <c r="C106" s="281" t="str">
        <f ca="1">IF(OR(Planung!$N44="",Planung!$P44=""),"ZZ"&amp;ROW($I74)+36,Planung!$M44&amp;"_"&amp;Planung!$I44)</f>
        <v>10_0,496527777777778</v>
      </c>
      <c r="D106" s="284">
        <f ca="1"/>
        <v>1</v>
      </c>
    </row>
    <row r="107" spans="2:4" x14ac:dyDescent="0.2">
      <c r="B107" s="284">
        <v>105</v>
      </c>
      <c r="C107" s="281" t="str">
        <f ca="1">IF(OR(Planung!$N45="",Planung!$P45=""),"ZZ"&amp;ROW($I75)+36,Planung!$M45&amp;"_"&amp;Planung!$I45)</f>
        <v>6_0,496527777777778</v>
      </c>
      <c r="D107" s="284">
        <f ca="1"/>
        <v>1</v>
      </c>
    </row>
    <row r="108" spans="2:4" x14ac:dyDescent="0.2">
      <c r="B108" s="284">
        <v>106</v>
      </c>
      <c r="C108" s="281" t="str">
        <f ca="1">IF(OR(Planung!$N46="",Planung!$P46=""),"ZZ"&amp;ROW($I76)+36,Planung!$M46&amp;"_"&amp;Planung!$I46)</f>
        <v>8_0,496527777777778</v>
      </c>
      <c r="D108" s="284">
        <f ca="1"/>
        <v>1</v>
      </c>
    </row>
    <row r="109" spans="2:4" x14ac:dyDescent="0.2">
      <c r="B109" s="284">
        <v>107</v>
      </c>
      <c r="C109" s="281" t="str">
        <f ca="1">IF(OR(Planung!$N47="",Planung!$P47=""),"ZZ"&amp;ROW($I77)+36,Planung!$M47&amp;"_"&amp;Planung!$I47)</f>
        <v>2_0,513888888888889</v>
      </c>
      <c r="D109" s="284">
        <f ca="1"/>
        <v>1</v>
      </c>
    </row>
    <row r="110" spans="2:4" x14ac:dyDescent="0.2">
      <c r="B110" s="284">
        <v>108</v>
      </c>
      <c r="C110" s="281" t="str">
        <f ca="1">IF(OR(Planung!$N48="",Planung!$P48=""),"ZZ"&amp;ROW($I78)+36,Planung!$M48&amp;"_"&amp;Planung!$I48)</f>
        <v>3_0,513888888888889</v>
      </c>
      <c r="D110" s="284">
        <f ca="1"/>
        <v>1</v>
      </c>
    </row>
    <row r="111" spans="2:4" x14ac:dyDescent="0.2">
      <c r="B111" s="284">
        <v>109</v>
      </c>
      <c r="C111" s="281" t="str">
        <f ca="1">IF(OR(Planung!$N49="",Planung!$P49=""),"ZZ"&amp;ROW($I79)+36,Planung!$M49&amp;"_"&amp;Planung!$I49)</f>
        <v>9_0,513888888888889</v>
      </c>
      <c r="D111" s="284">
        <f ca="1"/>
        <v>1</v>
      </c>
    </row>
    <row r="112" spans="2:4" x14ac:dyDescent="0.2">
      <c r="B112" s="284">
        <v>110</v>
      </c>
      <c r="C112" s="281" t="str">
        <f ca="1">IF(OR(Planung!$N50="",Planung!$P50=""),"ZZ"&amp;ROW($I80)+36,Planung!$M50&amp;"_"&amp;Planung!$I50)</f>
        <v>5_0,513888888888889</v>
      </c>
      <c r="D112" s="284">
        <f ca="1"/>
        <v>1</v>
      </c>
    </row>
    <row r="113" spans="2:4" x14ac:dyDescent="0.2">
      <c r="B113" s="284">
        <v>111</v>
      </c>
      <c r="C113" s="281" t="str">
        <f ca="1">IF(OR(Planung!$N51="",Planung!$P51=""),"ZZ"&amp;ROW($I81)+36,Planung!$M51&amp;"_"&amp;Planung!$I51)</f>
        <v>7_0,513888888888889</v>
      </c>
      <c r="D113" s="284">
        <f ca="1"/>
        <v>1</v>
      </c>
    </row>
    <row r="114" spans="2:4" x14ac:dyDescent="0.2">
      <c r="B114" s="284">
        <v>112</v>
      </c>
      <c r="C114" s="281" t="str">
        <f ca="1">IF(OR(Planung!$N52="",Planung!$P52=""),"ZZ"&amp;ROW($I82)+36,Planung!$M52&amp;"_"&amp;Planung!$I52)</f>
        <v>1_0,53125</v>
      </c>
      <c r="D114" s="284">
        <f ca="1"/>
        <v>1</v>
      </c>
    </row>
    <row r="115" spans="2:4" x14ac:dyDescent="0.2">
      <c r="B115" s="284">
        <v>113</v>
      </c>
      <c r="C115" s="281" t="str">
        <f ca="1">IF(OR(Planung!$N53="",Planung!$P53=""),"ZZ"&amp;ROW($I83)+36,Planung!$M53&amp;"_"&amp;Planung!$I53)</f>
        <v>9_0,53125</v>
      </c>
      <c r="D115" s="284">
        <f ca="1"/>
        <v>1</v>
      </c>
    </row>
    <row r="116" spans="2:4" x14ac:dyDescent="0.2">
      <c r="B116" s="284">
        <v>114</v>
      </c>
      <c r="C116" s="281" t="str">
        <f ca="1">IF(OR(Planung!$N54="",Planung!$P54=""),"ZZ"&amp;ROW($I84)+36,Planung!$M54&amp;"_"&amp;Planung!$I54)</f>
        <v>3_0,53125</v>
      </c>
      <c r="D116" s="284">
        <f ca="1"/>
        <v>1</v>
      </c>
    </row>
    <row r="117" spans="2:4" x14ac:dyDescent="0.2">
      <c r="B117" s="284">
        <v>115</v>
      </c>
      <c r="C117" s="281" t="str">
        <f ca="1">IF(OR(Planung!$N55="",Planung!$P55=""),"ZZ"&amp;ROW($I85)+36,Planung!$M55&amp;"_"&amp;Planung!$I55)</f>
        <v>7_0,53125</v>
      </c>
      <c r="D117" s="284">
        <f ca="1"/>
        <v>1</v>
      </c>
    </row>
    <row r="118" spans="2:4" x14ac:dyDescent="0.2">
      <c r="B118" s="284">
        <v>116</v>
      </c>
      <c r="C118" s="281" t="str">
        <f ca="1">IF(OR(Planung!$N56="",Planung!$P56=""),"ZZ"&amp;ROW($I86)+36,Planung!$M56&amp;"_"&amp;Planung!$I56)</f>
        <v>5_0,53125</v>
      </c>
      <c r="D118" s="284">
        <f ca="1"/>
        <v>1</v>
      </c>
    </row>
    <row r="119" spans="2:4" x14ac:dyDescent="0.2">
      <c r="B119" s="284">
        <v>117</v>
      </c>
      <c r="C119" s="281" t="str">
        <f ca="1">IF(OR(Planung!$N57="",Planung!$P57=""),"ZZ"&amp;ROW($I87)+36,Planung!$M57&amp;"_"&amp;Planung!$I57)</f>
        <v>9_0,548611111111111</v>
      </c>
      <c r="D119" s="284">
        <f ca="1"/>
        <v>1</v>
      </c>
    </row>
    <row r="120" spans="2:4" x14ac:dyDescent="0.2">
      <c r="B120" s="284">
        <v>118</v>
      </c>
      <c r="C120" s="281" t="str">
        <f ca="1">IF(OR(Planung!$N58="",Planung!$P58=""),"ZZ"&amp;ROW($I88)+36,Planung!$M58&amp;"_"&amp;Planung!$I58)</f>
        <v>8_0,548611111111111</v>
      </c>
      <c r="D120" s="284">
        <f ca="1"/>
        <v>1</v>
      </c>
    </row>
    <row r="121" spans="2:4" x14ac:dyDescent="0.2">
      <c r="B121" s="284">
        <v>119</v>
      </c>
      <c r="C121" s="281" t="str">
        <f ca="1">IF(OR(Planung!$N59="",Planung!$P59=""),"ZZ"&amp;ROW($I89)+36,Planung!$M59&amp;"_"&amp;Planung!$I59)</f>
        <v>2_0,548611111111111</v>
      </c>
      <c r="D121" s="284">
        <f ca="1"/>
        <v>1</v>
      </c>
    </row>
    <row r="122" spans="2:4" x14ac:dyDescent="0.2">
      <c r="B122" s="284">
        <v>120</v>
      </c>
      <c r="C122" s="281" t="str">
        <f ca="1">IF(OR(Planung!$N60="",Planung!$P60=""),"ZZ"&amp;ROW($I90)+36,Planung!$M60&amp;"_"&amp;Planung!$I60)</f>
        <v>6_0,548611111111111</v>
      </c>
      <c r="D122" s="284">
        <f ca="1"/>
        <v>1</v>
      </c>
    </row>
    <row r="123" spans="2:4" x14ac:dyDescent="0.2">
      <c r="B123" s="284">
        <v>121</v>
      </c>
      <c r="C123" s="281" t="str">
        <f ca="1">IF(OR(Planung!$N61="",Planung!$P61=""),"ZZ"&amp;ROW($I91)+36,Planung!$M61&amp;"_"&amp;Planung!$I61)</f>
        <v>4_0,548611111111111</v>
      </c>
      <c r="D123" s="284">
        <f ca="1"/>
        <v>1</v>
      </c>
    </row>
    <row r="124" spans="2:4" x14ac:dyDescent="0.2">
      <c r="B124" s="284">
        <v>122</v>
      </c>
      <c r="C124" s="281" t="str">
        <f ca="1">IF(OR(Planung!$N62="",Planung!$P62=""),"ZZ"&amp;ROW($I92)+36,Planung!$M62&amp;"_"&amp;Planung!$I62)</f>
        <v>1_0,565972222222222</v>
      </c>
      <c r="D124" s="284">
        <f ca="1"/>
        <v>1</v>
      </c>
    </row>
    <row r="125" spans="2:4" x14ac:dyDescent="0.2">
      <c r="B125" s="284">
        <v>123</v>
      </c>
      <c r="C125" s="281" t="str">
        <f ca="1">IF(OR(Planung!$N63="",Planung!$P63=""),"ZZ"&amp;ROW($I93)+36,Planung!$M63&amp;"_"&amp;Planung!$I63)</f>
        <v>7_0,565972222222222</v>
      </c>
      <c r="D125" s="284">
        <f ca="1"/>
        <v>1</v>
      </c>
    </row>
    <row r="126" spans="2:4" x14ac:dyDescent="0.2">
      <c r="B126" s="284">
        <v>124</v>
      </c>
      <c r="C126" s="281" t="str">
        <f ca="1">IF(OR(Planung!$N64="",Planung!$P64=""),"ZZ"&amp;ROW($I94)+36,Planung!$M64&amp;"_"&amp;Planung!$I64)</f>
        <v>10_0,565972222222222</v>
      </c>
      <c r="D126" s="284">
        <f ca="1"/>
        <v>1</v>
      </c>
    </row>
    <row r="127" spans="2:4" x14ac:dyDescent="0.2">
      <c r="B127" s="284">
        <v>125</v>
      </c>
      <c r="C127" s="281" t="str">
        <f ca="1">IF(OR(Planung!$N65="",Planung!$P65=""),"ZZ"&amp;ROW($I95)+36,Planung!$M65&amp;"_"&amp;Planung!$I65)</f>
        <v>5_0,565972222222222</v>
      </c>
      <c r="D127" s="284">
        <f ca="1"/>
        <v>1</v>
      </c>
    </row>
    <row r="128" spans="2:4" x14ac:dyDescent="0.2">
      <c r="B128" s="284">
        <v>126</v>
      </c>
      <c r="C128" s="281" t="str">
        <f ca="1">IF(OR(Planung!$N66="",Planung!$P66=""),"ZZ"&amp;ROW($I96)+36,Planung!$M66&amp;"_"&amp;Planung!$I66)</f>
        <v>3_0,565972222222222</v>
      </c>
      <c r="D128" s="284">
        <f ca="1"/>
        <v>1</v>
      </c>
    </row>
    <row r="129" spans="2:4" x14ac:dyDescent="0.2">
      <c r="B129" s="284">
        <v>127</v>
      </c>
      <c r="C129" s="281" t="str">
        <f ca="1">IF(OR(Planung!$N67="",Planung!$P67=""),"ZZ"&amp;ROW($I97)+36,Planung!$M67&amp;"_"&amp;Planung!$I67)</f>
        <v>7_0,583333333333333</v>
      </c>
      <c r="D129" s="284">
        <f ca="1"/>
        <v>1</v>
      </c>
    </row>
    <row r="130" spans="2:4" x14ac:dyDescent="0.2">
      <c r="B130" s="284">
        <v>128</v>
      </c>
      <c r="C130" s="281" t="str">
        <f ca="1">IF(OR(Planung!$N68="",Planung!$P68=""),"ZZ"&amp;ROW($I98)+36,Planung!$M68&amp;"_"&amp;Planung!$I68)</f>
        <v>6_0,583333333333333</v>
      </c>
      <c r="D130" s="284">
        <f ca="1"/>
        <v>1</v>
      </c>
    </row>
    <row r="131" spans="2:4" x14ac:dyDescent="0.2">
      <c r="B131" s="284">
        <v>129</v>
      </c>
      <c r="C131" s="281" t="str">
        <f ca="1">IF(OR(Planung!$N69="",Planung!$P69=""),"ZZ"&amp;ROW($I99)+36,Planung!$M69&amp;"_"&amp;Planung!$I69)</f>
        <v>9_0,583333333333333</v>
      </c>
      <c r="D131" s="284">
        <f ca="1"/>
        <v>1</v>
      </c>
    </row>
    <row r="132" spans="2:4" x14ac:dyDescent="0.2">
      <c r="B132" s="284">
        <v>130</v>
      </c>
      <c r="C132" s="281" t="str">
        <f ca="1">IF(OR(Planung!$N70="",Planung!$P70=""),"ZZ"&amp;ROW($I100)+36,Planung!$M70&amp;"_"&amp;Planung!$I70)</f>
        <v>4_0,583333333333333</v>
      </c>
      <c r="D132" s="284">
        <f ca="1"/>
        <v>1</v>
      </c>
    </row>
    <row r="133" spans="2:4" x14ac:dyDescent="0.2">
      <c r="B133" s="284">
        <v>131</v>
      </c>
      <c r="C133" s="281" t="str">
        <f ca="1">IF(OR(Planung!$N71="",Planung!$P71=""),"ZZ"&amp;ROW($I101)+36,Planung!$M71&amp;"_"&amp;Planung!$I71)</f>
        <v>2_0,583333333333333</v>
      </c>
      <c r="D133" s="284">
        <f ca="1"/>
        <v>1</v>
      </c>
    </row>
    <row r="134" spans="2:4" x14ac:dyDescent="0.2">
      <c r="B134" s="284">
        <v>132</v>
      </c>
      <c r="C134" s="281" t="str">
        <f ca="1">IF(OR(Planung!$N72="",Planung!$P72=""),"ZZ"&amp;ROW($I102)+36,Planung!$M72&amp;"_"&amp;Planung!$I72)</f>
        <v>1_0,600694444444444</v>
      </c>
      <c r="D134" s="284">
        <f ca="1"/>
        <v>1</v>
      </c>
    </row>
  </sheetData>
  <conditionalFormatting sqref="G2">
    <cfRule type="expression" dxfId="65" priority="6">
      <formula>G2="FEHLER"</formula>
    </cfRule>
  </conditionalFormatting>
  <conditionalFormatting sqref="C3:C134">
    <cfRule type="duplicateValues" dxfId="64" priority="5"/>
  </conditionalFormatting>
  <conditionalFormatting sqref="E3">
    <cfRule type="cellIs" dxfId="63" priority="4" operator="greaterThan">
      <formula>0</formula>
    </cfRule>
  </conditionalFormatting>
  <conditionalFormatting sqref="E4">
    <cfRule type="cellIs" dxfId="62" priority="3" operator="greaterThan">
      <formula>0</formula>
    </cfRule>
  </conditionalFormatting>
  <conditionalFormatting sqref="E7">
    <cfRule type="expression" dxfId="61" priority="2">
      <formula>E7="FEHLER"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61664-B8BD-4046-90C9-57BD56E2F6FD}">
  <sheetPr codeName="Tabelle5"/>
  <dimension ref="A1:BQ144"/>
  <sheetViews>
    <sheetView showGridLines="0" showRowColHeaders="0" tabSelected="1" zoomScaleNormal="100" workbookViewId="0">
      <selection activeCell="H10" sqref="H10"/>
    </sheetView>
  </sheetViews>
  <sheetFormatPr baseColWidth="10" defaultColWidth="0" defaultRowHeight="12.75" zeroHeight="1" x14ac:dyDescent="0.2"/>
  <cols>
    <col min="1" max="1" width="2.7109375" style="36" customWidth="1"/>
    <col min="2" max="2" width="6.7109375" style="36" customWidth="1"/>
    <col min="3" max="3" width="10" style="36" customWidth="1"/>
    <col min="4" max="4" width="6.5703125" style="36" customWidth="1"/>
    <col min="5" max="5" width="26.7109375" style="36" customWidth="1"/>
    <col min="6" max="6" width="3" style="36" customWidth="1"/>
    <col min="7" max="7" width="26.7109375" style="36" customWidth="1"/>
    <col min="8" max="8" width="5.7109375" style="36" customWidth="1"/>
    <col min="9" max="9" width="2" style="36" customWidth="1"/>
    <col min="10" max="11" width="5.7109375" style="36" customWidth="1"/>
    <col min="12" max="12" width="2" style="36" customWidth="1"/>
    <col min="13" max="14" width="5.7109375" style="36" customWidth="1"/>
    <col min="15" max="15" width="2" style="36" customWidth="1"/>
    <col min="16" max="16" width="5.7109375" style="36" customWidth="1"/>
    <col min="17" max="17" width="4.85546875" style="36" customWidth="1"/>
    <col min="18" max="18" width="2" style="36" customWidth="1"/>
    <col min="19" max="19" width="4.85546875" style="36" customWidth="1"/>
    <col min="20" max="20" width="16.42578125" style="36" customWidth="1"/>
    <col min="21" max="21" width="4.85546875" style="36" customWidth="1"/>
    <col min="22" max="22" width="4.140625" style="36" customWidth="1"/>
    <col min="23" max="23" width="26.7109375" style="36" customWidth="1"/>
    <col min="24" max="28" width="6.7109375" style="36" customWidth="1"/>
    <col min="29" max="29" width="2.140625" style="36" customWidth="1"/>
    <col min="30" max="30" width="6.7109375" style="36" customWidth="1"/>
    <col min="31" max="31" width="5.7109375" style="36" customWidth="1"/>
    <col min="32" max="32" width="6.7109375" style="36" customWidth="1"/>
    <col min="33" max="33" width="2.140625" style="36" customWidth="1"/>
    <col min="34" max="35" width="6.7109375" style="36" customWidth="1"/>
    <col min="36" max="36" width="9.140625" style="36" customWidth="1"/>
    <col min="37" max="60" width="8.7109375" style="36" customWidth="1"/>
    <col min="61" max="61" width="26.7109375" style="36" customWidth="1"/>
    <col min="62" max="62" width="5.7109375" style="36" customWidth="1"/>
    <col min="63" max="16384" width="11.42578125" style="36" hidden="1"/>
  </cols>
  <sheetData>
    <row r="1" spans="1:69" ht="13.5" thickBot="1" x14ac:dyDescent="0.25">
      <c r="A1" s="294"/>
      <c r="B1" s="678"/>
      <c r="C1" s="678"/>
      <c r="D1" s="678"/>
      <c r="E1" s="678"/>
      <c r="F1" s="678"/>
      <c r="G1" s="678"/>
      <c r="H1" s="678"/>
      <c r="I1" s="678"/>
      <c r="J1" s="678"/>
      <c r="K1" s="295"/>
      <c r="L1" s="295"/>
      <c r="M1" s="295"/>
      <c r="N1" s="295"/>
      <c r="O1" s="295"/>
      <c r="P1" s="295"/>
      <c r="Q1" s="295"/>
      <c r="R1" s="295"/>
      <c r="S1" s="295"/>
      <c r="T1" s="295"/>
      <c r="U1" s="295"/>
      <c r="V1" s="678"/>
      <c r="W1" s="678"/>
      <c r="X1" s="295"/>
      <c r="Y1" s="295"/>
      <c r="Z1" s="295"/>
      <c r="AA1" s="295"/>
      <c r="AB1" s="295"/>
      <c r="AC1" s="295"/>
      <c r="AD1" s="295"/>
      <c r="AE1" s="295"/>
      <c r="AR1" s="299"/>
      <c r="AS1" s="299"/>
      <c r="AT1" s="299"/>
      <c r="AU1" s="299"/>
      <c r="AV1" s="299"/>
    </row>
    <row r="2" spans="1:69" ht="30" customHeight="1" thickTop="1" x14ac:dyDescent="0.2">
      <c r="A2" s="297"/>
      <c r="B2" s="298"/>
      <c r="C2" s="298"/>
      <c r="D2" s="298"/>
      <c r="E2" s="298"/>
      <c r="G2" s="597"/>
      <c r="H2" s="679" t="s">
        <v>419</v>
      </c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  <c r="T2" s="680"/>
      <c r="U2" s="680"/>
      <c r="V2" s="680"/>
      <c r="W2" s="680"/>
      <c r="X2" s="680"/>
      <c r="Y2" s="680"/>
      <c r="Z2" s="680"/>
      <c r="AA2" s="680"/>
      <c r="AB2" s="681"/>
      <c r="AC2" s="516"/>
      <c r="AD2" s="516"/>
      <c r="AE2" s="516"/>
      <c r="AF2" s="516"/>
      <c r="AG2" s="516"/>
      <c r="AH2" s="516"/>
      <c r="AI2" s="677" t="s">
        <v>418</v>
      </c>
      <c r="AJ2" s="677"/>
      <c r="AM2" s="61"/>
      <c r="AN2" s="61"/>
      <c r="AO2" s="61"/>
      <c r="AP2" s="61"/>
      <c r="AQ2" s="61"/>
      <c r="AT2" s="353"/>
      <c r="AU2" s="353"/>
      <c r="AV2" s="353"/>
      <c r="AW2" s="56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</row>
    <row r="3" spans="1:69" ht="30" customHeight="1" x14ac:dyDescent="0.3">
      <c r="A3" s="297"/>
      <c r="B3" s="296"/>
      <c r="C3" s="296"/>
      <c r="D3" s="296"/>
      <c r="E3" s="296"/>
      <c r="G3" s="598"/>
      <c r="H3" s="682" t="s">
        <v>238</v>
      </c>
      <c r="I3" s="683"/>
      <c r="J3" s="683"/>
      <c r="K3" s="683"/>
      <c r="L3" s="683"/>
      <c r="M3" s="683"/>
      <c r="N3" s="683"/>
      <c r="O3" s="683"/>
      <c r="P3" s="683"/>
      <c r="Q3" s="683"/>
      <c r="R3" s="683"/>
      <c r="S3" s="683"/>
      <c r="T3" s="683"/>
      <c r="U3" s="683"/>
      <c r="V3" s="683"/>
      <c r="W3" s="683"/>
      <c r="X3" s="683"/>
      <c r="Y3" s="683"/>
      <c r="Z3" s="683"/>
      <c r="AA3" s="683"/>
      <c r="AB3" s="684"/>
      <c r="AC3" s="296"/>
      <c r="AD3" s="296"/>
      <c r="AE3" s="296"/>
      <c r="AF3" s="296"/>
      <c r="AG3" s="296"/>
      <c r="AH3" s="296"/>
      <c r="AI3" s="296"/>
      <c r="AJ3" s="296"/>
      <c r="AK3" s="296"/>
      <c r="AL3" s="296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</row>
    <row r="4" spans="1:69" ht="30" customHeight="1" x14ac:dyDescent="0.2">
      <c r="A4" s="297"/>
      <c r="B4" s="297"/>
      <c r="C4" s="297"/>
      <c r="D4" s="297"/>
      <c r="E4" s="297"/>
      <c r="G4" s="598"/>
      <c r="H4" s="682" t="s">
        <v>239</v>
      </c>
      <c r="I4" s="683"/>
      <c r="J4" s="683"/>
      <c r="K4" s="683"/>
      <c r="L4" s="683"/>
      <c r="M4" s="683"/>
      <c r="N4" s="683"/>
      <c r="O4" s="683"/>
      <c r="P4" s="683"/>
      <c r="Q4" s="683"/>
      <c r="R4" s="683"/>
      <c r="S4" s="683"/>
      <c r="T4" s="683"/>
      <c r="U4" s="683"/>
      <c r="V4" s="683"/>
      <c r="W4" s="683"/>
      <c r="X4" s="683"/>
      <c r="Y4" s="683"/>
      <c r="Z4" s="683"/>
      <c r="AA4" s="683"/>
      <c r="AB4" s="684"/>
      <c r="AC4" s="296"/>
      <c r="AD4" s="296"/>
      <c r="AE4" s="296"/>
      <c r="AF4" s="296"/>
      <c r="AG4" s="296"/>
      <c r="AH4" s="296"/>
      <c r="AI4" s="296"/>
      <c r="AJ4" s="296"/>
      <c r="AK4" s="296"/>
      <c r="AL4" s="296"/>
    </row>
    <row r="5" spans="1:69" ht="30" customHeight="1" thickBot="1" x14ac:dyDescent="0.25">
      <c r="A5" s="297"/>
      <c r="B5" s="297"/>
      <c r="C5" s="297"/>
      <c r="D5" s="297"/>
      <c r="E5" s="297"/>
      <c r="G5" s="598"/>
      <c r="H5" s="674" t="s">
        <v>240</v>
      </c>
      <c r="I5" s="675"/>
      <c r="J5" s="675"/>
      <c r="K5" s="675"/>
      <c r="L5" s="675"/>
      <c r="M5" s="675"/>
      <c r="N5" s="675"/>
      <c r="O5" s="675"/>
      <c r="P5" s="675"/>
      <c r="Q5" s="675"/>
      <c r="R5" s="675"/>
      <c r="S5" s="675"/>
      <c r="T5" s="675"/>
      <c r="U5" s="675"/>
      <c r="V5" s="675"/>
      <c r="W5" s="675"/>
      <c r="X5" s="675"/>
      <c r="Y5" s="675"/>
      <c r="Z5" s="675"/>
      <c r="AA5" s="675"/>
      <c r="AB5" s="676"/>
      <c r="AC5" s="296"/>
      <c r="AD5" s="296"/>
      <c r="AE5" s="296"/>
      <c r="AF5" s="296"/>
      <c r="AG5" s="296"/>
      <c r="AH5" s="296"/>
      <c r="AI5" s="296"/>
      <c r="AJ5" s="296"/>
      <c r="AK5" s="296"/>
      <c r="AL5" s="296"/>
    </row>
    <row r="6" spans="1:69" ht="13.5" thickTop="1" x14ac:dyDescent="0.2">
      <c r="BK6" s="754" t="s">
        <v>417</v>
      </c>
    </row>
    <row r="7" spans="1:69" ht="29.25" customHeight="1" thickBot="1" x14ac:dyDescent="0.35">
      <c r="B7" s="37" t="str">
        <f>Sprache!$E$11</f>
        <v>Ergebnisse</v>
      </c>
      <c r="C7" s="37"/>
      <c r="D7" s="37"/>
      <c r="H7" s="56"/>
      <c r="V7" s="37" t="str">
        <f>Sprache!$E$12</f>
        <v>Tabelle</v>
      </c>
      <c r="AK7" s="667" t="str">
        <f>Sprache!$E$18</f>
        <v>Hinspiele</v>
      </c>
      <c r="AL7" s="667"/>
      <c r="AM7" s="667"/>
      <c r="AN7" s="667"/>
      <c r="AO7" s="667"/>
      <c r="AP7" s="667"/>
      <c r="AQ7" s="667"/>
      <c r="AR7" s="667"/>
      <c r="AS7" s="667"/>
      <c r="AT7" s="356"/>
      <c r="AU7" s="356"/>
      <c r="AV7" s="356"/>
      <c r="AW7" s="667" t="str">
        <f>Sprache!$E$19</f>
        <v>Rückspiele</v>
      </c>
      <c r="AX7" s="667"/>
      <c r="AY7" s="667"/>
      <c r="AZ7" s="667"/>
      <c r="BA7" s="667"/>
      <c r="BB7" s="667"/>
      <c r="BC7" s="667"/>
      <c r="BD7" s="667"/>
      <c r="BE7" s="667"/>
      <c r="BF7" s="356"/>
      <c r="BG7" s="356"/>
      <c r="BH7" s="356"/>
      <c r="BK7" s="755" t="b">
        <f>Einstellungen!$B$39=Sprache!$E$67</f>
        <v>1</v>
      </c>
    </row>
    <row r="8" spans="1:69" ht="24" customHeight="1" thickBot="1" x14ac:dyDescent="0.3">
      <c r="A8" s="615"/>
      <c r="B8" s="616"/>
      <c r="C8" s="616"/>
      <c r="D8" s="616"/>
      <c r="E8" s="616"/>
      <c r="F8" s="616"/>
      <c r="G8" s="616"/>
      <c r="H8" s="616"/>
      <c r="I8" s="616"/>
      <c r="J8" s="616"/>
      <c r="V8" s="215"/>
      <c r="W8" s="215"/>
      <c r="X8" s="215"/>
      <c r="Y8" s="215"/>
      <c r="Z8" s="215"/>
      <c r="AA8" s="215"/>
      <c r="AB8" s="215"/>
      <c r="AC8" s="215"/>
      <c r="AD8" s="215"/>
      <c r="AE8" s="215"/>
      <c r="AF8" s="215"/>
      <c r="AG8" s="215"/>
      <c r="AH8" s="215"/>
      <c r="AI8" s="215"/>
      <c r="AJ8" s="215"/>
      <c r="AK8" s="216" t="str">
        <f ca="1">IF(LEN(W10)&gt;Einstellungen!$C$33,LEFT(W10,Einstellungen!$C$33)&amp;".",W10)</f>
        <v>FC Barc.</v>
      </c>
      <c r="AL8" s="217" t="str">
        <f ca="1">IF(LEN(W11)&gt;Einstellungen!$C$33,LEFT(W11,Einstellungen!$C$33)&amp;".",W11)</f>
        <v>AC Roma</v>
      </c>
      <c r="AM8" s="217" t="str">
        <f ca="1">IF(LEN(W12)&gt;Einstellungen!$C$33,LEFT(W12,Einstellungen!$C$33)&amp;".",W12)</f>
        <v>Eintrac.</v>
      </c>
      <c r="AN8" s="217" t="str">
        <f ca="1">IF(LEN(W13)&gt;Einstellungen!$C$33,LEFT(W13,Einstellungen!$C$33)&amp;".",W13)</f>
        <v>Inter M.</v>
      </c>
      <c r="AO8" s="217" t="str">
        <f ca="1">IF(LEN(W14)&gt;Einstellungen!$C$33,LEFT(W14,Einstellungen!$C$33)&amp;".",W14)</f>
        <v>Maibach.</v>
      </c>
      <c r="AP8" s="217" t="str">
        <f ca="1">IF(LEN(W15)&gt;Einstellungen!$C$33,LEFT(W15,Einstellungen!$C$33)&amp;".",W15)</f>
        <v>Raslo W.</v>
      </c>
      <c r="AQ8" s="217" t="str">
        <f ca="1">IF(LEN(W16)&gt;Einstellungen!$C$33,LEFT(W16,Einstellungen!$C$33)&amp;".",W16)</f>
        <v>VFB Ess.</v>
      </c>
      <c r="AR8" s="217" t="str">
        <f ca="1">IF(LEN(W17)&gt;Einstellungen!$C$33,LEFT(W17,Einstellungen!$C$33)&amp;".",W17)</f>
        <v>1. FC R.</v>
      </c>
      <c r="AS8" s="217" t="str">
        <f ca="1">IF(LEN(W18)&gt;Einstellungen!$C$33,LEFT(W18,Einstellungen!$C$33)&amp;".",W18)</f>
        <v>Fun Kic.</v>
      </c>
      <c r="AT8" s="217" t="str">
        <f ca="1">IF(LEN(W19)&gt;Einstellungen!$C$33,LEFT(W19,Einstellungen!$C$33)&amp;".",W19)</f>
        <v>SSV Wil.</v>
      </c>
      <c r="AU8" s="217" t="str">
        <f ca="1">IF(LEN(W20)&gt;Einstellungen!$C$33,LEFT(W20,Einstellungen!$C$33)&amp;".",W20)</f>
        <v/>
      </c>
      <c r="AV8" s="218" t="str">
        <f ca="1">IF(LEN(W21)&gt;Einstellungen!$C$33,LEFT(W21,Einstellungen!$C$33)&amp;".",W21)</f>
        <v/>
      </c>
      <c r="AW8" s="216" t="str">
        <f t="shared" ref="AW8:BE8" ca="1" si="0">AK$8</f>
        <v>FC Barc.</v>
      </c>
      <c r="AX8" s="217" t="str">
        <f t="shared" ca="1" si="0"/>
        <v>AC Roma</v>
      </c>
      <c r="AY8" s="217" t="str">
        <f t="shared" ca="1" si="0"/>
        <v>Eintrac.</v>
      </c>
      <c r="AZ8" s="217" t="str">
        <f t="shared" ca="1" si="0"/>
        <v>Inter M.</v>
      </c>
      <c r="BA8" s="217" t="str">
        <f t="shared" ca="1" si="0"/>
        <v>Maibach.</v>
      </c>
      <c r="BB8" s="217" t="str">
        <f t="shared" ca="1" si="0"/>
        <v>Raslo W.</v>
      </c>
      <c r="BC8" s="217" t="str">
        <f t="shared" ca="1" si="0"/>
        <v>VFB Ess.</v>
      </c>
      <c r="BD8" s="217" t="str">
        <f t="shared" ca="1" si="0"/>
        <v>1. FC R.</v>
      </c>
      <c r="BE8" s="217" t="str">
        <f t="shared" ca="1" si="0"/>
        <v>Fun Kic.</v>
      </c>
      <c r="BF8" s="217" t="str">
        <f t="shared" ref="BF8:BH8" ca="1" si="1">AT$8</f>
        <v>SSV Wil.</v>
      </c>
      <c r="BG8" s="217" t="str">
        <f t="shared" ca="1" si="1"/>
        <v/>
      </c>
      <c r="BH8" s="219" t="str">
        <f t="shared" ca="1" si="1"/>
        <v/>
      </c>
      <c r="BI8" s="220"/>
    </row>
    <row r="9" spans="1:69" ht="24" customHeight="1" thickTop="1" thickBot="1" x14ac:dyDescent="0.25">
      <c r="B9" s="433" t="str">
        <f>Sprache!$E$9</f>
        <v>Nr.</v>
      </c>
      <c r="C9" s="434" t="str">
        <f>Sprache!$E$39</f>
        <v>Beginn</v>
      </c>
      <c r="D9" s="434" t="str">
        <f>Sprache!$E$48</f>
        <v>Feld</v>
      </c>
      <c r="E9" s="670" t="str">
        <f>Sprache!$E$14</f>
        <v>Spielpaarung</v>
      </c>
      <c r="F9" s="670"/>
      <c r="G9" s="670"/>
      <c r="H9" s="670" t="str">
        <f>Sprache!$E$54</f>
        <v>Satz 1</v>
      </c>
      <c r="I9" s="670"/>
      <c r="J9" s="670"/>
      <c r="K9" s="670" t="str">
        <f>Sprache!$E$55</f>
        <v>Satz 2</v>
      </c>
      <c r="L9" s="670"/>
      <c r="M9" s="670"/>
      <c r="N9" s="671" t="str">
        <f>Sprache!$E$56</f>
        <v>Satz 3</v>
      </c>
      <c r="O9" s="672"/>
      <c r="P9" s="672"/>
      <c r="Q9" s="672" t="str">
        <f>Sprache!$E$57</f>
        <v>Sätze</v>
      </c>
      <c r="R9" s="672"/>
      <c r="S9" s="673"/>
      <c r="T9" s="603" t="str">
        <f>Sprache!$E$76</f>
        <v>Schiedsrichter</v>
      </c>
      <c r="V9" s="658" t="str">
        <f ca="1">IF(OR(Calc!$K$16=0,Planung!$D$6&gt;2,Planung!$A$6&gt;1),"",IF(OR(AND(Planung!$D$6=2,Calc!$K$16&lt;Calc!$B$16),AND(Planung!$D$6=1,Calc!$K$16*2&lt;Calc!$B$16)),Sprache!$E$17,Sprache!$E$16))</f>
        <v>Noch unvollständig</v>
      </c>
      <c r="W9" s="659"/>
      <c r="X9" s="221" t="str">
        <f>Sprache!$E$21</f>
        <v>SP</v>
      </c>
      <c r="Y9" s="222" t="str">
        <f>Sprache!$E$22</f>
        <v>G</v>
      </c>
      <c r="Z9" s="222" t="str">
        <f>Sprache!$E$23</f>
        <v>U</v>
      </c>
      <c r="AA9" s="354" t="str">
        <f>Sprache!$E$24</f>
        <v>V</v>
      </c>
      <c r="AB9" s="663" t="str">
        <f>Sprache!$E$57</f>
        <v>Sätze</v>
      </c>
      <c r="AC9" s="664"/>
      <c r="AD9" s="665"/>
      <c r="AE9" s="222" t="str">
        <f>Sprache!$E$26</f>
        <v>Diff.</v>
      </c>
      <c r="AF9" s="663" t="str">
        <f>Sprache!$E$58</f>
        <v>Bälle</v>
      </c>
      <c r="AG9" s="664"/>
      <c r="AH9" s="665"/>
      <c r="AI9" s="222" t="str">
        <f>IF(Einstellungen!$G$24,Sprache!$E$26,Sprache!$E$25)</f>
        <v>Diff.</v>
      </c>
      <c r="AJ9" s="223" t="str">
        <f>IF(Einstellungen!$G$9,Sprache!$E$27,Sprache!$E$68)</f>
        <v>Pkt</v>
      </c>
      <c r="AK9" s="403" t="str">
        <f ca="1">W10</f>
        <v>FC Barcelona</v>
      </c>
      <c r="AL9" s="404" t="str">
        <f ca="1">W11</f>
        <v>AC Roma</v>
      </c>
      <c r="AM9" s="404" t="str">
        <f ca="1">W12</f>
        <v>Eintracht Frankfurt</v>
      </c>
      <c r="AN9" s="404" t="str">
        <f ca="1">W13</f>
        <v>Inter Mailand</v>
      </c>
      <c r="AO9" s="404" t="str">
        <f ca="1">W14</f>
        <v>Maibach 1822 eV</v>
      </c>
      <c r="AP9" s="404" t="str">
        <f ca="1">W15</f>
        <v>Raslo Winners</v>
      </c>
      <c r="AQ9" s="404" t="str">
        <f ca="1">W16</f>
        <v>VFB Essenheim</v>
      </c>
      <c r="AR9" s="404" t="str">
        <f ca="1">W17</f>
        <v>1. FC Riedwald</v>
      </c>
      <c r="AS9" s="404" t="str">
        <f ca="1">W18</f>
        <v>Fun Kickers Oes</v>
      </c>
      <c r="AT9" s="404" t="str">
        <f ca="1">W19</f>
        <v>SSV Wildbach</v>
      </c>
      <c r="AU9" s="404" t="str">
        <f ca="1">W20</f>
        <v/>
      </c>
      <c r="AV9" s="405" t="str">
        <f ca="1">W21</f>
        <v/>
      </c>
      <c r="AW9" s="403" t="str">
        <f ca="1">W10</f>
        <v>FC Barcelona</v>
      </c>
      <c r="AX9" s="404" t="str">
        <f ca="1">W11</f>
        <v>AC Roma</v>
      </c>
      <c r="AY9" s="404" t="str">
        <f ca="1">W12</f>
        <v>Eintracht Frankfurt</v>
      </c>
      <c r="AZ9" s="404" t="str">
        <f ca="1">W13</f>
        <v>Inter Mailand</v>
      </c>
      <c r="BA9" s="404" t="str">
        <f ca="1">W14</f>
        <v>Maibach 1822 eV</v>
      </c>
      <c r="BB9" s="404" t="str">
        <f ca="1">W15</f>
        <v>Raslo Winners</v>
      </c>
      <c r="BC9" s="404" t="str">
        <f ca="1">W16</f>
        <v>VFB Essenheim</v>
      </c>
      <c r="BD9" s="404" t="str">
        <f ca="1">W17</f>
        <v>1. FC Riedwald</v>
      </c>
      <c r="BE9" s="404" t="str">
        <f ca="1">W18</f>
        <v>Fun Kickers Oes</v>
      </c>
      <c r="BF9" s="404" t="str">
        <f ca="1">W19</f>
        <v>SSV Wildbach</v>
      </c>
      <c r="BG9" s="404" t="str">
        <f ca="1">W20</f>
        <v/>
      </c>
      <c r="BH9" s="408" t="str">
        <f ca="1">W21</f>
        <v/>
      </c>
      <c r="BI9" s="220"/>
    </row>
    <row r="10" spans="1:69" ht="24" customHeight="1" x14ac:dyDescent="0.2">
      <c r="B10" s="457">
        <v>1</v>
      </c>
      <c r="C10" s="458">
        <f ca="1">Planung!$I7</f>
        <v>0.375</v>
      </c>
      <c r="D10" s="459">
        <f ca="1">Planung!$J7</f>
        <v>1</v>
      </c>
      <c r="E10" s="460" t="str">
        <f ca="1">Planung!$N7</f>
        <v>1. FC Riedwald</v>
      </c>
      <c r="F10" s="461" t="s">
        <v>4</v>
      </c>
      <c r="G10" s="462" t="str">
        <f ca="1">Planung!$P7</f>
        <v>AC Roma</v>
      </c>
      <c r="H10" s="463">
        <v>13</v>
      </c>
      <c r="I10" s="464" t="str">
        <f>Sprache!$E$87</f>
        <v xml:space="preserve"> : </v>
      </c>
      <c r="J10" s="465">
        <v>21</v>
      </c>
      <c r="K10" s="463">
        <v>15</v>
      </c>
      <c r="L10" s="454" t="str">
        <f>Sprache!$E$87</f>
        <v xml:space="preserve"> : </v>
      </c>
      <c r="M10" s="465">
        <v>21</v>
      </c>
      <c r="N10" s="466"/>
      <c r="O10" s="454" t="str">
        <f>Sprache!$E$87</f>
        <v xml:space="preserve"> : </v>
      </c>
      <c r="P10" s="469"/>
      <c r="Q10" s="506">
        <f ca="1">IF(BK10,"",(H10&lt;&gt;"")*(J10&lt;&gt;"")*NOT(BL10)*((H10&gt;J10)+(H10=J10)*0.5)+(K10&lt;&gt;"")*(M10&lt;&gt;"")*NOT(BM10)*((K10&gt;M10)+(K10=M10)*0.5)+(N10&lt;&gt;"")*(P10&lt;&gt;"")*NOT(BN10)*((N10&gt;P10)+(N10=P10)*0.5))</f>
        <v>0</v>
      </c>
      <c r="R10" s="507" t="str">
        <f>Sprache!$E$87</f>
        <v xml:space="preserve"> : </v>
      </c>
      <c r="S10" s="508">
        <f ca="1">IF(BK10,"",(H10&lt;&gt;"")*(J10&lt;&gt;"")*NOT(BL10)*((H10&lt;J10)+(H10=J10)*0.5)+(K10&lt;&gt;"")*(M10&lt;&gt;"")*NOT(BM10)*((K10&lt;M10)+(K10=M10)*0.5)+(N10&lt;&gt;"")*(P10&lt;&gt;"")*NOT(BN10)*((N10&lt;P10)+(N10=P10)*0.5))</f>
        <v>2</v>
      </c>
      <c r="T10" s="602" t="str">
        <f>IF(Planung!$Q7="","",Planung!$Q7)</f>
        <v/>
      </c>
      <c r="U10" s="515"/>
      <c r="V10" s="394">
        <f ca="1">IF(Calc!$K$16=0,"",1)</f>
        <v>1</v>
      </c>
      <c r="W10" s="395" t="str">
        <f ca="1">IF(Calc!$K$16=0,Calc!$Q94,VLOOKUP(Calc!B4,Calc!$C$4:$N$15,4,0))</f>
        <v>FC Barcelona</v>
      </c>
      <c r="X10" s="398">
        <f ca="1">IF(Calc!$K$16=0,"",VLOOKUP(Calc!B4,Calc!$C$4:$N$15,9,0))</f>
        <v>2</v>
      </c>
      <c r="Y10" s="224">
        <f ca="1">IF(Calc!$K$16=0,"",VLOOKUP(Calc!B4,Calc!$C$4:$N$15,10,0))</f>
        <v>2</v>
      </c>
      <c r="Z10" s="224">
        <f ca="1">IF(Calc!$K$16=0,"",VLOOKUP(Calc!B4,Calc!$C$4:$N$15,11,0))</f>
        <v>0</v>
      </c>
      <c r="AA10" s="224">
        <f ca="1">IF(Calc!$K$16=0,"",VLOOKUP(Calc!B4,Calc!$C$4:$N$15,12,0))</f>
        <v>0</v>
      </c>
      <c r="AB10" s="225">
        <f ca="1">IF(Calc!$K$16=0,"",VLOOKUP(Calc!B4,Calc!$C$4:$BC$15,51,0))</f>
        <v>4</v>
      </c>
      <c r="AC10" s="413" t="str">
        <f>Sprache!$E$87</f>
        <v xml:space="preserve"> : </v>
      </c>
      <c r="AD10" s="226">
        <f ca="1">IF(Calc!$K$16=0,"",VLOOKUP(Calc!B4,Calc!$C$4:$BC$15,52,0))</f>
        <v>0</v>
      </c>
      <c r="AE10" s="505">
        <f ca="1">IF(Calc!$K$16=0,"",AB10-AD10)</f>
        <v>4</v>
      </c>
      <c r="AF10" s="225">
        <f ca="1">IF(Calc!$K$16=0,"",VLOOKUP(Calc!B4,Calc!$C$4:$N$15,5,0))</f>
        <v>86</v>
      </c>
      <c r="AG10" s="413" t="str">
        <f>Sprache!$E$87</f>
        <v xml:space="preserve"> : </v>
      </c>
      <c r="AH10" s="226">
        <f ca="1">IF(Calc!$K$16=0,"",VLOOKUP(Calc!B4,Calc!$C$4:$N$15,6,0))</f>
        <v>53</v>
      </c>
      <c r="AI10" s="224">
        <f ca="1">IF(Calc!$K$16=0,"",IF(VLOOKUP(Calc!B4,Calc!$C$4:$BE$15,55,0)=Einstellungen!$F$24,"max",VLOOKUP(Calc!B4,Calc!$C$4:$BE$15,55,0)))</f>
        <v>33</v>
      </c>
      <c r="AJ10" s="227">
        <f ca="1">IF(Calc!$K$16=0,"",VLOOKUP(Calc!B4,Calc!$C$4:$BA$15,Einstellungen!$H$9,0))</f>
        <v>4</v>
      </c>
      <c r="AK10" s="228"/>
      <c r="AL10" s="224" t="str">
        <f ca="1">IFERROR(VLOOKUP($W10&amp;AL$9,Calc!$Z$94:$AM$357,Einstellungen!$G$29,0),"")</f>
        <v/>
      </c>
      <c r="AM10" s="224" t="str">
        <f ca="1">IFERROR(VLOOKUP($W10&amp;AM$9,Calc!$Z$94:$AM$357,Einstellungen!$G$29,0),"")</f>
        <v/>
      </c>
      <c r="AN10" s="224" t="str">
        <f ca="1">IFERROR(VLOOKUP($W10&amp;AN$9,Calc!$Z$94:$AM$357,Einstellungen!$G$29,0),"")</f>
        <v/>
      </c>
      <c r="AO10" s="224" t="str">
        <f ca="1">IFERROR(VLOOKUP($W10&amp;AO$9,Calc!$Z$94:$AM$357,Einstellungen!$G$29,0),"")</f>
        <v/>
      </c>
      <c r="AP10" s="224" t="str">
        <f ca="1">IFERROR(VLOOKUP($W10&amp;AP$9,Calc!$Z$94:$AM$357,Einstellungen!$G$29,0),"")</f>
        <v>44 : 36</v>
      </c>
      <c r="AQ10" s="224" t="str">
        <f ca="1">IFERROR(VLOOKUP($W10&amp;AQ$9,Calc!$Z$94:$AM$357,Einstellungen!$G$29,0),"")</f>
        <v/>
      </c>
      <c r="AR10" s="224" t="str">
        <f ca="1">IFERROR(VLOOKUP($W10&amp;AR$9,Calc!$Z$94:$AM$357,Einstellungen!$G$29,0),"")</f>
        <v/>
      </c>
      <c r="AS10" s="224" t="str">
        <f ca="1">IFERROR(VLOOKUP($W10&amp;AS$9,Calc!$Z$94:$AM$357,Einstellungen!$G$29,0),"")</f>
        <v/>
      </c>
      <c r="AT10" s="224" t="str">
        <f ca="1">IFERROR(VLOOKUP($W10&amp;AT$9,Calc!$Z$94:$AM$357,Einstellungen!$G$29,0),"")</f>
        <v>42 : 17</v>
      </c>
      <c r="AU10" s="224" t="str">
        <f ca="1">IFERROR(VLOOKUP($W10&amp;AU$9,Calc!$Z$94:$AM$357,Einstellungen!$G$29,0),"")</f>
        <v/>
      </c>
      <c r="AV10" s="399" t="str">
        <f ca="1">IFERROR(VLOOKUP($W10&amp;AV$9,Calc!$Z$94:$AM$357,Einstellungen!$G$29,0),"")</f>
        <v/>
      </c>
      <c r="AW10" s="401"/>
      <c r="AX10" s="224" t="str">
        <f ca="1">IFERROR(VLOOKUP($W10&amp;AX$9,Calc!$AC$94:$AM$357,Einstellungen!$H$29,0),"")</f>
        <v/>
      </c>
      <c r="AY10" s="224" t="str">
        <f ca="1">IFERROR(VLOOKUP($W10&amp;AY$9,Calc!$AC$94:$AM$357,Einstellungen!$H$29,0),"")</f>
        <v/>
      </c>
      <c r="AZ10" s="224" t="str">
        <f ca="1">IFERROR(VLOOKUP($W10&amp;AZ$9,Calc!$AC$94:$AM$357,Einstellungen!$H$29,0),"")</f>
        <v/>
      </c>
      <c r="BA10" s="224" t="str">
        <f ca="1">IFERROR(VLOOKUP($W10&amp;BA$9,Calc!$AC$94:$AM$357,Einstellungen!$H$29,0),"")</f>
        <v/>
      </c>
      <c r="BB10" s="224" t="str">
        <f ca="1">IFERROR(VLOOKUP($W10&amp;BB$9,Calc!$AC$94:$AM$357,Einstellungen!$H$29,0),"")</f>
        <v/>
      </c>
      <c r="BC10" s="224" t="str">
        <f ca="1">IFERROR(VLOOKUP($W10&amp;BC$9,Calc!$AC$94:$AM$357,Einstellungen!$H$29,0),"")</f>
        <v/>
      </c>
      <c r="BD10" s="224" t="str">
        <f ca="1">IFERROR(VLOOKUP($W10&amp;BD$9,Calc!$AC$94:$AM$357,Einstellungen!$H$29,0),"")</f>
        <v/>
      </c>
      <c r="BE10" s="224" t="str">
        <f ca="1">IFERROR(VLOOKUP($W10&amp;BE$9,Calc!$AC$94:$AM$357,Einstellungen!$H$29,0),"")</f>
        <v/>
      </c>
      <c r="BF10" s="224" t="str">
        <f ca="1">IFERROR(VLOOKUP($W10&amp;BF$9,Calc!$AC$94:$AM$357,Einstellungen!$H$29,0),"")</f>
        <v/>
      </c>
      <c r="BG10" s="224" t="str">
        <f ca="1">IFERROR(VLOOKUP($W10&amp;BG$9,Calc!$AC$94:$AM$357,Einstellungen!$H$29,0),"")</f>
        <v/>
      </c>
      <c r="BH10" s="229" t="str">
        <f ca="1">IFERROR(VLOOKUP($W10&amp;BH$9,Calc!$AC$94:$AM$357,Einstellungen!$H$29,0),"")</f>
        <v/>
      </c>
      <c r="BI10" s="406" t="str">
        <f ca="1">W10</f>
        <v>FC Barcelona</v>
      </c>
      <c r="BK10" s="515" t="b">
        <f ca="1">OR(E10="",G10="",AND(OR(H10="",J10="",BL10),OR(K10="",M10="",BM10),OR(N10="",P10="",BN10)))</f>
        <v>0</v>
      </c>
      <c r="BL10" s="515" t="b">
        <f>ABS(H10-J10)&lt;2*$BK$7</f>
        <v>0</v>
      </c>
      <c r="BM10" s="515" t="b">
        <f>ABS(K10-M10)&lt;2*$BK$7</f>
        <v>0</v>
      </c>
      <c r="BN10" s="515" t="b">
        <f>ABS(N10-P10)&lt;2*$BK$7</f>
        <v>1</v>
      </c>
      <c r="BO10" s="515" t="b">
        <f>AND(BL10,H10&lt;&gt;"",J10&lt;&gt;"")</f>
        <v>0</v>
      </c>
      <c r="BP10" s="515" t="b">
        <f>AND(BM10,K10&lt;&gt;"",M10&lt;&gt;"")</f>
        <v>0</v>
      </c>
      <c r="BQ10" s="515" t="b">
        <f>AND(BN10,N10&lt;&gt;"",P10&lt;&gt;"")</f>
        <v>0</v>
      </c>
    </row>
    <row r="11" spans="1:69" ht="24" customHeight="1" x14ac:dyDescent="0.2">
      <c r="B11" s="233">
        <v>2</v>
      </c>
      <c r="C11" s="445">
        <f ca="1">Planung!$I8</f>
        <v>0.375</v>
      </c>
      <c r="D11" s="446">
        <f ca="1">Planung!$J8</f>
        <v>2</v>
      </c>
      <c r="E11" s="435" t="str">
        <f ca="1">Planung!$N8</f>
        <v>Raslo Winners</v>
      </c>
      <c r="F11" s="436" t="s">
        <v>4</v>
      </c>
      <c r="G11" s="437" t="str">
        <f ca="1">Planung!$P8</f>
        <v>FC Barcelona</v>
      </c>
      <c r="H11" s="438">
        <v>21</v>
      </c>
      <c r="I11" s="439" t="str">
        <f>Sprache!$E$87</f>
        <v xml:space="preserve"> : </v>
      </c>
      <c r="J11" s="452">
        <v>23</v>
      </c>
      <c r="K11" s="438">
        <v>15</v>
      </c>
      <c r="L11" s="455" t="str">
        <f>Sprache!$E$87</f>
        <v xml:space="preserve"> : </v>
      </c>
      <c r="M11" s="452">
        <v>21</v>
      </c>
      <c r="N11" s="467"/>
      <c r="O11" s="455" t="str">
        <f>Sprache!$E$87</f>
        <v xml:space="preserve"> : </v>
      </c>
      <c r="P11" s="470"/>
      <c r="Q11" s="509">
        <f t="shared" ref="Q11:Q74" ca="1" si="2">IF(BK11,"",(H11&lt;&gt;"")*(J11&lt;&gt;"")*NOT(BL11)*((H11&gt;J11)+(H11=J11)*0.5)+(K11&lt;&gt;"")*(M11&lt;&gt;"")*NOT(BM11)*((K11&gt;M11)+(K11=M11)*0.5)+(N11&lt;&gt;"")*(P11&lt;&gt;"")*NOT(BN11)*((N11&gt;P11)+(N11=P11)*0.5))</f>
        <v>0</v>
      </c>
      <c r="R11" s="510" t="str">
        <f>Sprache!$E$87</f>
        <v xml:space="preserve"> : </v>
      </c>
      <c r="S11" s="511">
        <f t="shared" ref="S11:S74" ca="1" si="3">IF(BK11,"",(H11&lt;&gt;"")*(J11&lt;&gt;"")*NOT(BL11)*((H11&lt;J11)+(H11=J11)*0.5)+(K11&lt;&gt;"")*(M11&lt;&gt;"")*NOT(BM11)*((K11&lt;M11)+(K11=M11)*0.5)+(N11&lt;&gt;"")*(P11&lt;&gt;"")*NOT(BN11)*((N11&lt;P11)+(N11=P11)*0.5))</f>
        <v>2</v>
      </c>
      <c r="T11" s="599" t="str">
        <f>IF(Planung!$Q8="","",Planung!$Q8)</f>
        <v/>
      </c>
      <c r="U11" s="515"/>
      <c r="V11" s="396">
        <f ca="1">IF(Calc!$K$16=0,"",IF(VLOOKUP(Calc!B5,Calc!$C$4:$E$15,3,0)=MAX(V$10:V10),VLOOKUP(Calc!B5,Calc!$C$4:$E$15,3,0),Calc!B5))</f>
        <v>2</v>
      </c>
      <c r="W11" s="397" t="str">
        <f ca="1">IF(Calc!$K$16=0,Calc!$Q95,VLOOKUP(Calc!B5,Calc!$C$4:$N$15,4,0))</f>
        <v>AC Roma</v>
      </c>
      <c r="X11" s="233">
        <f ca="1">IF(Calc!$K$16=0,"",VLOOKUP(Calc!B5,Calc!$C$4:$N$15,9,0))</f>
        <v>2</v>
      </c>
      <c r="Y11" s="214">
        <f ca="1">IF(Calc!$K$16=0,"",VLOOKUP(Calc!B5,Calc!$C$4:$N$15,10,0))</f>
        <v>2</v>
      </c>
      <c r="Z11" s="214">
        <f ca="1">IF(Calc!$K$16=0,"",VLOOKUP(Calc!B5,Calc!$C$4:$N$15,11,0))</f>
        <v>0</v>
      </c>
      <c r="AA11" s="214">
        <f ca="1">IF(Calc!$K$16=0,"",VLOOKUP(Calc!B5,Calc!$C$4:$N$15,12,0))</f>
        <v>0</v>
      </c>
      <c r="AB11" s="230">
        <f ca="1">IF(Calc!$K$16=0,"",VLOOKUP(Calc!B5,Calc!$C$4:$BC$15,51,0))</f>
        <v>4</v>
      </c>
      <c r="AC11" s="414" t="str">
        <f>Sprache!$E$87</f>
        <v xml:space="preserve"> : </v>
      </c>
      <c r="AD11" s="231">
        <f ca="1">IF(Calc!$K$16=0,"",VLOOKUP(Calc!B5,Calc!$C$4:$BC$15,52,0))</f>
        <v>0</v>
      </c>
      <c r="AE11" s="436">
        <f ca="1">IF(Calc!$K$16=0,"",AB11-AD11)</f>
        <v>4</v>
      </c>
      <c r="AF11" s="230">
        <f ca="1">IF(Calc!$K$16=0,"",VLOOKUP(Calc!B5,Calc!$C$4:$N$15,5,0))</f>
        <v>84</v>
      </c>
      <c r="AG11" s="414" t="str">
        <f>Sprache!$E$87</f>
        <v xml:space="preserve"> : </v>
      </c>
      <c r="AH11" s="231">
        <f ca="1">IF(Calc!$K$16=0,"",VLOOKUP(Calc!B5,Calc!$C$4:$N$15,6,0))</f>
        <v>56</v>
      </c>
      <c r="AI11" s="214">
        <f ca="1">IF(Calc!$K$16=0,"",IF(VLOOKUP(Calc!B5,Calc!$C$4:$BE$15,55,0)=Einstellungen!$F$24,"max",VLOOKUP(Calc!B5,Calc!$C$4:$BE$15,55,0)))</f>
        <v>28</v>
      </c>
      <c r="AJ11" s="232">
        <f ca="1">IF(Calc!$K$16=0,"",VLOOKUP(Calc!B5,Calc!$C$4:$BA$15,Einstellungen!$H$9,0))</f>
        <v>4</v>
      </c>
      <c r="AK11" s="233" t="str">
        <f ca="1">IFERROR(VLOOKUP($W11&amp;AK$9,Calc!$Z$94:$AM$357,Einstellungen!$G$29,0),"")</f>
        <v/>
      </c>
      <c r="AL11" s="234"/>
      <c r="AM11" s="214" t="str">
        <f ca="1">IFERROR(VLOOKUP($W11&amp;AM$9,Calc!$Z$94:$AM$357,Einstellungen!$G$29,0),"")</f>
        <v/>
      </c>
      <c r="AN11" s="214" t="str">
        <f ca="1">IFERROR(VLOOKUP($W11&amp;AN$9,Calc!$Z$94:$AM$357,Einstellungen!$G$29,0),"")</f>
        <v/>
      </c>
      <c r="AO11" s="214" t="str">
        <f ca="1">IFERROR(VLOOKUP($W11&amp;AO$9,Calc!$Z$94:$AM$357,Einstellungen!$G$29,0),"")</f>
        <v/>
      </c>
      <c r="AP11" s="214" t="str">
        <f ca="1">IFERROR(VLOOKUP($W11&amp;AP$9,Calc!$Z$94:$AM$357,Einstellungen!$G$29,0),"")</f>
        <v/>
      </c>
      <c r="AQ11" s="214" t="str">
        <f ca="1">IFERROR(VLOOKUP($W11&amp;AQ$9,Calc!$Z$94:$AM$357,Einstellungen!$G$29,0),"")</f>
        <v/>
      </c>
      <c r="AR11" s="214" t="str">
        <f ca="1">IFERROR(VLOOKUP($W11&amp;AR$9,Calc!$Z$94:$AM$357,Einstellungen!$G$29,0),"")</f>
        <v>42 : 28</v>
      </c>
      <c r="AS11" s="214" t="str">
        <f ca="1">IFERROR(VLOOKUP($W11&amp;AS$9,Calc!$Z$94:$AM$357,Einstellungen!$G$29,0),"")</f>
        <v>42 : 28</v>
      </c>
      <c r="AT11" s="214" t="str">
        <f ca="1">IFERROR(VLOOKUP($W11&amp;AT$9,Calc!$Z$94:$AM$357,Einstellungen!$G$29,0),"")</f>
        <v/>
      </c>
      <c r="AU11" s="214" t="str">
        <f ca="1">IFERROR(VLOOKUP($W11&amp;AU$9,Calc!$Z$94:$AM$357,Einstellungen!$G$29,0),"")</f>
        <v/>
      </c>
      <c r="AV11" s="400" t="str">
        <f ca="1">IFERROR(VLOOKUP($W11&amp;AV$9,Calc!$Z$94:$AM$357,Einstellungen!$G$29,0),"")</f>
        <v/>
      </c>
      <c r="AW11" s="402" t="str">
        <f ca="1">IFERROR(VLOOKUP($W11&amp;AW$9,Calc!$AC$94:$AM$357,Einstellungen!$H$29,0),"")</f>
        <v/>
      </c>
      <c r="AX11" s="234"/>
      <c r="AY11" s="214" t="str">
        <f ca="1">IFERROR(VLOOKUP($W11&amp;AY$9,Calc!$AC$94:$AM$357,Einstellungen!$H$29,0),"")</f>
        <v/>
      </c>
      <c r="AZ11" s="214" t="str">
        <f ca="1">IFERROR(VLOOKUP($W11&amp;AZ$9,Calc!$AC$94:$AM$357,Einstellungen!$H$29,0),"")</f>
        <v/>
      </c>
      <c r="BA11" s="214" t="str">
        <f ca="1">IFERROR(VLOOKUP($W11&amp;BA$9,Calc!$AC$94:$AM$357,Einstellungen!$H$29,0),"")</f>
        <v/>
      </c>
      <c r="BB11" s="214" t="str">
        <f ca="1">IFERROR(VLOOKUP($W11&amp;BB$9,Calc!$AC$94:$AM$357,Einstellungen!$H$29,0),"")</f>
        <v/>
      </c>
      <c r="BC11" s="214" t="str">
        <f ca="1">IFERROR(VLOOKUP($W11&amp;BC$9,Calc!$AC$94:$AM$357,Einstellungen!$H$29,0),"")</f>
        <v/>
      </c>
      <c r="BD11" s="214" t="str">
        <f ca="1">IFERROR(VLOOKUP($W11&amp;BD$9,Calc!$AC$94:$AM$357,Einstellungen!$H$29,0),"")</f>
        <v/>
      </c>
      <c r="BE11" s="214" t="str">
        <f ca="1">IFERROR(VLOOKUP($W11&amp;BE$9,Calc!$AC$94:$AM$357,Einstellungen!$H$29,0),"")</f>
        <v/>
      </c>
      <c r="BF11" s="214" t="str">
        <f ca="1">IFERROR(VLOOKUP($W11&amp;BF$9,Calc!$AC$94:$AM$357,Einstellungen!$H$29,0),"")</f>
        <v/>
      </c>
      <c r="BG11" s="214" t="str">
        <f ca="1">IFERROR(VLOOKUP($W11&amp;BG$9,Calc!$AC$94:$AM$357,Einstellungen!$H$29,0),"")</f>
        <v/>
      </c>
      <c r="BH11" s="235" t="str">
        <f ca="1">IFERROR(VLOOKUP($W11&amp;BH$9,Calc!$AC$94:$AM$357,Einstellungen!$H$29,0),"")</f>
        <v/>
      </c>
      <c r="BI11" s="407" t="str">
        <f t="shared" ref="BI11:BI21" ca="1" si="4">W11</f>
        <v>AC Roma</v>
      </c>
      <c r="BK11" s="515" t="b">
        <f t="shared" ref="BK11:BK74" ca="1" si="5">OR(E11="",G11="",AND(OR(H11="",J11="",BL11),OR(K11="",M11="",BM11),OR(N11="",P11="",BN11)))</f>
        <v>0</v>
      </c>
      <c r="BL11" s="515" t="b">
        <f t="shared" ref="BL11:BL74" si="6">ABS(H11-J11)&lt;2*$BK$7</f>
        <v>0</v>
      </c>
      <c r="BM11" s="515" t="b">
        <f t="shared" ref="BM11:BM74" si="7">ABS(K11-M11)&lt;2*$BK$7</f>
        <v>0</v>
      </c>
      <c r="BN11" s="515" t="b">
        <f t="shared" ref="BN11:BN74" si="8">ABS(N11-P11)&lt;2*$BK$7</f>
        <v>1</v>
      </c>
      <c r="BO11" s="515" t="b">
        <f t="shared" ref="BO11:BO74" si="9">AND(BL11,H11&lt;&gt;"",J11&lt;&gt;"")</f>
        <v>0</v>
      </c>
      <c r="BP11" s="515" t="b">
        <f t="shared" ref="BP11:BP74" si="10">AND(BM11,K11&lt;&gt;"",M11&lt;&gt;"")</f>
        <v>0</v>
      </c>
      <c r="BQ11" s="515" t="b">
        <f t="shared" ref="BQ11:BQ74" si="11">AND(BN11,N11&lt;&gt;"",P11&lt;&gt;"")</f>
        <v>0</v>
      </c>
    </row>
    <row r="12" spans="1:69" ht="24" customHeight="1" x14ac:dyDescent="0.2">
      <c r="B12" s="233">
        <v>3</v>
      </c>
      <c r="C12" s="445">
        <f ca="1">Planung!$I9</f>
        <v>0.375</v>
      </c>
      <c r="D12" s="446">
        <f ca="1">Planung!$J9</f>
        <v>3</v>
      </c>
      <c r="E12" s="435" t="str">
        <f ca="1">Planung!$N9</f>
        <v>Eintracht Frankfurt</v>
      </c>
      <c r="F12" s="436" t="s">
        <v>4</v>
      </c>
      <c r="G12" s="437" t="str">
        <f ca="1">Planung!$P9</f>
        <v>Fun Kickers Oes</v>
      </c>
      <c r="H12" s="438">
        <v>21</v>
      </c>
      <c r="I12" s="439" t="str">
        <f>Sprache!$E$87</f>
        <v xml:space="preserve"> : </v>
      </c>
      <c r="J12" s="452">
        <v>19</v>
      </c>
      <c r="K12" s="438">
        <v>20</v>
      </c>
      <c r="L12" s="455" t="str">
        <f>Sprache!$E$87</f>
        <v xml:space="preserve"> : </v>
      </c>
      <c r="M12" s="452">
        <v>22</v>
      </c>
      <c r="N12" s="467">
        <v>21</v>
      </c>
      <c r="O12" s="455" t="str">
        <f>Sprache!$E$87</f>
        <v xml:space="preserve"> : </v>
      </c>
      <c r="P12" s="470">
        <v>17</v>
      </c>
      <c r="Q12" s="509">
        <f t="shared" ca="1" si="2"/>
        <v>2</v>
      </c>
      <c r="R12" s="510" t="str">
        <f>Sprache!$E$87</f>
        <v xml:space="preserve"> : </v>
      </c>
      <c r="S12" s="511">
        <f t="shared" ca="1" si="3"/>
        <v>1</v>
      </c>
      <c r="T12" s="599" t="str">
        <f>IF(Planung!$Q9="","",Planung!$Q9)</f>
        <v/>
      </c>
      <c r="U12" s="515"/>
      <c r="V12" s="396">
        <f ca="1">IF(Calc!$K$16=0,"",IF(VLOOKUP(Calc!B6,Calc!$C$4:$E$15,3,0)=MAX(V$10:V11),VLOOKUP(Calc!B6,Calc!$C$4:$E$15,3,0),Calc!B6))</f>
        <v>3</v>
      </c>
      <c r="W12" s="397" t="str">
        <f ca="1">IF(Calc!$K$16=0,Calc!$Q96,VLOOKUP(Calc!B6,Calc!$C$4:$N$15,4,0))</f>
        <v>Eintracht Frankfurt</v>
      </c>
      <c r="X12" s="233">
        <f ca="1">IF(Calc!$K$16=0,"",VLOOKUP(Calc!B6,Calc!$C$4:$N$15,9,0))</f>
        <v>2</v>
      </c>
      <c r="Y12" s="214">
        <f ca="1">IF(Calc!$K$16=0,"",VLOOKUP(Calc!B6,Calc!$C$4:$N$15,10,0))</f>
        <v>2</v>
      </c>
      <c r="Z12" s="214">
        <f ca="1">IF(Calc!$K$16=0,"",VLOOKUP(Calc!B6,Calc!$C$4:$N$15,11,0))</f>
        <v>0</v>
      </c>
      <c r="AA12" s="214">
        <f ca="1">IF(Calc!$K$16=0,"",VLOOKUP(Calc!B6,Calc!$C$4:$N$15,12,0))</f>
        <v>0</v>
      </c>
      <c r="AB12" s="230">
        <f ca="1">IF(Calc!$K$16=0,"",VLOOKUP(Calc!B6,Calc!$C$4:$BC$15,51,0))</f>
        <v>4</v>
      </c>
      <c r="AC12" s="414" t="str">
        <f>Sprache!$E$87</f>
        <v xml:space="preserve"> : </v>
      </c>
      <c r="AD12" s="231">
        <f ca="1">IF(Calc!$K$16=0,"",VLOOKUP(Calc!B6,Calc!$C$4:$BC$15,52,0))</f>
        <v>2</v>
      </c>
      <c r="AE12" s="436">
        <f ca="1">IF(Calc!$K$16=0,"",AB12-AD12)</f>
        <v>2</v>
      </c>
      <c r="AF12" s="230">
        <f ca="1">IF(Calc!$K$16=0,"",VLOOKUP(Calc!B6,Calc!$C$4:$N$15,5,0))</f>
        <v>122</v>
      </c>
      <c r="AG12" s="414" t="str">
        <f>Sprache!$E$87</f>
        <v xml:space="preserve"> : </v>
      </c>
      <c r="AH12" s="231">
        <f ca="1">IF(Calc!$K$16=0,"",VLOOKUP(Calc!B6,Calc!$C$4:$N$15,6,0))</f>
        <v>117</v>
      </c>
      <c r="AI12" s="214">
        <f ca="1">IF(Calc!$K$16=0,"",IF(VLOOKUP(Calc!B6,Calc!$C$4:$BE$15,55,0)=Einstellungen!$F$24,"max",VLOOKUP(Calc!B6,Calc!$C$4:$BE$15,55,0)))</f>
        <v>5</v>
      </c>
      <c r="AJ12" s="232">
        <f ca="1">IF(Calc!$K$16=0,"",VLOOKUP(Calc!B6,Calc!$C$4:$BA$15,Einstellungen!$H$9,0))</f>
        <v>4</v>
      </c>
      <c r="AK12" s="233" t="str">
        <f ca="1">IFERROR(VLOOKUP($W12&amp;AK$9,Calc!$Z$94:$AM$357,Einstellungen!$G$29,0),"")</f>
        <v/>
      </c>
      <c r="AL12" s="214" t="str">
        <f ca="1">IFERROR(VLOOKUP($W12&amp;AL$9,Calc!$Z$94:$AM$357,Einstellungen!$G$29,0),"")</f>
        <v/>
      </c>
      <c r="AM12" s="234"/>
      <c r="AN12" s="214" t="str">
        <f ca="1">IFERROR(VLOOKUP($W12&amp;AN$9,Calc!$Z$94:$AM$357,Einstellungen!$G$29,0),"")</f>
        <v>60 : 59</v>
      </c>
      <c r="AO12" s="214" t="str">
        <f ca="1">IFERROR(VLOOKUP($W12&amp;AO$9,Calc!$Z$94:$AM$357,Einstellungen!$G$29,0),"")</f>
        <v/>
      </c>
      <c r="AP12" s="214" t="str">
        <f ca="1">IFERROR(VLOOKUP($W12&amp;AP$9,Calc!$Z$94:$AM$357,Einstellungen!$G$29,0),"")</f>
        <v/>
      </c>
      <c r="AQ12" s="214" t="str">
        <f ca="1">IFERROR(VLOOKUP($W12&amp;AQ$9,Calc!$Z$94:$AM$357,Einstellungen!$G$29,0),"")</f>
        <v/>
      </c>
      <c r="AR12" s="214" t="str">
        <f ca="1">IFERROR(VLOOKUP($W12&amp;AR$9,Calc!$Z$94:$AM$357,Einstellungen!$G$29,0),"")</f>
        <v/>
      </c>
      <c r="AS12" s="214" t="str">
        <f ca="1">IFERROR(VLOOKUP($W12&amp;AS$9,Calc!$Z$94:$AM$357,Einstellungen!$G$29,0),"")</f>
        <v>62 : 58</v>
      </c>
      <c r="AT12" s="214" t="str">
        <f ca="1">IFERROR(VLOOKUP($W12&amp;AT$9,Calc!$Z$94:$AM$357,Einstellungen!$G$29,0),"")</f>
        <v/>
      </c>
      <c r="AU12" s="214" t="str">
        <f ca="1">IFERROR(VLOOKUP($W12&amp;AU$9,Calc!$Z$94:$AM$357,Einstellungen!$G$29,0),"")</f>
        <v/>
      </c>
      <c r="AV12" s="400" t="str">
        <f ca="1">IFERROR(VLOOKUP($W12&amp;AV$9,Calc!$Z$94:$AM$357,Einstellungen!$G$29,0),"")</f>
        <v/>
      </c>
      <c r="AW12" s="402" t="str">
        <f ca="1">IFERROR(VLOOKUP($W12&amp;AW$9,Calc!$AC$94:$AM$357,Einstellungen!$H$29,0),"")</f>
        <v/>
      </c>
      <c r="AX12" s="214" t="str">
        <f ca="1">IFERROR(VLOOKUP($W12&amp;AX$9,Calc!$AC$94:$AM$357,Einstellungen!$H$29,0),"")</f>
        <v/>
      </c>
      <c r="AY12" s="234"/>
      <c r="AZ12" s="214" t="str">
        <f ca="1">IFERROR(VLOOKUP($W12&amp;AZ$9,Calc!$AC$94:$AM$357,Einstellungen!$H$29,0),"")</f>
        <v/>
      </c>
      <c r="BA12" s="214" t="str">
        <f ca="1">IFERROR(VLOOKUP($W12&amp;BA$9,Calc!$AC$94:$AM$357,Einstellungen!$H$29,0),"")</f>
        <v/>
      </c>
      <c r="BB12" s="214" t="str">
        <f ca="1">IFERROR(VLOOKUP($W12&amp;BB$9,Calc!$AC$94:$AM$357,Einstellungen!$H$29,0),"")</f>
        <v/>
      </c>
      <c r="BC12" s="214" t="str">
        <f ca="1">IFERROR(VLOOKUP($W12&amp;BC$9,Calc!$AC$94:$AM$357,Einstellungen!$H$29,0),"")</f>
        <v/>
      </c>
      <c r="BD12" s="214" t="str">
        <f ca="1">IFERROR(VLOOKUP($W12&amp;BD$9,Calc!$AC$94:$AM$357,Einstellungen!$H$29,0),"")</f>
        <v/>
      </c>
      <c r="BE12" s="214" t="str">
        <f ca="1">IFERROR(VLOOKUP($W12&amp;BE$9,Calc!$AC$94:$AM$357,Einstellungen!$H$29,0),"")</f>
        <v/>
      </c>
      <c r="BF12" s="214" t="str">
        <f ca="1">IFERROR(VLOOKUP($W12&amp;BF$9,Calc!$AC$94:$AM$357,Einstellungen!$H$29,0),"")</f>
        <v/>
      </c>
      <c r="BG12" s="214" t="str">
        <f ca="1">IFERROR(VLOOKUP($W12&amp;BG$9,Calc!$AC$94:$AM$357,Einstellungen!$H$29,0),"")</f>
        <v/>
      </c>
      <c r="BH12" s="235" t="str">
        <f ca="1">IFERROR(VLOOKUP($W12&amp;BH$9,Calc!$AC$94:$AM$357,Einstellungen!$H$29,0),"")</f>
        <v/>
      </c>
      <c r="BI12" s="407" t="str">
        <f t="shared" ca="1" si="4"/>
        <v>Eintracht Frankfurt</v>
      </c>
      <c r="BK12" s="515" t="b">
        <f t="shared" ca="1" si="5"/>
        <v>0</v>
      </c>
      <c r="BL12" s="515" t="b">
        <f t="shared" si="6"/>
        <v>0</v>
      </c>
      <c r="BM12" s="515" t="b">
        <f t="shared" si="7"/>
        <v>0</v>
      </c>
      <c r="BN12" s="515" t="b">
        <f t="shared" si="8"/>
        <v>0</v>
      </c>
      <c r="BO12" s="515" t="b">
        <f t="shared" si="9"/>
        <v>0</v>
      </c>
      <c r="BP12" s="515" t="b">
        <f t="shared" si="10"/>
        <v>0</v>
      </c>
      <c r="BQ12" s="515" t="b">
        <f t="shared" si="11"/>
        <v>0</v>
      </c>
    </row>
    <row r="13" spans="1:69" ht="24" customHeight="1" x14ac:dyDescent="0.2">
      <c r="B13" s="233">
        <v>4</v>
      </c>
      <c r="C13" s="445">
        <f ca="1">Planung!$I10</f>
        <v>0.375</v>
      </c>
      <c r="D13" s="446">
        <f ca="1">Planung!$J10</f>
        <v>4</v>
      </c>
      <c r="E13" s="435" t="str">
        <f ca="1">Planung!$N10</f>
        <v>SSV Wildbach</v>
      </c>
      <c r="F13" s="436" t="s">
        <v>4</v>
      </c>
      <c r="G13" s="437" t="str">
        <f ca="1">Planung!$P10</f>
        <v>Maibach 1822 eV</v>
      </c>
      <c r="H13" s="438">
        <v>14</v>
      </c>
      <c r="I13" s="439" t="str">
        <f>Sprache!$E$87</f>
        <v xml:space="preserve"> : </v>
      </c>
      <c r="J13" s="452">
        <v>21</v>
      </c>
      <c r="K13" s="438">
        <v>17</v>
      </c>
      <c r="L13" s="455" t="str">
        <f>Sprache!$E$87</f>
        <v xml:space="preserve"> : </v>
      </c>
      <c r="M13" s="452">
        <v>21</v>
      </c>
      <c r="N13" s="467"/>
      <c r="O13" s="455" t="str">
        <f>Sprache!$E$87</f>
        <v xml:space="preserve"> : </v>
      </c>
      <c r="P13" s="470"/>
      <c r="Q13" s="509">
        <f t="shared" ca="1" si="2"/>
        <v>0</v>
      </c>
      <c r="R13" s="510" t="str">
        <f>Sprache!$E$87</f>
        <v xml:space="preserve"> : </v>
      </c>
      <c r="S13" s="511">
        <f t="shared" ca="1" si="3"/>
        <v>2</v>
      </c>
      <c r="T13" s="599" t="str">
        <f>IF(Planung!$Q10="","",Planung!$Q10)</f>
        <v/>
      </c>
      <c r="U13" s="515"/>
      <c r="V13" s="396">
        <f ca="1">IF(Calc!$K$16=0,"",IF(VLOOKUP(Calc!B7,Calc!$C$4:$E$15,3,0)=MAX(V$10:V12),VLOOKUP(Calc!B7,Calc!$C$4:$E$15,3,0),Calc!B7))</f>
        <v>4</v>
      </c>
      <c r="W13" s="397" t="str">
        <f ca="1">IF(Calc!$K$16=0,Calc!$Q97,VLOOKUP(Calc!B7,Calc!$C$4:$N$15,4,0))</f>
        <v>Inter Mailand</v>
      </c>
      <c r="X13" s="233">
        <f ca="1">IF(Calc!$K$16=0,"",VLOOKUP(Calc!B7,Calc!$C$4:$N$15,9,0))</f>
        <v>2</v>
      </c>
      <c r="Y13" s="214">
        <f ca="1">IF(Calc!$K$16=0,"",VLOOKUP(Calc!B7,Calc!$C$4:$N$15,10,0))</f>
        <v>1</v>
      </c>
      <c r="Z13" s="214">
        <f ca="1">IF(Calc!$K$16=0,"",VLOOKUP(Calc!B7,Calc!$C$4:$N$15,11,0))</f>
        <v>0</v>
      </c>
      <c r="AA13" s="214">
        <f ca="1">IF(Calc!$K$16=0,"",VLOOKUP(Calc!B7,Calc!$C$4:$N$15,12,0))</f>
        <v>1</v>
      </c>
      <c r="AB13" s="230">
        <f ca="1">IF(Calc!$K$16=0,"",VLOOKUP(Calc!B7,Calc!$C$4:$BC$15,51,0))</f>
        <v>3</v>
      </c>
      <c r="AC13" s="414" t="str">
        <f>Sprache!$E$87</f>
        <v xml:space="preserve"> : </v>
      </c>
      <c r="AD13" s="231">
        <f ca="1">IF(Calc!$K$16=0,"",VLOOKUP(Calc!B7,Calc!$C$4:$BC$15,52,0))</f>
        <v>2</v>
      </c>
      <c r="AE13" s="436">
        <f ca="1">IF(Calc!$K$16=0,"",AB13-AD13)</f>
        <v>1</v>
      </c>
      <c r="AF13" s="230">
        <f ca="1">IF(Calc!$K$16=0,"",VLOOKUP(Calc!B7,Calc!$C$4:$N$15,5,0))</f>
        <v>101</v>
      </c>
      <c r="AG13" s="414" t="str">
        <f>Sprache!$E$87</f>
        <v xml:space="preserve"> : </v>
      </c>
      <c r="AH13" s="231">
        <f ca="1">IF(Calc!$K$16=0,"",VLOOKUP(Calc!B7,Calc!$C$4:$N$15,6,0))</f>
        <v>80</v>
      </c>
      <c r="AI13" s="214">
        <f ca="1">IF(Calc!$K$16=0,"",IF(VLOOKUP(Calc!B7,Calc!$C$4:$BE$15,55,0)=Einstellungen!$F$24,"max",VLOOKUP(Calc!B7,Calc!$C$4:$BE$15,55,0)))</f>
        <v>21</v>
      </c>
      <c r="AJ13" s="232">
        <f ca="1">IF(Calc!$K$16=0,"",VLOOKUP(Calc!B7,Calc!$C$4:$BA$15,Einstellungen!$H$9,0))</f>
        <v>2</v>
      </c>
      <c r="AK13" s="233" t="str">
        <f ca="1">IFERROR(VLOOKUP($W13&amp;AK$9,Calc!$Z$94:$AM$357,Einstellungen!$G$29,0),"")</f>
        <v/>
      </c>
      <c r="AL13" s="214" t="str">
        <f ca="1">IFERROR(VLOOKUP($W13&amp;AL$9,Calc!$Z$94:$AM$357,Einstellungen!$G$29,0),"")</f>
        <v/>
      </c>
      <c r="AM13" s="214" t="str">
        <f ca="1">IFERROR(VLOOKUP($W13&amp;AM$9,Calc!$Z$94:$AM$357,Einstellungen!$G$29,0),"")</f>
        <v>59 : 60</v>
      </c>
      <c r="AN13" s="234"/>
      <c r="AO13" s="214" t="str">
        <f ca="1">IFERROR(VLOOKUP($W13&amp;AO$9,Calc!$Z$94:$AM$357,Einstellungen!$G$29,0),"")</f>
        <v/>
      </c>
      <c r="AP13" s="214" t="str">
        <f ca="1">IFERROR(VLOOKUP($W13&amp;AP$9,Calc!$Z$94:$AM$357,Einstellungen!$G$29,0),"")</f>
        <v/>
      </c>
      <c r="AQ13" s="214" t="str">
        <f ca="1">IFERROR(VLOOKUP($W13&amp;AQ$9,Calc!$Z$94:$AM$357,Einstellungen!$G$29,0),"")</f>
        <v>42 : 20</v>
      </c>
      <c r="AR13" s="214" t="str">
        <f ca="1">IFERROR(VLOOKUP($W13&amp;AR$9,Calc!$Z$94:$AM$357,Einstellungen!$G$29,0),"")</f>
        <v/>
      </c>
      <c r="AS13" s="214" t="str">
        <f ca="1">IFERROR(VLOOKUP($W13&amp;AS$9,Calc!$Z$94:$AM$357,Einstellungen!$G$29,0),"")</f>
        <v/>
      </c>
      <c r="AT13" s="214" t="str">
        <f ca="1">IFERROR(VLOOKUP($W13&amp;AT$9,Calc!$Z$94:$AM$357,Einstellungen!$G$29,0),"")</f>
        <v/>
      </c>
      <c r="AU13" s="214" t="str">
        <f ca="1">IFERROR(VLOOKUP($W13&amp;AU$9,Calc!$Z$94:$AM$357,Einstellungen!$G$29,0),"")</f>
        <v/>
      </c>
      <c r="AV13" s="400" t="str">
        <f ca="1">IFERROR(VLOOKUP($W13&amp;AV$9,Calc!$Z$94:$AM$357,Einstellungen!$G$29,0),"")</f>
        <v/>
      </c>
      <c r="AW13" s="402" t="str">
        <f ca="1">IFERROR(VLOOKUP($W13&amp;AW$9,Calc!$AC$94:$AM$357,Einstellungen!$H$29,0),"")</f>
        <v/>
      </c>
      <c r="AX13" s="214" t="str">
        <f ca="1">IFERROR(VLOOKUP($W13&amp;AX$9,Calc!$AC$94:$AM$357,Einstellungen!$H$29,0),"")</f>
        <v/>
      </c>
      <c r="AY13" s="214" t="str">
        <f ca="1">IFERROR(VLOOKUP($W13&amp;AY$9,Calc!$AC$94:$AM$357,Einstellungen!$H$29,0),"")</f>
        <v/>
      </c>
      <c r="AZ13" s="234"/>
      <c r="BA13" s="214" t="str">
        <f ca="1">IFERROR(VLOOKUP($W13&amp;BA$9,Calc!$AC$94:$AM$357,Einstellungen!$H$29,0),"")</f>
        <v/>
      </c>
      <c r="BB13" s="214" t="str">
        <f ca="1">IFERROR(VLOOKUP($W13&amp;BB$9,Calc!$AC$94:$AM$357,Einstellungen!$H$29,0),"")</f>
        <v/>
      </c>
      <c r="BC13" s="214" t="str">
        <f ca="1">IFERROR(VLOOKUP($W13&amp;BC$9,Calc!$AC$94:$AM$357,Einstellungen!$H$29,0),"")</f>
        <v/>
      </c>
      <c r="BD13" s="214" t="str">
        <f ca="1">IFERROR(VLOOKUP($W13&amp;BD$9,Calc!$AC$94:$AM$357,Einstellungen!$H$29,0),"")</f>
        <v/>
      </c>
      <c r="BE13" s="214" t="str">
        <f ca="1">IFERROR(VLOOKUP($W13&amp;BE$9,Calc!$AC$94:$AM$357,Einstellungen!$H$29,0),"")</f>
        <v/>
      </c>
      <c r="BF13" s="214" t="str">
        <f ca="1">IFERROR(VLOOKUP($W13&amp;BF$9,Calc!$AC$94:$AM$357,Einstellungen!$H$29,0),"")</f>
        <v/>
      </c>
      <c r="BG13" s="214" t="str">
        <f ca="1">IFERROR(VLOOKUP($W13&amp;BG$9,Calc!$AC$94:$AM$357,Einstellungen!$H$29,0),"")</f>
        <v/>
      </c>
      <c r="BH13" s="235" t="str">
        <f ca="1">IFERROR(VLOOKUP($W13&amp;BH$9,Calc!$AC$94:$AM$357,Einstellungen!$H$29,0),"")</f>
        <v/>
      </c>
      <c r="BI13" s="407" t="str">
        <f t="shared" ca="1" si="4"/>
        <v>Inter Mailand</v>
      </c>
      <c r="BK13" s="515" t="b">
        <f t="shared" ca="1" si="5"/>
        <v>0</v>
      </c>
      <c r="BL13" s="515" t="b">
        <f t="shared" si="6"/>
        <v>0</v>
      </c>
      <c r="BM13" s="515" t="b">
        <f t="shared" si="7"/>
        <v>0</v>
      </c>
      <c r="BN13" s="515" t="b">
        <f t="shared" si="8"/>
        <v>1</v>
      </c>
      <c r="BO13" s="515" t="b">
        <f t="shared" si="9"/>
        <v>0</v>
      </c>
      <c r="BP13" s="515" t="b">
        <f t="shared" si="10"/>
        <v>0</v>
      </c>
      <c r="BQ13" s="515" t="b">
        <f t="shared" si="11"/>
        <v>0</v>
      </c>
    </row>
    <row r="14" spans="1:69" ht="24" customHeight="1" x14ac:dyDescent="0.2">
      <c r="B14" s="233">
        <v>5</v>
      </c>
      <c r="C14" s="445">
        <f ca="1">Planung!$I11</f>
        <v>0.375</v>
      </c>
      <c r="D14" s="446">
        <f ca="1">Planung!$J11</f>
        <v>5</v>
      </c>
      <c r="E14" s="435" t="str">
        <f ca="1">Planung!$N11</f>
        <v>VFB Essenheim</v>
      </c>
      <c r="F14" s="436" t="s">
        <v>4</v>
      </c>
      <c r="G14" s="437" t="str">
        <f ca="1">Planung!$P11</f>
        <v>Inter Mailand</v>
      </c>
      <c r="H14" s="438">
        <v>12</v>
      </c>
      <c r="I14" s="439" t="str">
        <f>Sprache!$E$87</f>
        <v xml:space="preserve"> : </v>
      </c>
      <c r="J14" s="452">
        <v>21</v>
      </c>
      <c r="K14" s="438">
        <v>8</v>
      </c>
      <c r="L14" s="455" t="str">
        <f>Sprache!$E$87</f>
        <v xml:space="preserve"> : </v>
      </c>
      <c r="M14" s="452">
        <v>21</v>
      </c>
      <c r="N14" s="467"/>
      <c r="O14" s="455" t="str">
        <f>Sprache!$E$87</f>
        <v xml:space="preserve"> : </v>
      </c>
      <c r="P14" s="470"/>
      <c r="Q14" s="509">
        <f t="shared" ca="1" si="2"/>
        <v>0</v>
      </c>
      <c r="R14" s="510" t="str">
        <f>Sprache!$E$87</f>
        <v xml:space="preserve"> : </v>
      </c>
      <c r="S14" s="511">
        <f t="shared" ca="1" si="3"/>
        <v>2</v>
      </c>
      <c r="T14" s="599" t="str">
        <f>IF(Planung!$Q11="","",Planung!$Q11)</f>
        <v/>
      </c>
      <c r="U14" s="515"/>
      <c r="V14" s="396">
        <f ca="1">IF(Calc!$K$16=0,"",IF(VLOOKUP(Calc!B8,Calc!$C$4:$E$15,3,0)=MAX(V$10:V13),VLOOKUP(Calc!B8,Calc!$C$4:$E$15,3,0),Calc!B8))</f>
        <v>5</v>
      </c>
      <c r="W14" s="397" t="str">
        <f ca="1">IF(Calc!$K$16=0,Calc!$Q98,VLOOKUP(Calc!B8,Calc!$C$4:$N$15,4,0))</f>
        <v>Maibach 1822 eV</v>
      </c>
      <c r="X14" s="233">
        <f ca="1">IF(Calc!$K$16=0,"",VLOOKUP(Calc!B8,Calc!$C$4:$N$15,9,0))</f>
        <v>2</v>
      </c>
      <c r="Y14" s="214">
        <f ca="1">IF(Calc!$K$16=0,"",VLOOKUP(Calc!B8,Calc!$C$4:$N$15,10,0))</f>
        <v>1</v>
      </c>
      <c r="Z14" s="214">
        <f ca="1">IF(Calc!$K$16=0,"",VLOOKUP(Calc!B8,Calc!$C$4:$N$15,11,0))</f>
        <v>0</v>
      </c>
      <c r="AA14" s="214">
        <f ca="1">IF(Calc!$K$16=0,"",VLOOKUP(Calc!B8,Calc!$C$4:$N$15,12,0))</f>
        <v>1</v>
      </c>
      <c r="AB14" s="230">
        <f ca="1">IF(Calc!$K$16=0,"",VLOOKUP(Calc!B8,Calc!$C$4:$BC$15,51,0))</f>
        <v>2</v>
      </c>
      <c r="AC14" s="414" t="str">
        <f>Sprache!$E$87</f>
        <v xml:space="preserve"> : </v>
      </c>
      <c r="AD14" s="231">
        <f ca="1">IF(Calc!$K$16=0,"",VLOOKUP(Calc!B8,Calc!$C$4:$BC$15,52,0))</f>
        <v>2</v>
      </c>
      <c r="AE14" s="436">
        <f ca="1">IF(Calc!$K$16=0,"",AB14-AD14)</f>
        <v>0</v>
      </c>
      <c r="AF14" s="230">
        <f ca="1">IF(Calc!$K$16=0,"",VLOOKUP(Calc!B8,Calc!$C$4:$N$15,5,0))</f>
        <v>78</v>
      </c>
      <c r="AG14" s="414" t="str">
        <f>Sprache!$E$87</f>
        <v xml:space="preserve"> : </v>
      </c>
      <c r="AH14" s="231">
        <f ca="1">IF(Calc!$K$16=0,"",VLOOKUP(Calc!B8,Calc!$C$4:$N$15,6,0))</f>
        <v>73</v>
      </c>
      <c r="AI14" s="214">
        <f ca="1">IF(Calc!$K$16=0,"",IF(VLOOKUP(Calc!B8,Calc!$C$4:$BE$15,55,0)=Einstellungen!$F$24,"max",VLOOKUP(Calc!B8,Calc!$C$4:$BE$15,55,0)))</f>
        <v>5</v>
      </c>
      <c r="AJ14" s="232">
        <f ca="1">IF(Calc!$K$16=0,"",VLOOKUP(Calc!B8,Calc!$C$4:$BA$15,Einstellungen!$H$9,0))</f>
        <v>2</v>
      </c>
      <c r="AK14" s="233" t="str">
        <f ca="1">IFERROR(VLOOKUP($W14&amp;AK$9,Calc!$Z$94:$AM$357,Einstellungen!$G$29,0),"")</f>
        <v/>
      </c>
      <c r="AL14" s="214" t="str">
        <f ca="1">IFERROR(VLOOKUP($W14&amp;AL$9,Calc!$Z$94:$AM$357,Einstellungen!$G$29,0),"")</f>
        <v/>
      </c>
      <c r="AM14" s="214" t="str">
        <f ca="1">IFERROR(VLOOKUP($W14&amp;AM$9,Calc!$Z$94:$AM$357,Einstellungen!$G$29,0),"")</f>
        <v/>
      </c>
      <c r="AN14" s="214" t="str">
        <f ca="1">IFERROR(VLOOKUP($W14&amp;AN$9,Calc!$Z$94:$AM$357,Einstellungen!$G$29,0),"")</f>
        <v/>
      </c>
      <c r="AO14" s="234"/>
      <c r="AP14" s="214" t="str">
        <f ca="1">IFERROR(VLOOKUP($W14&amp;AP$9,Calc!$Z$94:$AM$357,Einstellungen!$G$29,0),"")</f>
        <v/>
      </c>
      <c r="AQ14" s="214" t="str">
        <f ca="1">IFERROR(VLOOKUP($W14&amp;AQ$9,Calc!$Z$94:$AM$357,Einstellungen!$G$29,0),"")</f>
        <v>36 : 42</v>
      </c>
      <c r="AR14" s="214" t="str">
        <f ca="1">IFERROR(VLOOKUP($W14&amp;AR$9,Calc!$Z$94:$AM$357,Einstellungen!$G$29,0),"")</f>
        <v/>
      </c>
      <c r="AS14" s="214" t="str">
        <f ca="1">IFERROR(VLOOKUP($W14&amp;AS$9,Calc!$Z$94:$AM$357,Einstellungen!$G$29,0),"")</f>
        <v/>
      </c>
      <c r="AT14" s="214" t="str">
        <f ca="1">IFERROR(VLOOKUP($W14&amp;AT$9,Calc!$Z$94:$AM$357,Einstellungen!$G$29,0),"")</f>
        <v>42 : 31</v>
      </c>
      <c r="AU14" s="214" t="str">
        <f ca="1">IFERROR(VLOOKUP($W14&amp;AU$9,Calc!$Z$94:$AM$357,Einstellungen!$G$29,0),"")</f>
        <v/>
      </c>
      <c r="AV14" s="400" t="str">
        <f ca="1">IFERROR(VLOOKUP($W14&amp;AV$9,Calc!$Z$94:$AM$357,Einstellungen!$G$29,0),"")</f>
        <v/>
      </c>
      <c r="AW14" s="402" t="str">
        <f ca="1">IFERROR(VLOOKUP($W14&amp;AW$9,Calc!$AC$94:$AM$357,Einstellungen!$H$29,0),"")</f>
        <v/>
      </c>
      <c r="AX14" s="214" t="str">
        <f ca="1">IFERROR(VLOOKUP($W14&amp;AX$9,Calc!$AC$94:$AM$357,Einstellungen!$H$29,0),"")</f>
        <v/>
      </c>
      <c r="AY14" s="214" t="str">
        <f ca="1">IFERROR(VLOOKUP($W14&amp;AY$9,Calc!$AC$94:$AM$357,Einstellungen!$H$29,0),"")</f>
        <v/>
      </c>
      <c r="AZ14" s="214" t="str">
        <f ca="1">IFERROR(VLOOKUP($W14&amp;AZ$9,Calc!$AC$94:$AM$357,Einstellungen!$H$29,0),"")</f>
        <v/>
      </c>
      <c r="BA14" s="234"/>
      <c r="BB14" s="214" t="str">
        <f ca="1">IFERROR(VLOOKUP($W14&amp;BB$9,Calc!$AC$94:$AM$357,Einstellungen!$H$29,0),"")</f>
        <v/>
      </c>
      <c r="BC14" s="214" t="str">
        <f ca="1">IFERROR(VLOOKUP($W14&amp;BC$9,Calc!$AC$94:$AM$357,Einstellungen!$H$29,0),"")</f>
        <v/>
      </c>
      <c r="BD14" s="214" t="str">
        <f ca="1">IFERROR(VLOOKUP($W14&amp;BD$9,Calc!$AC$94:$AM$357,Einstellungen!$H$29,0),"")</f>
        <v/>
      </c>
      <c r="BE14" s="214" t="str">
        <f ca="1">IFERROR(VLOOKUP($W14&amp;BE$9,Calc!$AC$94:$AM$357,Einstellungen!$H$29,0),"")</f>
        <v/>
      </c>
      <c r="BF14" s="214" t="str">
        <f ca="1">IFERROR(VLOOKUP($W14&amp;BF$9,Calc!$AC$94:$AM$357,Einstellungen!$H$29,0),"")</f>
        <v/>
      </c>
      <c r="BG14" s="214" t="str">
        <f ca="1">IFERROR(VLOOKUP($W14&amp;BG$9,Calc!$AC$94:$AM$357,Einstellungen!$H$29,0),"")</f>
        <v/>
      </c>
      <c r="BH14" s="235" t="str">
        <f ca="1">IFERROR(VLOOKUP($W14&amp;BH$9,Calc!$AC$94:$AM$357,Einstellungen!$H$29,0),"")</f>
        <v/>
      </c>
      <c r="BI14" s="407" t="str">
        <f t="shared" ca="1" si="4"/>
        <v>Maibach 1822 eV</v>
      </c>
      <c r="BK14" s="515" t="b">
        <f t="shared" ca="1" si="5"/>
        <v>0</v>
      </c>
      <c r="BL14" s="515" t="b">
        <f t="shared" si="6"/>
        <v>0</v>
      </c>
      <c r="BM14" s="515" t="b">
        <f t="shared" si="7"/>
        <v>0</v>
      </c>
      <c r="BN14" s="515" t="b">
        <f t="shared" si="8"/>
        <v>1</v>
      </c>
      <c r="BO14" s="515" t="b">
        <f t="shared" si="9"/>
        <v>0</v>
      </c>
      <c r="BP14" s="515" t="b">
        <f t="shared" si="10"/>
        <v>0</v>
      </c>
      <c r="BQ14" s="515" t="b">
        <f t="shared" si="11"/>
        <v>0</v>
      </c>
    </row>
    <row r="15" spans="1:69" ht="24" customHeight="1" x14ac:dyDescent="0.2">
      <c r="B15" s="233">
        <v>6</v>
      </c>
      <c r="C15" s="445">
        <f ca="1">Planung!$I12</f>
        <v>0.3923611111111111</v>
      </c>
      <c r="D15" s="446">
        <f ca="1">Planung!$J12</f>
        <v>1</v>
      </c>
      <c r="E15" s="435" t="str">
        <f ca="1">Planung!$N12</f>
        <v>Raslo Winners</v>
      </c>
      <c r="F15" s="436" t="s">
        <v>4</v>
      </c>
      <c r="G15" s="437" t="str">
        <f ca="1">Planung!$P12</f>
        <v>1. FC Riedwald</v>
      </c>
      <c r="H15" s="438">
        <v>18</v>
      </c>
      <c r="I15" s="439" t="str">
        <f>Sprache!$E$87</f>
        <v xml:space="preserve"> : </v>
      </c>
      <c r="J15" s="452">
        <v>21</v>
      </c>
      <c r="K15" s="438">
        <v>21</v>
      </c>
      <c r="L15" s="455" t="str">
        <f>Sprache!$E$87</f>
        <v xml:space="preserve"> : </v>
      </c>
      <c r="M15" s="452">
        <v>18</v>
      </c>
      <c r="N15" s="467">
        <v>22</v>
      </c>
      <c r="O15" s="455" t="str">
        <f>Sprache!$E$87</f>
        <v xml:space="preserve"> : </v>
      </c>
      <c r="P15" s="470">
        <v>20</v>
      </c>
      <c r="Q15" s="509">
        <f t="shared" ca="1" si="2"/>
        <v>2</v>
      </c>
      <c r="R15" s="510" t="str">
        <f>Sprache!$E$87</f>
        <v xml:space="preserve"> : </v>
      </c>
      <c r="S15" s="511">
        <f t="shared" ca="1" si="3"/>
        <v>1</v>
      </c>
      <c r="T15" s="599" t="str">
        <f>IF(Planung!$Q12="","",Planung!$Q12)</f>
        <v/>
      </c>
      <c r="U15" s="515"/>
      <c r="V15" s="396">
        <f ca="1">IF(Calc!$K$16=0,"",IF(VLOOKUP(Calc!B9,Calc!$C$4:$E$15,3,0)=MAX(V$10:V14),VLOOKUP(Calc!B9,Calc!$C$4:$E$15,3,0),Calc!B9))</f>
        <v>6</v>
      </c>
      <c r="W15" s="397" t="str">
        <f ca="1">IF(Calc!$K$16=0,Calc!$Q99,VLOOKUP(Calc!B9,Calc!$C$4:$N$15,4,0))</f>
        <v>Raslo Winners</v>
      </c>
      <c r="X15" s="233">
        <f ca="1">IF(Calc!$K$16=0,"",VLOOKUP(Calc!B9,Calc!$C$4:$N$15,9,0))</f>
        <v>2</v>
      </c>
      <c r="Y15" s="214">
        <f ca="1">IF(Calc!$K$16=0,"",VLOOKUP(Calc!B9,Calc!$C$4:$N$15,10,0))</f>
        <v>1</v>
      </c>
      <c r="Z15" s="214">
        <f ca="1">IF(Calc!$K$16=0,"",VLOOKUP(Calc!B9,Calc!$C$4:$N$15,11,0))</f>
        <v>0</v>
      </c>
      <c r="AA15" s="214">
        <f ca="1">IF(Calc!$K$16=0,"",VLOOKUP(Calc!B9,Calc!$C$4:$N$15,12,0))</f>
        <v>1</v>
      </c>
      <c r="AB15" s="230">
        <f ca="1">IF(Calc!$K$16=0,"",VLOOKUP(Calc!B9,Calc!$C$4:$BC$15,51,0))</f>
        <v>2</v>
      </c>
      <c r="AC15" s="414" t="str">
        <f>Sprache!$E$87</f>
        <v xml:space="preserve"> : </v>
      </c>
      <c r="AD15" s="231">
        <f ca="1">IF(Calc!$K$16=0,"",VLOOKUP(Calc!B9,Calc!$C$4:$BC$15,52,0))</f>
        <v>3</v>
      </c>
      <c r="AE15" s="436">
        <f ca="1">IF(Calc!$K$16=0,"",AB15-AD15)</f>
        <v>-1</v>
      </c>
      <c r="AF15" s="230">
        <f ca="1">IF(Calc!$K$16=0,"",VLOOKUP(Calc!B9,Calc!$C$4:$N$15,5,0))</f>
        <v>97</v>
      </c>
      <c r="AG15" s="414" t="str">
        <f>Sprache!$E$87</f>
        <v xml:space="preserve"> : </v>
      </c>
      <c r="AH15" s="231">
        <f ca="1">IF(Calc!$K$16=0,"",VLOOKUP(Calc!B9,Calc!$C$4:$N$15,6,0))</f>
        <v>103</v>
      </c>
      <c r="AI15" s="214">
        <f ca="1">IF(Calc!$K$16=0,"",IF(VLOOKUP(Calc!B9,Calc!$C$4:$BE$15,55,0)=Einstellungen!$F$24,"max",VLOOKUP(Calc!B9,Calc!$C$4:$BE$15,55,0)))</f>
        <v>-6</v>
      </c>
      <c r="AJ15" s="232">
        <f ca="1">IF(Calc!$K$16=0,"",VLOOKUP(Calc!B9,Calc!$C$4:$BA$15,Einstellungen!$H$9,0))</f>
        <v>2</v>
      </c>
      <c r="AK15" s="233" t="str">
        <f ca="1">IFERROR(VLOOKUP($W15&amp;AK$9,Calc!$Z$94:$AM$357,Einstellungen!$G$29,0),"")</f>
        <v>36 : 44</v>
      </c>
      <c r="AL15" s="214" t="str">
        <f ca="1">IFERROR(VLOOKUP($W15&amp;AL$9,Calc!$Z$94:$AM$357,Einstellungen!$G$29,0),"")</f>
        <v/>
      </c>
      <c r="AM15" s="214" t="str">
        <f ca="1">IFERROR(VLOOKUP($W15&amp;AM$9,Calc!$Z$94:$AM$357,Einstellungen!$G$29,0),"")</f>
        <v/>
      </c>
      <c r="AN15" s="214" t="str">
        <f ca="1">IFERROR(VLOOKUP($W15&amp;AN$9,Calc!$Z$94:$AM$357,Einstellungen!$G$29,0),"")</f>
        <v/>
      </c>
      <c r="AO15" s="214" t="str">
        <f ca="1">IFERROR(VLOOKUP($W15&amp;AO$9,Calc!$Z$94:$AM$357,Einstellungen!$G$29,0),"")</f>
        <v/>
      </c>
      <c r="AP15" s="234"/>
      <c r="AQ15" s="214" t="str">
        <f ca="1">IFERROR(VLOOKUP($W15&amp;AQ$9,Calc!$Z$94:$AM$357,Einstellungen!$G$29,0),"")</f>
        <v/>
      </c>
      <c r="AR15" s="214" t="str">
        <f ca="1">IFERROR(VLOOKUP($W15&amp;AR$9,Calc!$Z$94:$AM$357,Einstellungen!$G$29,0),"")</f>
        <v>61 : 59</v>
      </c>
      <c r="AS15" s="214" t="str">
        <f ca="1">IFERROR(VLOOKUP($W15&amp;AS$9,Calc!$Z$94:$AM$357,Einstellungen!$G$29,0),"")</f>
        <v/>
      </c>
      <c r="AT15" s="214" t="str">
        <f ca="1">IFERROR(VLOOKUP($W15&amp;AT$9,Calc!$Z$94:$AM$357,Einstellungen!$G$29,0),"")</f>
        <v/>
      </c>
      <c r="AU15" s="214" t="str">
        <f ca="1">IFERROR(VLOOKUP($W15&amp;AU$9,Calc!$Z$94:$AM$357,Einstellungen!$G$29,0),"")</f>
        <v/>
      </c>
      <c r="AV15" s="400" t="str">
        <f ca="1">IFERROR(VLOOKUP($W15&amp;AV$9,Calc!$Z$94:$AM$357,Einstellungen!$G$29,0),"")</f>
        <v/>
      </c>
      <c r="AW15" s="402" t="str">
        <f ca="1">IFERROR(VLOOKUP($W15&amp;AW$9,Calc!$AC$94:$AM$357,Einstellungen!$H$29,0),"")</f>
        <v/>
      </c>
      <c r="AX15" s="214" t="str">
        <f ca="1">IFERROR(VLOOKUP($W15&amp;AX$9,Calc!$AC$94:$AM$357,Einstellungen!$H$29,0),"")</f>
        <v/>
      </c>
      <c r="AY15" s="214" t="str">
        <f ca="1">IFERROR(VLOOKUP($W15&amp;AY$9,Calc!$AC$94:$AM$357,Einstellungen!$H$29,0),"")</f>
        <v/>
      </c>
      <c r="AZ15" s="214" t="str">
        <f ca="1">IFERROR(VLOOKUP($W15&amp;AZ$9,Calc!$AC$94:$AM$357,Einstellungen!$H$29,0),"")</f>
        <v/>
      </c>
      <c r="BA15" s="214" t="str">
        <f ca="1">IFERROR(VLOOKUP($W15&amp;BA$9,Calc!$AC$94:$AM$357,Einstellungen!$H$29,0),"")</f>
        <v/>
      </c>
      <c r="BB15" s="234"/>
      <c r="BC15" s="214" t="str">
        <f ca="1">IFERROR(VLOOKUP($W15&amp;BC$9,Calc!$AC$94:$AM$357,Einstellungen!$H$29,0),"")</f>
        <v/>
      </c>
      <c r="BD15" s="214" t="str">
        <f ca="1">IFERROR(VLOOKUP($W15&amp;BD$9,Calc!$AC$94:$AM$357,Einstellungen!$H$29,0),"")</f>
        <v/>
      </c>
      <c r="BE15" s="214" t="str">
        <f ca="1">IFERROR(VLOOKUP($W15&amp;BE$9,Calc!$AC$94:$AM$357,Einstellungen!$H$29,0),"")</f>
        <v/>
      </c>
      <c r="BF15" s="214" t="str">
        <f ca="1">IFERROR(VLOOKUP($W15&amp;BF$9,Calc!$AC$94:$AM$357,Einstellungen!$H$29,0),"")</f>
        <v/>
      </c>
      <c r="BG15" s="214" t="str">
        <f ca="1">IFERROR(VLOOKUP($W15&amp;BG$9,Calc!$AC$94:$AM$357,Einstellungen!$H$29,0),"")</f>
        <v/>
      </c>
      <c r="BH15" s="235" t="str">
        <f ca="1">IFERROR(VLOOKUP($W15&amp;BH$9,Calc!$AC$94:$AM$357,Einstellungen!$H$29,0),"")</f>
        <v/>
      </c>
      <c r="BI15" s="407" t="str">
        <f t="shared" ca="1" si="4"/>
        <v>Raslo Winners</v>
      </c>
      <c r="BK15" s="515" t="b">
        <f t="shared" ca="1" si="5"/>
        <v>0</v>
      </c>
      <c r="BL15" s="515" t="b">
        <f t="shared" si="6"/>
        <v>0</v>
      </c>
      <c r="BM15" s="515" t="b">
        <f t="shared" si="7"/>
        <v>0</v>
      </c>
      <c r="BN15" s="515" t="b">
        <f t="shared" si="8"/>
        <v>0</v>
      </c>
      <c r="BO15" s="515" t="b">
        <f t="shared" si="9"/>
        <v>0</v>
      </c>
      <c r="BP15" s="515" t="b">
        <f t="shared" si="10"/>
        <v>0</v>
      </c>
      <c r="BQ15" s="515" t="b">
        <f t="shared" si="11"/>
        <v>0</v>
      </c>
    </row>
    <row r="16" spans="1:69" ht="24" customHeight="1" x14ac:dyDescent="0.2">
      <c r="B16" s="233">
        <v>7</v>
      </c>
      <c r="C16" s="445">
        <f ca="1">Planung!$I13</f>
        <v>0.3923611111111111</v>
      </c>
      <c r="D16" s="446">
        <f ca="1">Planung!$J13</f>
        <v>2</v>
      </c>
      <c r="E16" s="435" t="str">
        <f ca="1">Planung!$N13</f>
        <v>Fun Kickers Oes</v>
      </c>
      <c r="F16" s="436" t="s">
        <v>4</v>
      </c>
      <c r="G16" s="437" t="str">
        <f ca="1">Planung!$P13</f>
        <v>AC Roma</v>
      </c>
      <c r="H16" s="438">
        <v>15</v>
      </c>
      <c r="I16" s="439" t="str">
        <f>Sprache!$E$87</f>
        <v xml:space="preserve"> : </v>
      </c>
      <c r="J16" s="452">
        <v>21</v>
      </c>
      <c r="K16" s="438">
        <v>13</v>
      </c>
      <c r="L16" s="455" t="str">
        <f>Sprache!$E$87</f>
        <v xml:space="preserve"> : </v>
      </c>
      <c r="M16" s="452">
        <v>21</v>
      </c>
      <c r="N16" s="467"/>
      <c r="O16" s="455" t="str">
        <f>Sprache!$E$87</f>
        <v xml:space="preserve"> : </v>
      </c>
      <c r="P16" s="470"/>
      <c r="Q16" s="509">
        <f t="shared" ca="1" si="2"/>
        <v>0</v>
      </c>
      <c r="R16" s="510" t="str">
        <f>Sprache!$E$87</f>
        <v xml:space="preserve"> : </v>
      </c>
      <c r="S16" s="511">
        <f t="shared" ca="1" si="3"/>
        <v>2</v>
      </c>
      <c r="T16" s="599" t="str">
        <f>IF(Planung!$Q13="","",Planung!$Q13)</f>
        <v/>
      </c>
      <c r="U16" s="515"/>
      <c r="V16" s="396">
        <f ca="1">IF(Calc!$K$16=0,"",IF(VLOOKUP(Calc!B10,Calc!$C$4:$E$15,3,0)=MAX(V$10:V15),VLOOKUP(Calc!B10,Calc!$C$4:$E$15,3,0),Calc!B10))</f>
        <v>7</v>
      </c>
      <c r="W16" s="397" t="str">
        <f ca="1">IF(Calc!$K$16=0,Calc!$Q100,VLOOKUP(Calc!B10,Calc!$C$4:$N$15,4,0))</f>
        <v>VFB Essenheim</v>
      </c>
      <c r="X16" s="233">
        <f ca="1">IF(Calc!$K$16=0,"",VLOOKUP(Calc!B10,Calc!$C$4:$N$15,9,0))</f>
        <v>2</v>
      </c>
      <c r="Y16" s="214">
        <f ca="1">IF(Calc!$K$16=0,"",VLOOKUP(Calc!B10,Calc!$C$4:$N$15,10,0))</f>
        <v>1</v>
      </c>
      <c r="Z16" s="214">
        <f ca="1">IF(Calc!$K$16=0,"",VLOOKUP(Calc!B10,Calc!$C$4:$N$15,11,0))</f>
        <v>0</v>
      </c>
      <c r="AA16" s="214">
        <f ca="1">IF(Calc!$K$16=0,"",VLOOKUP(Calc!B10,Calc!$C$4:$N$15,12,0))</f>
        <v>1</v>
      </c>
      <c r="AB16" s="230">
        <f ca="1">IF(Calc!$K$16=0,"",VLOOKUP(Calc!B10,Calc!$C$4:$BC$15,51,0))</f>
        <v>2</v>
      </c>
      <c r="AC16" s="414" t="str">
        <f>Sprache!$E$87</f>
        <v xml:space="preserve"> : </v>
      </c>
      <c r="AD16" s="231">
        <f ca="1">IF(Calc!$K$16=0,"",VLOOKUP(Calc!B10,Calc!$C$4:$BC$15,52,0))</f>
        <v>2</v>
      </c>
      <c r="AE16" s="436">
        <f ca="1">IF(Calc!$K$16=0,"",AB16-AD16)</f>
        <v>0</v>
      </c>
      <c r="AF16" s="230">
        <f ca="1">IF(Calc!$K$16=0,"",VLOOKUP(Calc!B10,Calc!$C$4:$N$15,5,0))</f>
        <v>62</v>
      </c>
      <c r="AG16" s="414" t="str">
        <f>Sprache!$E$87</f>
        <v xml:space="preserve"> : </v>
      </c>
      <c r="AH16" s="231">
        <f ca="1">IF(Calc!$K$16=0,"",VLOOKUP(Calc!B10,Calc!$C$4:$N$15,6,0))</f>
        <v>78</v>
      </c>
      <c r="AI16" s="214">
        <f ca="1">IF(Calc!$K$16=0,"",IF(VLOOKUP(Calc!B10,Calc!$C$4:$BE$15,55,0)=Einstellungen!$F$24,"max",VLOOKUP(Calc!B10,Calc!$C$4:$BE$15,55,0)))</f>
        <v>-16</v>
      </c>
      <c r="AJ16" s="232">
        <f ca="1">IF(Calc!$K$16=0,"",VLOOKUP(Calc!B10,Calc!$C$4:$BA$15,Einstellungen!$H$9,0))</f>
        <v>2</v>
      </c>
      <c r="AK16" s="233" t="str">
        <f ca="1">IFERROR(VLOOKUP($W16&amp;AK$9,Calc!$Z$94:$AM$357,Einstellungen!$G$29,0),"")</f>
        <v/>
      </c>
      <c r="AL16" s="214" t="str">
        <f ca="1">IFERROR(VLOOKUP($W16&amp;AL$9,Calc!$Z$94:$AM$357,Einstellungen!$G$29,0),"")</f>
        <v/>
      </c>
      <c r="AM16" s="214" t="str">
        <f ca="1">IFERROR(VLOOKUP($W16&amp;AM$9,Calc!$Z$94:$AM$357,Einstellungen!$G$29,0),"")</f>
        <v/>
      </c>
      <c r="AN16" s="214" t="str">
        <f ca="1">IFERROR(VLOOKUP($W16&amp;AN$9,Calc!$Z$94:$AM$357,Einstellungen!$G$29,0),"")</f>
        <v>20 : 42</v>
      </c>
      <c r="AO16" s="214" t="str">
        <f ca="1">IFERROR(VLOOKUP($W16&amp;AO$9,Calc!$Z$94:$AM$357,Einstellungen!$G$29,0),"")</f>
        <v>42 : 36</v>
      </c>
      <c r="AP16" s="214" t="str">
        <f ca="1">IFERROR(VLOOKUP($W16&amp;AP$9,Calc!$Z$94:$AM$357,Einstellungen!$G$29,0),"")</f>
        <v/>
      </c>
      <c r="AQ16" s="234"/>
      <c r="AR16" s="214" t="str">
        <f ca="1">IFERROR(VLOOKUP($W16&amp;AR$9,Calc!$Z$94:$AM$357,Einstellungen!$G$29,0),"")</f>
        <v/>
      </c>
      <c r="AS16" s="214" t="str">
        <f ca="1">IFERROR(VLOOKUP($W16&amp;AS$9,Calc!$Z$94:$AM$357,Einstellungen!$G$29,0),"")</f>
        <v/>
      </c>
      <c r="AT16" s="214" t="str">
        <f ca="1">IFERROR(VLOOKUP($W16&amp;AT$9,Calc!$Z$94:$AM$357,Einstellungen!$G$29,0),"")</f>
        <v/>
      </c>
      <c r="AU16" s="214" t="str">
        <f ca="1">IFERROR(VLOOKUP($W16&amp;AU$9,Calc!$Z$94:$AM$357,Einstellungen!$G$29,0),"")</f>
        <v/>
      </c>
      <c r="AV16" s="400" t="str">
        <f ca="1">IFERROR(VLOOKUP($W16&amp;AV$9,Calc!$Z$94:$AM$357,Einstellungen!$G$29,0),"")</f>
        <v/>
      </c>
      <c r="AW16" s="402" t="str">
        <f ca="1">IFERROR(VLOOKUP($W16&amp;AW$9,Calc!$AC$94:$AM$357,Einstellungen!$H$29,0),"")</f>
        <v/>
      </c>
      <c r="AX16" s="214" t="str">
        <f ca="1">IFERROR(VLOOKUP($W16&amp;AX$9,Calc!$AC$94:$AM$357,Einstellungen!$H$29,0),"")</f>
        <v/>
      </c>
      <c r="AY16" s="214" t="str">
        <f ca="1">IFERROR(VLOOKUP($W16&amp;AY$9,Calc!$AC$94:$AM$357,Einstellungen!$H$29,0),"")</f>
        <v/>
      </c>
      <c r="AZ16" s="214" t="str">
        <f ca="1">IFERROR(VLOOKUP($W16&amp;AZ$9,Calc!$AC$94:$AM$357,Einstellungen!$H$29,0),"")</f>
        <v/>
      </c>
      <c r="BA16" s="214" t="str">
        <f ca="1">IFERROR(VLOOKUP($W16&amp;BA$9,Calc!$AC$94:$AM$357,Einstellungen!$H$29,0),"")</f>
        <v/>
      </c>
      <c r="BB16" s="214" t="str">
        <f ca="1">IFERROR(VLOOKUP($W16&amp;BB$9,Calc!$AC$94:$AM$357,Einstellungen!$H$29,0),"")</f>
        <v/>
      </c>
      <c r="BC16" s="234"/>
      <c r="BD16" s="214" t="str">
        <f ca="1">IFERROR(VLOOKUP($W16&amp;BD$9,Calc!$AC$94:$AM$357,Einstellungen!$H$29,0),"")</f>
        <v/>
      </c>
      <c r="BE16" s="214" t="str">
        <f ca="1">IFERROR(VLOOKUP($W16&amp;BE$9,Calc!$AC$94:$AM$357,Einstellungen!$H$29,0),"")</f>
        <v/>
      </c>
      <c r="BF16" s="214" t="str">
        <f ca="1">IFERROR(VLOOKUP($W16&amp;BF$9,Calc!$AC$94:$AM$357,Einstellungen!$H$29,0),"")</f>
        <v/>
      </c>
      <c r="BG16" s="214" t="str">
        <f ca="1">IFERROR(VLOOKUP($W16&amp;BG$9,Calc!$AC$94:$AM$357,Einstellungen!$H$29,0),"")</f>
        <v/>
      </c>
      <c r="BH16" s="235" t="str">
        <f ca="1">IFERROR(VLOOKUP($W16&amp;BH$9,Calc!$AC$94:$AM$357,Einstellungen!$H$29,0),"")</f>
        <v/>
      </c>
      <c r="BI16" s="407" t="str">
        <f t="shared" ca="1" si="4"/>
        <v>VFB Essenheim</v>
      </c>
      <c r="BK16" s="515" t="b">
        <f t="shared" ca="1" si="5"/>
        <v>0</v>
      </c>
      <c r="BL16" s="515" t="b">
        <f t="shared" si="6"/>
        <v>0</v>
      </c>
      <c r="BM16" s="515" t="b">
        <f t="shared" si="7"/>
        <v>0</v>
      </c>
      <c r="BN16" s="515" t="b">
        <f t="shared" si="8"/>
        <v>1</v>
      </c>
      <c r="BO16" s="515" t="b">
        <f t="shared" si="9"/>
        <v>0</v>
      </c>
      <c r="BP16" s="515" t="b">
        <f t="shared" si="10"/>
        <v>0</v>
      </c>
      <c r="BQ16" s="515" t="b">
        <f t="shared" si="11"/>
        <v>0</v>
      </c>
    </row>
    <row r="17" spans="2:69" ht="24" customHeight="1" x14ac:dyDescent="0.2">
      <c r="B17" s="233">
        <v>8</v>
      </c>
      <c r="C17" s="445">
        <f ca="1">Planung!$I14</f>
        <v>0.3923611111111111</v>
      </c>
      <c r="D17" s="446">
        <f ca="1">Planung!$J14</f>
        <v>3</v>
      </c>
      <c r="E17" s="435" t="str">
        <f ca="1">Planung!$N14</f>
        <v>FC Barcelona</v>
      </c>
      <c r="F17" s="436" t="s">
        <v>4</v>
      </c>
      <c r="G17" s="437" t="str">
        <f ca="1">Planung!$P14</f>
        <v>SSV Wildbach</v>
      </c>
      <c r="H17" s="438">
        <v>21</v>
      </c>
      <c r="I17" s="439" t="str">
        <f>Sprache!$E$87</f>
        <v xml:space="preserve"> : </v>
      </c>
      <c r="J17" s="452">
        <v>7</v>
      </c>
      <c r="K17" s="438">
        <v>21</v>
      </c>
      <c r="L17" s="455" t="str">
        <f>Sprache!$E$87</f>
        <v xml:space="preserve"> : </v>
      </c>
      <c r="M17" s="452">
        <v>10</v>
      </c>
      <c r="N17" s="467"/>
      <c r="O17" s="455" t="str">
        <f>Sprache!$E$87</f>
        <v xml:space="preserve"> : </v>
      </c>
      <c r="P17" s="470"/>
      <c r="Q17" s="509">
        <f t="shared" ca="1" si="2"/>
        <v>2</v>
      </c>
      <c r="R17" s="510" t="str">
        <f>Sprache!$E$87</f>
        <v xml:space="preserve"> : </v>
      </c>
      <c r="S17" s="511">
        <f t="shared" ca="1" si="3"/>
        <v>0</v>
      </c>
      <c r="T17" s="599" t="str">
        <f>IF(Planung!$Q14="","",Planung!$Q14)</f>
        <v/>
      </c>
      <c r="U17" s="515"/>
      <c r="V17" s="396">
        <f ca="1">IF(Calc!$K$16=0,"",IF(VLOOKUP(Calc!B11,Calc!$C$4:$E$15,3,0)=MAX(V$10:V16),VLOOKUP(Calc!B11,Calc!$C$4:$E$15,3,0),Calc!B11))</f>
        <v>8</v>
      </c>
      <c r="W17" s="397" t="str">
        <f ca="1">IF(Calc!$K$16=0,Calc!$Q101,VLOOKUP(Calc!B11,Calc!$C$4:$N$15,4,0))</f>
        <v>1. FC Riedwald</v>
      </c>
      <c r="X17" s="233">
        <f ca="1">IF(Calc!$K$16=0,"",VLOOKUP(Calc!B11,Calc!$C$4:$N$15,9,0))</f>
        <v>2</v>
      </c>
      <c r="Y17" s="214">
        <f ca="1">IF(Calc!$K$16=0,"",VLOOKUP(Calc!B11,Calc!$C$4:$N$15,10,0))</f>
        <v>0</v>
      </c>
      <c r="Z17" s="214">
        <f ca="1">IF(Calc!$K$16=0,"",VLOOKUP(Calc!B11,Calc!$C$4:$N$15,11,0))</f>
        <v>0</v>
      </c>
      <c r="AA17" s="214">
        <f ca="1">IF(Calc!$K$16=0,"",VLOOKUP(Calc!B11,Calc!$C$4:$N$15,12,0))</f>
        <v>2</v>
      </c>
      <c r="AB17" s="230">
        <f ca="1">IF(Calc!$K$16=0,"",VLOOKUP(Calc!B11,Calc!$C$4:$BC$15,51,0))</f>
        <v>1</v>
      </c>
      <c r="AC17" s="414" t="str">
        <f>Sprache!$E$87</f>
        <v xml:space="preserve"> : </v>
      </c>
      <c r="AD17" s="231">
        <f ca="1">IF(Calc!$K$16=0,"",VLOOKUP(Calc!B11,Calc!$C$4:$BC$15,52,0))</f>
        <v>4</v>
      </c>
      <c r="AE17" s="436">
        <f ca="1">IF(Calc!$K$16=0,"",AB17-AD17)</f>
        <v>-3</v>
      </c>
      <c r="AF17" s="230">
        <f ca="1">IF(Calc!$K$16=0,"",VLOOKUP(Calc!B11,Calc!$C$4:$N$15,5,0))</f>
        <v>87</v>
      </c>
      <c r="AG17" s="414" t="str">
        <f>Sprache!$E$87</f>
        <v xml:space="preserve"> : </v>
      </c>
      <c r="AH17" s="231">
        <f ca="1">IF(Calc!$K$16=0,"",VLOOKUP(Calc!B11,Calc!$C$4:$N$15,6,0))</f>
        <v>103</v>
      </c>
      <c r="AI17" s="214">
        <f ca="1">IF(Calc!$K$16=0,"",IF(VLOOKUP(Calc!B11,Calc!$C$4:$BE$15,55,0)=Einstellungen!$F$24,"max",VLOOKUP(Calc!B11,Calc!$C$4:$BE$15,55,0)))</f>
        <v>-16</v>
      </c>
      <c r="AJ17" s="232">
        <f ca="1">IF(Calc!$K$16=0,"",VLOOKUP(Calc!B11,Calc!$C$4:$BA$15,Einstellungen!$H$9,0))</f>
        <v>0</v>
      </c>
      <c r="AK17" s="233" t="str">
        <f ca="1">IFERROR(VLOOKUP($W17&amp;AK$9,Calc!$Z$94:$AM$357,Einstellungen!$G$29,0),"")</f>
        <v/>
      </c>
      <c r="AL17" s="214" t="str">
        <f ca="1">IFERROR(VLOOKUP($W17&amp;AL$9,Calc!$Z$94:$AM$357,Einstellungen!$G$29,0),"")</f>
        <v>28 : 42</v>
      </c>
      <c r="AM17" s="214" t="str">
        <f ca="1">IFERROR(VLOOKUP($W17&amp;AM$9,Calc!$Z$94:$AM$357,Einstellungen!$G$29,0),"")</f>
        <v/>
      </c>
      <c r="AN17" s="214" t="str">
        <f ca="1">IFERROR(VLOOKUP($W17&amp;AN$9,Calc!$Z$94:$AM$357,Einstellungen!$G$29,0),"")</f>
        <v/>
      </c>
      <c r="AO17" s="214" t="str">
        <f ca="1">IFERROR(VLOOKUP($W17&amp;AO$9,Calc!$Z$94:$AM$357,Einstellungen!$G$29,0),"")</f>
        <v/>
      </c>
      <c r="AP17" s="214" t="str">
        <f ca="1">IFERROR(VLOOKUP($W17&amp;AP$9,Calc!$Z$94:$AM$357,Einstellungen!$G$29,0),"")</f>
        <v>59 : 61</v>
      </c>
      <c r="AQ17" s="214" t="str">
        <f ca="1">IFERROR(VLOOKUP($W17&amp;AQ$9,Calc!$Z$94:$AM$357,Einstellungen!$G$29,0),"")</f>
        <v/>
      </c>
      <c r="AR17" s="234"/>
      <c r="AS17" s="214" t="str">
        <f ca="1">IFERROR(VLOOKUP($W17&amp;AS$9,Calc!$Z$94:$AM$357,Einstellungen!$G$29,0),"")</f>
        <v/>
      </c>
      <c r="AT17" s="214" t="str">
        <f ca="1">IFERROR(VLOOKUP($W17&amp;AT$9,Calc!$Z$94:$AM$357,Einstellungen!$G$29,0),"")</f>
        <v/>
      </c>
      <c r="AU17" s="214" t="str">
        <f ca="1">IFERROR(VLOOKUP($W17&amp;AU$9,Calc!$Z$94:$AM$357,Einstellungen!$G$29,0),"")</f>
        <v/>
      </c>
      <c r="AV17" s="400" t="str">
        <f ca="1">IFERROR(VLOOKUP($W17&amp;AV$9,Calc!$Z$94:$AM$357,Einstellungen!$G$29,0),"")</f>
        <v/>
      </c>
      <c r="AW17" s="402" t="str">
        <f ca="1">IFERROR(VLOOKUP($W17&amp;AW$9,Calc!$AC$94:$AM$357,Einstellungen!$H$29,0),"")</f>
        <v/>
      </c>
      <c r="AX17" s="214" t="str">
        <f ca="1">IFERROR(VLOOKUP($W17&amp;AX$9,Calc!$AC$94:$AM$357,Einstellungen!$H$29,0),"")</f>
        <v/>
      </c>
      <c r="AY17" s="214" t="str">
        <f ca="1">IFERROR(VLOOKUP($W17&amp;AY$9,Calc!$AC$94:$AM$357,Einstellungen!$H$29,0),"")</f>
        <v/>
      </c>
      <c r="AZ17" s="214" t="str">
        <f ca="1">IFERROR(VLOOKUP($W17&amp;AZ$9,Calc!$AC$94:$AM$357,Einstellungen!$H$29,0),"")</f>
        <v/>
      </c>
      <c r="BA17" s="214" t="str">
        <f ca="1">IFERROR(VLOOKUP($W17&amp;BA$9,Calc!$AC$94:$AM$357,Einstellungen!$H$29,0),"")</f>
        <v/>
      </c>
      <c r="BB17" s="214" t="str">
        <f ca="1">IFERROR(VLOOKUP($W17&amp;BB$9,Calc!$AC$94:$AM$357,Einstellungen!$H$29,0),"")</f>
        <v/>
      </c>
      <c r="BC17" s="214" t="str">
        <f ca="1">IFERROR(VLOOKUP($W17&amp;BC$9,Calc!$AC$94:$AM$357,Einstellungen!$H$29,0),"")</f>
        <v/>
      </c>
      <c r="BD17" s="234"/>
      <c r="BE17" s="214" t="str">
        <f ca="1">IFERROR(VLOOKUP($W17&amp;BE$9,Calc!$AC$94:$AM$357,Einstellungen!$H$29,0),"")</f>
        <v/>
      </c>
      <c r="BF17" s="214" t="str">
        <f ca="1">IFERROR(VLOOKUP($W17&amp;BF$9,Calc!$AC$94:$AM$357,Einstellungen!$H$29,0),"")</f>
        <v/>
      </c>
      <c r="BG17" s="214" t="str">
        <f ca="1">IFERROR(VLOOKUP($W17&amp;BG$9,Calc!$AC$94:$AM$357,Einstellungen!$H$29,0),"")</f>
        <v/>
      </c>
      <c r="BH17" s="235" t="str">
        <f ca="1">IFERROR(VLOOKUP($W17&amp;BH$9,Calc!$AC$94:$AM$357,Einstellungen!$H$29,0),"")</f>
        <v/>
      </c>
      <c r="BI17" s="407" t="str">
        <f t="shared" ca="1" si="4"/>
        <v>1. FC Riedwald</v>
      </c>
      <c r="BK17" s="515" t="b">
        <f t="shared" ca="1" si="5"/>
        <v>0</v>
      </c>
      <c r="BL17" s="515" t="b">
        <f t="shared" si="6"/>
        <v>0</v>
      </c>
      <c r="BM17" s="515" t="b">
        <f t="shared" si="7"/>
        <v>0</v>
      </c>
      <c r="BN17" s="515" t="b">
        <f t="shared" si="8"/>
        <v>1</v>
      </c>
      <c r="BO17" s="515" t="b">
        <f t="shared" si="9"/>
        <v>0</v>
      </c>
      <c r="BP17" s="515" t="b">
        <f t="shared" si="10"/>
        <v>0</v>
      </c>
      <c r="BQ17" s="515" t="b">
        <f t="shared" si="11"/>
        <v>0</v>
      </c>
    </row>
    <row r="18" spans="2:69" ht="24" customHeight="1" x14ac:dyDescent="0.2">
      <c r="B18" s="233">
        <v>9</v>
      </c>
      <c r="C18" s="445">
        <f ca="1">Planung!$I15</f>
        <v>0.3923611111111111</v>
      </c>
      <c r="D18" s="446">
        <f ca="1">Planung!$J15</f>
        <v>4</v>
      </c>
      <c r="E18" s="435" t="str">
        <f ca="1">Planung!$N15</f>
        <v>Inter Mailand</v>
      </c>
      <c r="F18" s="436" t="s">
        <v>4</v>
      </c>
      <c r="G18" s="437" t="str">
        <f ca="1">Planung!$P15</f>
        <v>Eintracht Frankfurt</v>
      </c>
      <c r="H18" s="438">
        <v>21</v>
      </c>
      <c r="I18" s="439" t="str">
        <f>Sprache!$E$87</f>
        <v xml:space="preserve"> : </v>
      </c>
      <c r="J18" s="452">
        <v>17</v>
      </c>
      <c r="K18" s="438">
        <v>18</v>
      </c>
      <c r="L18" s="455" t="str">
        <f>Sprache!$E$87</f>
        <v xml:space="preserve"> : </v>
      </c>
      <c r="M18" s="452">
        <v>21</v>
      </c>
      <c r="N18" s="467">
        <v>20</v>
      </c>
      <c r="O18" s="455" t="str">
        <f>Sprache!$E$87</f>
        <v xml:space="preserve"> : </v>
      </c>
      <c r="P18" s="470">
        <v>22</v>
      </c>
      <c r="Q18" s="509">
        <f t="shared" ca="1" si="2"/>
        <v>1</v>
      </c>
      <c r="R18" s="510" t="str">
        <f>Sprache!$E$87</f>
        <v xml:space="preserve"> : </v>
      </c>
      <c r="S18" s="511">
        <f t="shared" ca="1" si="3"/>
        <v>2</v>
      </c>
      <c r="T18" s="599" t="str">
        <f>IF(Planung!$Q15="","",Planung!$Q15)</f>
        <v/>
      </c>
      <c r="U18" s="515"/>
      <c r="V18" s="396">
        <f ca="1">IF(Calc!$K$16=0,"",IF(VLOOKUP(Calc!B12,Calc!$C$4:$E$15,3,0)=MAX(V$10:V17),VLOOKUP(Calc!B12,Calc!$C$4:$E$15,3,0),Calc!B12))</f>
        <v>9</v>
      </c>
      <c r="W18" s="397" t="str">
        <f ca="1">IF(Calc!$K$16=0,Calc!$Q102,VLOOKUP(Calc!B12,Calc!$C$4:$N$15,4,0))</f>
        <v>Fun Kickers Oes</v>
      </c>
      <c r="X18" s="233">
        <f ca="1">IF(Calc!$K$16=0,"",VLOOKUP(Calc!B12,Calc!$C$4:$N$15,9,0))</f>
        <v>2</v>
      </c>
      <c r="Y18" s="214">
        <f ca="1">IF(Calc!$K$16=0,"",VLOOKUP(Calc!B12,Calc!$C$4:$N$15,10,0))</f>
        <v>0</v>
      </c>
      <c r="Z18" s="214">
        <f ca="1">IF(Calc!$K$16=0,"",VLOOKUP(Calc!B12,Calc!$C$4:$N$15,11,0))</f>
        <v>0</v>
      </c>
      <c r="AA18" s="214">
        <f ca="1">IF(Calc!$K$16=0,"",VLOOKUP(Calc!B12,Calc!$C$4:$N$15,12,0))</f>
        <v>2</v>
      </c>
      <c r="AB18" s="230">
        <f ca="1">IF(Calc!$K$16=0,"",VLOOKUP(Calc!B12,Calc!$C$4:$BC$15,51,0))</f>
        <v>1</v>
      </c>
      <c r="AC18" s="414" t="str">
        <f>Sprache!$E$87</f>
        <v xml:space="preserve"> : </v>
      </c>
      <c r="AD18" s="231">
        <f ca="1">IF(Calc!$K$16=0,"",VLOOKUP(Calc!B12,Calc!$C$4:$BC$15,52,0))</f>
        <v>4</v>
      </c>
      <c r="AE18" s="436">
        <f ca="1">IF(Calc!$K$16=0,"",AB18-AD18)</f>
        <v>-3</v>
      </c>
      <c r="AF18" s="230">
        <f ca="1">IF(Calc!$K$16=0,"",VLOOKUP(Calc!B12,Calc!$C$4:$N$15,5,0))</f>
        <v>86</v>
      </c>
      <c r="AG18" s="414" t="str">
        <f>Sprache!$E$87</f>
        <v xml:space="preserve"> : </v>
      </c>
      <c r="AH18" s="231">
        <f ca="1">IF(Calc!$K$16=0,"",VLOOKUP(Calc!B12,Calc!$C$4:$N$15,6,0))</f>
        <v>104</v>
      </c>
      <c r="AI18" s="214">
        <f ca="1">IF(Calc!$K$16=0,"",IF(VLOOKUP(Calc!B12,Calc!$C$4:$BE$15,55,0)=Einstellungen!$F$24,"max",VLOOKUP(Calc!B12,Calc!$C$4:$BE$15,55,0)))</f>
        <v>-18</v>
      </c>
      <c r="AJ18" s="232">
        <f ca="1">IF(Calc!$K$16=0,"",VLOOKUP(Calc!B12,Calc!$C$4:$BA$15,Einstellungen!$H$9,0))</f>
        <v>0</v>
      </c>
      <c r="AK18" s="233" t="str">
        <f ca="1">IFERROR(VLOOKUP($W18&amp;AK$9,Calc!$Z$94:$AM$357,Einstellungen!$G$29,0),"")</f>
        <v/>
      </c>
      <c r="AL18" s="214" t="str">
        <f ca="1">IFERROR(VLOOKUP($W18&amp;AL$9,Calc!$Z$94:$AM$357,Einstellungen!$G$29,0),"")</f>
        <v>28 : 42</v>
      </c>
      <c r="AM18" s="214" t="str">
        <f ca="1">IFERROR(VLOOKUP($W18&amp;AM$9,Calc!$Z$94:$AM$357,Einstellungen!$G$29,0),"")</f>
        <v>58 : 62</v>
      </c>
      <c r="AN18" s="214" t="str">
        <f ca="1">IFERROR(VLOOKUP($W18&amp;AN$9,Calc!$Z$94:$AM$357,Einstellungen!$G$29,0),"")</f>
        <v/>
      </c>
      <c r="AO18" s="214" t="str">
        <f ca="1">IFERROR(VLOOKUP($W18&amp;AO$9,Calc!$Z$94:$AM$357,Einstellungen!$G$29,0),"")</f>
        <v/>
      </c>
      <c r="AP18" s="214" t="str">
        <f ca="1">IFERROR(VLOOKUP($W18&amp;AP$9,Calc!$Z$94:$AM$357,Einstellungen!$G$29,0),"")</f>
        <v/>
      </c>
      <c r="AQ18" s="214" t="str">
        <f ca="1">IFERROR(VLOOKUP($W18&amp;AQ$9,Calc!$Z$94:$AM$357,Einstellungen!$G$29,0),"")</f>
        <v/>
      </c>
      <c r="AR18" s="214" t="str">
        <f ca="1">IFERROR(VLOOKUP($W18&amp;AR$9,Calc!$Z$94:$AM$357,Einstellungen!$G$29,0),"")</f>
        <v/>
      </c>
      <c r="AS18" s="234"/>
      <c r="AT18" s="214" t="str">
        <f ca="1">IFERROR(VLOOKUP($W18&amp;AT$9,Calc!$Z$94:$AM$357,Einstellungen!$G$29,0),"")</f>
        <v/>
      </c>
      <c r="AU18" s="214" t="str">
        <f ca="1">IFERROR(VLOOKUP($W18&amp;AU$9,Calc!$Z$94:$AM$357,Einstellungen!$G$29,0),"")</f>
        <v/>
      </c>
      <c r="AV18" s="400" t="str">
        <f ca="1">IFERROR(VLOOKUP($W18&amp;AV$9,Calc!$Z$94:$AM$357,Einstellungen!$G$29,0),"")</f>
        <v/>
      </c>
      <c r="AW18" s="402" t="str">
        <f ca="1">IFERROR(VLOOKUP($W18&amp;AW$9,Calc!$AC$94:$AM$357,Einstellungen!$H$29,0),"")</f>
        <v/>
      </c>
      <c r="AX18" s="214" t="str">
        <f ca="1">IFERROR(VLOOKUP($W18&amp;AX$9,Calc!$AC$94:$AM$357,Einstellungen!$H$29,0),"")</f>
        <v/>
      </c>
      <c r="AY18" s="214" t="str">
        <f ca="1">IFERROR(VLOOKUP($W18&amp;AY$9,Calc!$AC$94:$AM$357,Einstellungen!$H$29,0),"")</f>
        <v/>
      </c>
      <c r="AZ18" s="214" t="str">
        <f ca="1">IFERROR(VLOOKUP($W18&amp;AZ$9,Calc!$AC$94:$AM$357,Einstellungen!$H$29,0),"")</f>
        <v/>
      </c>
      <c r="BA18" s="214" t="str">
        <f ca="1">IFERROR(VLOOKUP($W18&amp;BA$9,Calc!$AC$94:$AM$357,Einstellungen!$H$29,0),"")</f>
        <v/>
      </c>
      <c r="BB18" s="214" t="str">
        <f ca="1">IFERROR(VLOOKUP($W18&amp;BB$9,Calc!$AC$94:$AM$357,Einstellungen!$H$29,0),"")</f>
        <v/>
      </c>
      <c r="BC18" s="214" t="str">
        <f ca="1">IFERROR(VLOOKUP($W18&amp;BC$9,Calc!$AC$94:$AM$357,Einstellungen!$H$29,0),"")</f>
        <v/>
      </c>
      <c r="BD18" s="214" t="str">
        <f ca="1">IFERROR(VLOOKUP($W18&amp;BD$9,Calc!$AC$94:$AM$357,Einstellungen!$H$29,0),"")</f>
        <v/>
      </c>
      <c r="BE18" s="234"/>
      <c r="BF18" s="214" t="str">
        <f ca="1">IFERROR(VLOOKUP($W18&amp;BF$9,Calc!$AC$94:$AM$357,Einstellungen!$H$29,0),"")</f>
        <v/>
      </c>
      <c r="BG18" s="214" t="str">
        <f ca="1">IFERROR(VLOOKUP($W18&amp;BG$9,Calc!$AC$94:$AM$357,Einstellungen!$H$29,0),"")</f>
        <v/>
      </c>
      <c r="BH18" s="235" t="str">
        <f ca="1">IFERROR(VLOOKUP($W18&amp;BH$9,Calc!$AC$94:$AM$357,Einstellungen!$H$29,0),"")</f>
        <v/>
      </c>
      <c r="BI18" s="407" t="str">
        <f t="shared" ca="1" si="4"/>
        <v>Fun Kickers Oes</v>
      </c>
      <c r="BK18" s="515" t="b">
        <f t="shared" ca="1" si="5"/>
        <v>0</v>
      </c>
      <c r="BL18" s="515" t="b">
        <f t="shared" si="6"/>
        <v>0</v>
      </c>
      <c r="BM18" s="515" t="b">
        <f t="shared" si="7"/>
        <v>0</v>
      </c>
      <c r="BN18" s="515" t="b">
        <f t="shared" si="8"/>
        <v>0</v>
      </c>
      <c r="BO18" s="515" t="b">
        <f t="shared" si="9"/>
        <v>0</v>
      </c>
      <c r="BP18" s="515" t="b">
        <f t="shared" si="10"/>
        <v>0</v>
      </c>
      <c r="BQ18" s="515" t="b">
        <f t="shared" si="11"/>
        <v>0</v>
      </c>
    </row>
    <row r="19" spans="2:69" ht="24" customHeight="1" x14ac:dyDescent="0.2">
      <c r="B19" s="233">
        <v>10</v>
      </c>
      <c r="C19" s="445">
        <f ca="1">Planung!$I16</f>
        <v>0.3923611111111111</v>
      </c>
      <c r="D19" s="446">
        <f ca="1">Planung!$J16</f>
        <v>5</v>
      </c>
      <c r="E19" s="435" t="str">
        <f ca="1">Planung!$N16</f>
        <v>Maibach 1822 eV</v>
      </c>
      <c r="F19" s="436" t="s">
        <v>4</v>
      </c>
      <c r="G19" s="437" t="str">
        <f ca="1">Planung!$P16</f>
        <v>VFB Essenheim</v>
      </c>
      <c r="H19" s="438">
        <v>17</v>
      </c>
      <c r="I19" s="439" t="str">
        <f>Sprache!$E$87</f>
        <v xml:space="preserve"> : </v>
      </c>
      <c r="J19" s="452">
        <v>21</v>
      </c>
      <c r="K19" s="438">
        <v>19</v>
      </c>
      <c r="L19" s="455" t="str">
        <f>Sprache!$E$87</f>
        <v xml:space="preserve"> : </v>
      </c>
      <c r="M19" s="452">
        <v>21</v>
      </c>
      <c r="N19" s="467"/>
      <c r="O19" s="455" t="str">
        <f>Sprache!$E$87</f>
        <v xml:space="preserve"> : </v>
      </c>
      <c r="P19" s="470"/>
      <c r="Q19" s="509">
        <f t="shared" ca="1" si="2"/>
        <v>0</v>
      </c>
      <c r="R19" s="510" t="str">
        <f>Sprache!$E$87</f>
        <v xml:space="preserve"> : </v>
      </c>
      <c r="S19" s="511">
        <f t="shared" ca="1" si="3"/>
        <v>2</v>
      </c>
      <c r="T19" s="599" t="str">
        <f>IF(Planung!$Q16="","",Planung!$Q16)</f>
        <v/>
      </c>
      <c r="U19" s="515"/>
      <c r="V19" s="396">
        <f ca="1">IF(Calc!$K$16=0,"",IF(VLOOKUP(Calc!B13,Calc!$C$4:$E$15,3,0)=MAX(V$10:V18),VLOOKUP(Calc!B13,Calc!$C$4:$E$15,3,0),Calc!B13))</f>
        <v>10</v>
      </c>
      <c r="W19" s="397" t="str">
        <f ca="1">IF(Calc!$K$16=0,Calc!$Q103,VLOOKUP(Calc!B13,Calc!$C$4:$N$15,4,0))</f>
        <v>SSV Wildbach</v>
      </c>
      <c r="X19" s="233">
        <f ca="1">IF(Calc!$K$16=0,"",VLOOKUP(Calc!B13,Calc!$C$4:$N$15,9,0))</f>
        <v>2</v>
      </c>
      <c r="Y19" s="214">
        <f ca="1">IF(Calc!$K$16=0,"",VLOOKUP(Calc!B13,Calc!$C$4:$N$15,10,0))</f>
        <v>0</v>
      </c>
      <c r="Z19" s="214">
        <f ca="1">IF(Calc!$K$16=0,"",VLOOKUP(Calc!B13,Calc!$C$4:$N$15,11,0))</f>
        <v>0</v>
      </c>
      <c r="AA19" s="214">
        <f ca="1">IF(Calc!$K$16=0,"",VLOOKUP(Calc!B13,Calc!$C$4:$N$15,12,0))</f>
        <v>2</v>
      </c>
      <c r="AB19" s="230">
        <f ca="1">IF(Calc!$K$16=0,"",VLOOKUP(Calc!B13,Calc!$C$4:$BC$15,51,0))</f>
        <v>0</v>
      </c>
      <c r="AC19" s="414" t="str">
        <f>Sprache!$E$87</f>
        <v xml:space="preserve"> : </v>
      </c>
      <c r="AD19" s="231">
        <f ca="1">IF(Calc!$K$16=0,"",VLOOKUP(Calc!B13,Calc!$C$4:$BC$15,52,0))</f>
        <v>4</v>
      </c>
      <c r="AE19" s="436">
        <f ca="1">IF(Calc!$K$16=0,"",AB19-AD19)</f>
        <v>-4</v>
      </c>
      <c r="AF19" s="230">
        <f ca="1">IF(Calc!$K$16=0,"",VLOOKUP(Calc!B13,Calc!$C$4:$N$15,5,0))</f>
        <v>48</v>
      </c>
      <c r="AG19" s="414" t="str">
        <f>Sprache!$E$87</f>
        <v xml:space="preserve"> : </v>
      </c>
      <c r="AH19" s="231">
        <f ca="1">IF(Calc!$K$16=0,"",VLOOKUP(Calc!B13,Calc!$C$4:$N$15,6,0))</f>
        <v>84</v>
      </c>
      <c r="AI19" s="214">
        <f ca="1">IF(Calc!$K$16=0,"",IF(VLOOKUP(Calc!B13,Calc!$C$4:$BE$15,55,0)=Einstellungen!$F$24,"max",VLOOKUP(Calc!B13,Calc!$C$4:$BE$15,55,0)))</f>
        <v>-36</v>
      </c>
      <c r="AJ19" s="232">
        <f ca="1">IF(Calc!$K$16=0,"",VLOOKUP(Calc!B13,Calc!$C$4:$BA$15,Einstellungen!$H$9,0))</f>
        <v>0</v>
      </c>
      <c r="AK19" s="233" t="str">
        <f ca="1">IFERROR(VLOOKUP($W19&amp;AK$9,Calc!$Z$94:$AM$357,Einstellungen!$G$29,0),"")</f>
        <v>17 : 42</v>
      </c>
      <c r="AL19" s="214" t="str">
        <f ca="1">IFERROR(VLOOKUP($W19&amp;AL$9,Calc!$Z$94:$AM$357,Einstellungen!$G$29,0),"")</f>
        <v/>
      </c>
      <c r="AM19" s="214" t="str">
        <f ca="1">IFERROR(VLOOKUP($W19&amp;AM$9,Calc!$Z$94:$AM$357,Einstellungen!$G$29,0),"")</f>
        <v/>
      </c>
      <c r="AN19" s="214" t="str">
        <f ca="1">IFERROR(VLOOKUP($W19&amp;AN$9,Calc!$Z$94:$AM$357,Einstellungen!$G$29,0),"")</f>
        <v/>
      </c>
      <c r="AO19" s="214" t="str">
        <f ca="1">IFERROR(VLOOKUP($W19&amp;AO$9,Calc!$Z$94:$AM$357,Einstellungen!$G$29,0),"")</f>
        <v>31 : 42</v>
      </c>
      <c r="AP19" s="214" t="str">
        <f ca="1">IFERROR(VLOOKUP($W19&amp;AP$9,Calc!$Z$94:$AM$357,Einstellungen!$G$29,0),"")</f>
        <v/>
      </c>
      <c r="AQ19" s="214" t="str">
        <f ca="1">IFERROR(VLOOKUP($W19&amp;AQ$9,Calc!$Z$94:$AM$357,Einstellungen!$G$29,0),"")</f>
        <v/>
      </c>
      <c r="AR19" s="214" t="str">
        <f ca="1">IFERROR(VLOOKUP($W19&amp;AR$9,Calc!$Z$94:$AM$357,Einstellungen!$G$29,0),"")</f>
        <v/>
      </c>
      <c r="AS19" s="214" t="str">
        <f ca="1">IFERROR(VLOOKUP($W19&amp;AS$9,Calc!$Z$94:$AM$357,Einstellungen!$G$29,0),"")</f>
        <v/>
      </c>
      <c r="AT19" s="234"/>
      <c r="AU19" s="214" t="str">
        <f ca="1">IFERROR(VLOOKUP($W19&amp;AU$9,Calc!$Z$94:$AM$357,Einstellungen!$G$29,0),"")</f>
        <v/>
      </c>
      <c r="AV19" s="400" t="str">
        <f ca="1">IFERROR(VLOOKUP($W19&amp;AV$9,Calc!$Z$94:$AM$357,Einstellungen!$G$29,0),"")</f>
        <v/>
      </c>
      <c r="AW19" s="402" t="str">
        <f ca="1">IFERROR(VLOOKUP($W19&amp;AW$9,Calc!$AC$94:$AM$357,Einstellungen!$H$29,0),"")</f>
        <v/>
      </c>
      <c r="AX19" s="214" t="str">
        <f ca="1">IFERROR(VLOOKUP($W19&amp;AX$9,Calc!$AC$94:$AM$357,Einstellungen!$H$29,0),"")</f>
        <v/>
      </c>
      <c r="AY19" s="214" t="str">
        <f ca="1">IFERROR(VLOOKUP($W19&amp;AY$9,Calc!$AC$94:$AM$357,Einstellungen!$H$29,0),"")</f>
        <v/>
      </c>
      <c r="AZ19" s="214" t="str">
        <f ca="1">IFERROR(VLOOKUP($W19&amp;AZ$9,Calc!$AC$94:$AM$357,Einstellungen!$H$29,0),"")</f>
        <v/>
      </c>
      <c r="BA19" s="214" t="str">
        <f ca="1">IFERROR(VLOOKUP($W19&amp;BA$9,Calc!$AC$94:$AM$357,Einstellungen!$H$29,0),"")</f>
        <v/>
      </c>
      <c r="BB19" s="214" t="str">
        <f ca="1">IFERROR(VLOOKUP($W19&amp;BB$9,Calc!$AC$94:$AM$357,Einstellungen!$H$29,0),"")</f>
        <v/>
      </c>
      <c r="BC19" s="214" t="str">
        <f ca="1">IFERROR(VLOOKUP($W19&amp;BC$9,Calc!$AC$94:$AM$357,Einstellungen!$H$29,0),"")</f>
        <v/>
      </c>
      <c r="BD19" s="214" t="str">
        <f ca="1">IFERROR(VLOOKUP($W19&amp;BD$9,Calc!$AC$94:$AM$357,Einstellungen!$H$29,0),"")</f>
        <v/>
      </c>
      <c r="BE19" s="214" t="str">
        <f ca="1">IFERROR(VLOOKUP($W19&amp;BE$9,Calc!$AC$94:$AM$357,Einstellungen!$H$29,0),"")</f>
        <v/>
      </c>
      <c r="BF19" s="234"/>
      <c r="BG19" s="214" t="str">
        <f ca="1">IFERROR(VLOOKUP($W19&amp;BG$9,Calc!$AC$94:$AM$357,Einstellungen!$H$29,0),"")</f>
        <v/>
      </c>
      <c r="BH19" s="235" t="str">
        <f ca="1">IFERROR(VLOOKUP($W19&amp;BH$9,Calc!$AC$94:$AM$357,Einstellungen!$H$29,0),"")</f>
        <v/>
      </c>
      <c r="BI19" s="407" t="str">
        <f t="shared" ca="1" si="4"/>
        <v>SSV Wildbach</v>
      </c>
      <c r="BK19" s="515" t="b">
        <f t="shared" ca="1" si="5"/>
        <v>0</v>
      </c>
      <c r="BL19" s="515" t="b">
        <f t="shared" si="6"/>
        <v>0</v>
      </c>
      <c r="BM19" s="515" t="b">
        <f t="shared" si="7"/>
        <v>0</v>
      </c>
      <c r="BN19" s="515" t="b">
        <f t="shared" si="8"/>
        <v>1</v>
      </c>
      <c r="BO19" s="515" t="b">
        <f t="shared" si="9"/>
        <v>0</v>
      </c>
      <c r="BP19" s="515" t="b">
        <f t="shared" si="10"/>
        <v>0</v>
      </c>
      <c r="BQ19" s="515" t="b">
        <f t="shared" si="11"/>
        <v>0</v>
      </c>
    </row>
    <row r="20" spans="2:69" ht="24" customHeight="1" x14ac:dyDescent="0.2">
      <c r="B20" s="233">
        <v>11</v>
      </c>
      <c r="C20" s="445">
        <f ca="1">Planung!$I17</f>
        <v>0.40972222222222221</v>
      </c>
      <c r="D20" s="446">
        <f ca="1">Planung!$J17</f>
        <v>1</v>
      </c>
      <c r="E20" s="435" t="str">
        <f ca="1">Planung!$N17</f>
        <v>1. FC Riedwald</v>
      </c>
      <c r="F20" s="436" t="s">
        <v>4</v>
      </c>
      <c r="G20" s="437" t="str">
        <f ca="1">Planung!$P17</f>
        <v>Fun Kickers Oes</v>
      </c>
      <c r="H20" s="438"/>
      <c r="I20" s="439" t="str">
        <f>Sprache!$E$87</f>
        <v xml:space="preserve"> : </v>
      </c>
      <c r="J20" s="452"/>
      <c r="K20" s="438"/>
      <c r="L20" s="455" t="str">
        <f>Sprache!$E$87</f>
        <v xml:space="preserve"> : </v>
      </c>
      <c r="M20" s="452"/>
      <c r="N20" s="467"/>
      <c r="O20" s="455" t="str">
        <f>Sprache!$E$87</f>
        <v xml:space="preserve"> : </v>
      </c>
      <c r="P20" s="470"/>
      <c r="Q20" s="509" t="str">
        <f t="shared" ca="1" si="2"/>
        <v/>
      </c>
      <c r="R20" s="510" t="str">
        <f>Sprache!$E$87</f>
        <v xml:space="preserve"> : </v>
      </c>
      <c r="S20" s="511" t="str">
        <f t="shared" ca="1" si="3"/>
        <v/>
      </c>
      <c r="T20" s="600" t="str">
        <f>IF(Planung!$Q17="","",Planung!$Q17)</f>
        <v/>
      </c>
      <c r="V20" s="396">
        <f ca="1">IF(Calc!$K$16=0,"",IF(VLOOKUP(Calc!B14,Calc!$C$4:$E$15,3,0)=MAX(V$10:V19),VLOOKUP(Calc!B14,Calc!$C$4:$E$15,3,0),Calc!B14))</f>
        <v>11</v>
      </c>
      <c r="W20" s="397" t="str">
        <f ca="1">IF(Calc!$K$16=0,Calc!$Q104,VLOOKUP(Calc!B14,Calc!$C$4:$N$15,4,0))</f>
        <v/>
      </c>
      <c r="X20" s="233">
        <f ca="1">IF(Calc!$K$16=0,"",VLOOKUP(Calc!B14,Calc!$C$4:$N$15,9,0))</f>
        <v>0</v>
      </c>
      <c r="Y20" s="214">
        <f ca="1">IF(Calc!$K$16=0,"",VLOOKUP(Calc!B14,Calc!$C$4:$N$15,10,0))</f>
        <v>0</v>
      </c>
      <c r="Z20" s="214">
        <f ca="1">IF(Calc!$K$16=0,"",VLOOKUP(Calc!B14,Calc!$C$4:$N$15,11,0))</f>
        <v>0</v>
      </c>
      <c r="AA20" s="214">
        <f ca="1">IF(Calc!$K$16=0,"",VLOOKUP(Calc!B14,Calc!$C$4:$N$15,12,0))</f>
        <v>0</v>
      </c>
      <c r="AB20" s="230">
        <f ca="1">IF(Calc!$K$16=0,"",VLOOKUP(Calc!B14,Calc!$C$4:$BC$15,51,0))</f>
        <v>0</v>
      </c>
      <c r="AC20" s="414" t="str">
        <f>Sprache!$E$87</f>
        <v xml:space="preserve"> : </v>
      </c>
      <c r="AD20" s="231">
        <f ca="1">IF(Calc!$K$16=0,"",VLOOKUP(Calc!B14,Calc!$C$4:$BC$15,52,0))</f>
        <v>0</v>
      </c>
      <c r="AE20" s="436">
        <f ca="1">IF(Calc!$K$16=0,"",AB20-AD20)</f>
        <v>0</v>
      </c>
      <c r="AF20" s="230">
        <f ca="1">IF(Calc!$K$16=0,"",VLOOKUP(Calc!B14,Calc!$C$4:$N$15,5,0))</f>
        <v>0</v>
      </c>
      <c r="AG20" s="414" t="str">
        <f>Sprache!$E$87</f>
        <v xml:space="preserve"> : </v>
      </c>
      <c r="AH20" s="231">
        <f ca="1">IF(Calc!$K$16=0,"",VLOOKUP(Calc!B14,Calc!$C$4:$N$15,6,0))</f>
        <v>0</v>
      </c>
      <c r="AI20" s="214">
        <f ca="1">IF(Calc!$K$16=0,"",IF(VLOOKUP(Calc!B14,Calc!$C$4:$BE$15,55,0)=Einstellungen!$F$24,"max",VLOOKUP(Calc!B14,Calc!$C$4:$BE$15,55,0)))</f>
        <v>0</v>
      </c>
      <c r="AJ20" s="232">
        <f ca="1">IF(Calc!$K$16=0,"",VLOOKUP(Calc!B14,Calc!$C$4:$BA$15,Einstellungen!$H$9,0))</f>
        <v>0</v>
      </c>
      <c r="AK20" s="233" t="str">
        <f ca="1">IFERROR(VLOOKUP($W20&amp;AK$9,Calc!$Z$94:$AM$357,Einstellungen!$G$29,0),"")</f>
        <v/>
      </c>
      <c r="AL20" s="214" t="str">
        <f ca="1">IFERROR(VLOOKUP($W20&amp;AL$9,Calc!$Z$94:$AM$357,Einstellungen!$G$29,0),"")</f>
        <v/>
      </c>
      <c r="AM20" s="214" t="str">
        <f ca="1">IFERROR(VLOOKUP($W20&amp;AM$9,Calc!$Z$94:$AM$357,Einstellungen!$G$29,0),"")</f>
        <v/>
      </c>
      <c r="AN20" s="214" t="str">
        <f ca="1">IFERROR(VLOOKUP($W20&amp;AN$9,Calc!$Z$94:$AM$357,Einstellungen!$G$29,0),"")</f>
        <v/>
      </c>
      <c r="AO20" s="214" t="str">
        <f ca="1">IFERROR(VLOOKUP($W20&amp;AO$9,Calc!$Z$94:$AM$357,Einstellungen!$G$29,0),"")</f>
        <v/>
      </c>
      <c r="AP20" s="214" t="str">
        <f ca="1">IFERROR(VLOOKUP($W20&amp;AP$9,Calc!$Z$94:$AM$357,Einstellungen!$G$29,0),"")</f>
        <v/>
      </c>
      <c r="AQ20" s="214" t="str">
        <f ca="1">IFERROR(VLOOKUP($W20&amp;AQ$9,Calc!$Z$94:$AM$357,Einstellungen!$G$29,0),"")</f>
        <v/>
      </c>
      <c r="AR20" s="214" t="str">
        <f ca="1">IFERROR(VLOOKUP($W20&amp;AR$9,Calc!$Z$94:$AM$357,Einstellungen!$G$29,0),"")</f>
        <v/>
      </c>
      <c r="AS20" s="214" t="str">
        <f ca="1">IFERROR(VLOOKUP($W20&amp;AS$9,Calc!$Z$94:$AM$357,Einstellungen!$G$29,0),"")</f>
        <v/>
      </c>
      <c r="AT20" s="214" t="str">
        <f ca="1">IFERROR(VLOOKUP($W20&amp;AT$9,Calc!$Z$94:$AM$357,Einstellungen!$G$29,0),"")</f>
        <v/>
      </c>
      <c r="AU20" s="234"/>
      <c r="AV20" s="400" t="str">
        <f ca="1">IFERROR(VLOOKUP($W20&amp;AV$9,Calc!$Z$94:$AM$357,Einstellungen!$G$29,0),"")</f>
        <v/>
      </c>
      <c r="AW20" s="402" t="str">
        <f ca="1">IFERROR(VLOOKUP($W20&amp;AW$9,Calc!$AC$94:$AM$357,Einstellungen!$H$29,0),"")</f>
        <v/>
      </c>
      <c r="AX20" s="214" t="str">
        <f ca="1">IFERROR(VLOOKUP($W20&amp;AX$9,Calc!$AC$94:$AM$357,Einstellungen!$H$29,0),"")</f>
        <v/>
      </c>
      <c r="AY20" s="214" t="str">
        <f ca="1">IFERROR(VLOOKUP($W20&amp;AY$9,Calc!$AC$94:$AM$357,Einstellungen!$H$29,0),"")</f>
        <v/>
      </c>
      <c r="AZ20" s="214" t="str">
        <f ca="1">IFERROR(VLOOKUP($W20&amp;AZ$9,Calc!$AC$94:$AM$357,Einstellungen!$H$29,0),"")</f>
        <v/>
      </c>
      <c r="BA20" s="214" t="str">
        <f ca="1">IFERROR(VLOOKUP($W20&amp;BA$9,Calc!$AC$94:$AM$357,Einstellungen!$H$29,0),"")</f>
        <v/>
      </c>
      <c r="BB20" s="214" t="str">
        <f ca="1">IFERROR(VLOOKUP($W20&amp;BB$9,Calc!$AC$94:$AM$357,Einstellungen!$H$29,0),"")</f>
        <v/>
      </c>
      <c r="BC20" s="214" t="str">
        <f ca="1">IFERROR(VLOOKUP($W20&amp;BC$9,Calc!$AC$94:$AM$357,Einstellungen!$H$29,0),"")</f>
        <v/>
      </c>
      <c r="BD20" s="214" t="str">
        <f ca="1">IFERROR(VLOOKUP($W20&amp;BD$9,Calc!$AC$94:$AM$357,Einstellungen!$H$29,0),"")</f>
        <v/>
      </c>
      <c r="BE20" s="214" t="str">
        <f ca="1">IFERROR(VLOOKUP($W20&amp;BE$9,Calc!$AC$94:$AM$357,Einstellungen!$H$29,0),"")</f>
        <v/>
      </c>
      <c r="BF20" s="214" t="str">
        <f ca="1">IFERROR(VLOOKUP($W20&amp;BF$9,Calc!$AC$94:$AM$357,Einstellungen!$H$29,0),"")</f>
        <v/>
      </c>
      <c r="BG20" s="234"/>
      <c r="BH20" s="235" t="str">
        <f ca="1">IFERROR(VLOOKUP($W20&amp;BH$9,Calc!$AC$94:$AM$357,Einstellungen!$H$29,0),"")</f>
        <v/>
      </c>
      <c r="BI20" s="407" t="str">
        <f t="shared" ca="1" si="4"/>
        <v/>
      </c>
      <c r="BK20" s="515" t="b">
        <f t="shared" ca="1" si="5"/>
        <v>1</v>
      </c>
      <c r="BL20" s="515" t="b">
        <f t="shared" si="6"/>
        <v>1</v>
      </c>
      <c r="BM20" s="515" t="b">
        <f t="shared" si="7"/>
        <v>1</v>
      </c>
      <c r="BN20" s="515" t="b">
        <f t="shared" si="8"/>
        <v>1</v>
      </c>
      <c r="BO20" s="515" t="b">
        <f t="shared" si="9"/>
        <v>0</v>
      </c>
      <c r="BP20" s="515" t="b">
        <f t="shared" si="10"/>
        <v>0</v>
      </c>
      <c r="BQ20" s="515" t="b">
        <f t="shared" si="11"/>
        <v>0</v>
      </c>
    </row>
    <row r="21" spans="2:69" ht="24" customHeight="1" thickBot="1" x14ac:dyDescent="0.25">
      <c r="B21" s="233">
        <v>12</v>
      </c>
      <c r="C21" s="445">
        <f ca="1">Planung!$I18</f>
        <v>0.40972222222222221</v>
      </c>
      <c r="D21" s="446">
        <f ca="1">Planung!$J18</f>
        <v>2</v>
      </c>
      <c r="E21" s="435" t="str">
        <f ca="1">Planung!$N18</f>
        <v>SSV Wildbach</v>
      </c>
      <c r="F21" s="436" t="s">
        <v>4</v>
      </c>
      <c r="G21" s="437" t="str">
        <f ca="1">Planung!$P18</f>
        <v>Raslo Winners</v>
      </c>
      <c r="H21" s="438"/>
      <c r="I21" s="439" t="str">
        <f>Sprache!$E$87</f>
        <v xml:space="preserve"> : </v>
      </c>
      <c r="J21" s="452"/>
      <c r="K21" s="438"/>
      <c r="L21" s="455" t="str">
        <f>Sprache!$E$87</f>
        <v xml:space="preserve"> : </v>
      </c>
      <c r="M21" s="452"/>
      <c r="N21" s="467"/>
      <c r="O21" s="455" t="str">
        <f>Sprache!$E$87</f>
        <v xml:space="preserve"> : </v>
      </c>
      <c r="P21" s="470"/>
      <c r="Q21" s="509" t="str">
        <f t="shared" ca="1" si="2"/>
        <v/>
      </c>
      <c r="R21" s="510" t="str">
        <f>Sprache!$E$87</f>
        <v xml:space="preserve"> : </v>
      </c>
      <c r="S21" s="511" t="str">
        <f t="shared" ca="1" si="3"/>
        <v/>
      </c>
      <c r="T21" s="600" t="str">
        <f>IF(Planung!$Q18="","",Planung!$Q18)</f>
        <v/>
      </c>
      <c r="V21" s="409">
        <f ca="1">IF(Calc!$K$16=0,"",IF(VLOOKUP(Calc!B15,Calc!$C$4:$E$15,3,0)=MAX(V$10:V20),VLOOKUP(Calc!B15,Calc!$C$4:$E$15,3,0),Calc!B15))</f>
        <v>11</v>
      </c>
      <c r="W21" s="410" t="str">
        <f ca="1">IF(Calc!$K$16=0,Calc!$Q105,VLOOKUP(Calc!B15,Calc!$C$4:$N$15,4,0))</f>
        <v/>
      </c>
      <c r="X21" s="240">
        <f ca="1">IF(Calc!$K$16=0,"",VLOOKUP(Calc!B15,Calc!$C$4:$N$15,9,0))</f>
        <v>0</v>
      </c>
      <c r="Y21" s="236">
        <f ca="1">IF(Calc!$K$16=0,"",VLOOKUP(Calc!B15,Calc!$C$4:$N$15,10,0))</f>
        <v>0</v>
      </c>
      <c r="Z21" s="236">
        <f ca="1">IF(Calc!$K$16=0,"",VLOOKUP(Calc!B15,Calc!$C$4:$N$15,11,0))</f>
        <v>0</v>
      </c>
      <c r="AA21" s="236">
        <f ca="1">IF(Calc!$K$16=0,"",VLOOKUP(Calc!B15,Calc!$C$4:$N$15,12,0))</f>
        <v>0</v>
      </c>
      <c r="AB21" s="237">
        <f ca="1">IF(Calc!$K$16=0,"",VLOOKUP(Calc!B15,Calc!$C$4:$BC$15,51,0))</f>
        <v>0</v>
      </c>
      <c r="AC21" s="415" t="str">
        <f>Sprache!$E$87</f>
        <v xml:space="preserve"> : </v>
      </c>
      <c r="AD21" s="238">
        <f ca="1">IF(Calc!$K$16=0,"",VLOOKUP(Calc!B15,Calc!$C$4:$BC$15,52,0))</f>
        <v>0</v>
      </c>
      <c r="AE21" s="441">
        <f ca="1">IF(Calc!$K$16=0,"",AB21-AD21)</f>
        <v>0</v>
      </c>
      <c r="AF21" s="237">
        <f ca="1">IF(Calc!$K$16=0,"",VLOOKUP(Calc!B15,Calc!$C$4:$N$15,5,0))</f>
        <v>0</v>
      </c>
      <c r="AG21" s="415" t="str">
        <f>Sprache!$E$87</f>
        <v xml:space="preserve"> : </v>
      </c>
      <c r="AH21" s="238">
        <f ca="1">IF(Calc!$K$16=0,"",VLOOKUP(Calc!B15,Calc!$C$4:$N$15,6,0))</f>
        <v>0</v>
      </c>
      <c r="AI21" s="236">
        <f ca="1">IF(Calc!$K$16=0,"",IF(VLOOKUP(Calc!B15,Calc!$C$4:$BE$15,55,0)=Einstellungen!$F$24,"max",VLOOKUP(Calc!B15,Calc!$C$4:$BE$15,55,0)))</f>
        <v>0</v>
      </c>
      <c r="AJ21" s="239">
        <f ca="1">IF(Calc!$K$16=0,"",VLOOKUP(Calc!B15,Calc!$C$4:$BA$15,Einstellungen!$H$9,0))</f>
        <v>0</v>
      </c>
      <c r="AK21" s="240" t="str">
        <f ca="1">IFERROR(VLOOKUP($W21&amp;AK$9,Calc!$Z$94:$AM$357,Einstellungen!$G$29,0),"")</f>
        <v/>
      </c>
      <c r="AL21" s="236" t="str">
        <f ca="1">IFERROR(VLOOKUP($W21&amp;AL$9,Calc!$Z$94:$AM$357,Einstellungen!$G$29,0),"")</f>
        <v/>
      </c>
      <c r="AM21" s="236" t="str">
        <f ca="1">IFERROR(VLOOKUP($W21&amp;AM$9,Calc!$Z$94:$AM$357,Einstellungen!$G$29,0),"")</f>
        <v/>
      </c>
      <c r="AN21" s="236" t="str">
        <f ca="1">IFERROR(VLOOKUP($W21&amp;AN$9,Calc!$Z$94:$AM$357,Einstellungen!$G$29,0),"")</f>
        <v/>
      </c>
      <c r="AO21" s="236" t="str">
        <f ca="1">IFERROR(VLOOKUP($W21&amp;AO$9,Calc!$Z$94:$AM$357,Einstellungen!$G$29,0),"")</f>
        <v/>
      </c>
      <c r="AP21" s="236" t="str">
        <f ca="1">IFERROR(VLOOKUP($W21&amp;AP$9,Calc!$Z$94:$AM$357,Einstellungen!$G$29,0),"")</f>
        <v/>
      </c>
      <c r="AQ21" s="236" t="str">
        <f ca="1">IFERROR(VLOOKUP($W21&amp;AQ$9,Calc!$Z$94:$AM$357,Einstellungen!$G$29,0),"")</f>
        <v/>
      </c>
      <c r="AR21" s="236" t="str">
        <f ca="1">IFERROR(VLOOKUP($W21&amp;AR$9,Calc!$Z$94:$AM$357,Einstellungen!$G$29,0),"")</f>
        <v/>
      </c>
      <c r="AS21" s="236" t="str">
        <f ca="1">IFERROR(VLOOKUP($W21&amp;AS$9,Calc!$Z$94:$AM$357,Einstellungen!$G$29,0),"")</f>
        <v/>
      </c>
      <c r="AT21" s="236" t="str">
        <f ca="1">IFERROR(VLOOKUP($W21&amp;AT$9,Calc!$Z$94:$AM$357,Einstellungen!$G$29,0),"")</f>
        <v/>
      </c>
      <c r="AU21" s="236" t="str">
        <f ca="1">IFERROR(VLOOKUP($W21&amp;AU$9,Calc!$Z$94:$AM$357,Einstellungen!$G$29,0),"")</f>
        <v/>
      </c>
      <c r="AV21" s="411"/>
      <c r="AW21" s="412" t="str">
        <f ca="1">IFERROR(VLOOKUP($W21&amp;AW$9,Calc!$AC$94:$AM$357,Einstellungen!$H$29,0),"")</f>
        <v/>
      </c>
      <c r="AX21" s="236" t="str">
        <f ca="1">IFERROR(VLOOKUP($W21&amp;AX$9,Calc!$AC$94:$AM$357,Einstellungen!$H$29,0),"")</f>
        <v/>
      </c>
      <c r="AY21" s="236" t="str">
        <f ca="1">IFERROR(VLOOKUP($W21&amp;AY$9,Calc!$AC$94:$AM$357,Einstellungen!$H$29,0),"")</f>
        <v/>
      </c>
      <c r="AZ21" s="236" t="str">
        <f ca="1">IFERROR(VLOOKUP($W21&amp;AZ$9,Calc!$AC$94:$AM$357,Einstellungen!$H$29,0),"")</f>
        <v/>
      </c>
      <c r="BA21" s="236" t="str">
        <f ca="1">IFERROR(VLOOKUP($W21&amp;BA$9,Calc!$AC$94:$AM$357,Einstellungen!$H$29,0),"")</f>
        <v/>
      </c>
      <c r="BB21" s="236" t="str">
        <f ca="1">IFERROR(VLOOKUP($W21&amp;BB$9,Calc!$AC$94:$AM$357,Einstellungen!$H$29,0),"")</f>
        <v/>
      </c>
      <c r="BC21" s="236" t="str">
        <f ca="1">IFERROR(VLOOKUP($W21&amp;BC$9,Calc!$AC$94:$AM$357,Einstellungen!$H$29,0),"")</f>
        <v/>
      </c>
      <c r="BD21" s="236" t="str">
        <f ca="1">IFERROR(VLOOKUP($W21&amp;BD$9,Calc!$AC$94:$AM$357,Einstellungen!$H$29,0),"")</f>
        <v/>
      </c>
      <c r="BE21" s="236" t="str">
        <f ca="1">IFERROR(VLOOKUP($W21&amp;BE$9,Calc!$AC$94:$AM$357,Einstellungen!$H$29,0),"")</f>
        <v/>
      </c>
      <c r="BF21" s="236" t="str">
        <f ca="1">IFERROR(VLOOKUP($W21&amp;BF$9,Calc!$AC$94:$AM$357,Einstellungen!$H$29,0),"")</f>
        <v/>
      </c>
      <c r="BG21" s="236" t="str">
        <f ca="1">IFERROR(VLOOKUP($W21&amp;BG$9,Calc!$AC$94:$AM$357,Einstellungen!$H$29,0),"")</f>
        <v/>
      </c>
      <c r="BH21" s="241"/>
      <c r="BI21" s="416" t="str">
        <f t="shared" ca="1" si="4"/>
        <v/>
      </c>
      <c r="BK21" s="515" t="b">
        <f t="shared" ca="1" si="5"/>
        <v>1</v>
      </c>
      <c r="BL21" s="515" t="b">
        <f t="shared" si="6"/>
        <v>1</v>
      </c>
      <c r="BM21" s="515" t="b">
        <f t="shared" si="7"/>
        <v>1</v>
      </c>
      <c r="BN21" s="515" t="b">
        <f t="shared" si="8"/>
        <v>1</v>
      </c>
      <c r="BO21" s="515" t="b">
        <f t="shared" si="9"/>
        <v>0</v>
      </c>
      <c r="BP21" s="515" t="b">
        <f t="shared" si="10"/>
        <v>0</v>
      </c>
      <c r="BQ21" s="515" t="b">
        <f t="shared" si="11"/>
        <v>0</v>
      </c>
    </row>
    <row r="22" spans="2:69" ht="24" customHeight="1" thickTop="1" x14ac:dyDescent="0.4">
      <c r="B22" s="233">
        <v>13</v>
      </c>
      <c r="C22" s="445">
        <f ca="1">Planung!$I19</f>
        <v>0.40972222222222221</v>
      </c>
      <c r="D22" s="446">
        <f ca="1">Planung!$J19</f>
        <v>3</v>
      </c>
      <c r="E22" s="435" t="str">
        <f ca="1">Planung!$N19</f>
        <v>AC Roma</v>
      </c>
      <c r="F22" s="436" t="s">
        <v>4</v>
      </c>
      <c r="G22" s="437" t="str">
        <f ca="1">Planung!$P19</f>
        <v>Inter Mailand</v>
      </c>
      <c r="H22" s="438"/>
      <c r="I22" s="439" t="str">
        <f>Sprache!$E$87</f>
        <v xml:space="preserve"> : </v>
      </c>
      <c r="J22" s="452"/>
      <c r="K22" s="438"/>
      <c r="L22" s="455" t="str">
        <f>Sprache!$E$87</f>
        <v xml:space="preserve"> : </v>
      </c>
      <c r="M22" s="452"/>
      <c r="N22" s="467"/>
      <c r="O22" s="455" t="str">
        <f>Sprache!$E$87</f>
        <v xml:space="preserve"> : </v>
      </c>
      <c r="P22" s="470"/>
      <c r="Q22" s="509" t="str">
        <f t="shared" ca="1" si="2"/>
        <v/>
      </c>
      <c r="R22" s="510" t="str">
        <f>Sprache!$E$87</f>
        <v xml:space="preserve"> : </v>
      </c>
      <c r="S22" s="511" t="str">
        <f t="shared" ca="1" si="3"/>
        <v/>
      </c>
      <c r="T22" s="600" t="str">
        <f>IF(Planung!$Q19="","",Planung!$Q19)</f>
        <v/>
      </c>
      <c r="AK22" s="668" t="str">
        <f>Sprache!$E$29</f>
        <v>TABELLE UNGÜLTIG</v>
      </c>
      <c r="AL22" s="668"/>
      <c r="AM22" s="668"/>
      <c r="AN22" s="668"/>
      <c r="AO22" s="668"/>
      <c r="AP22" s="668"/>
      <c r="AQ22" s="668"/>
      <c r="AR22" s="668"/>
      <c r="AS22" s="668"/>
      <c r="AW22" s="668" t="str">
        <f>Sprache!$E$29</f>
        <v>TABELLE UNGÜLTIG</v>
      </c>
      <c r="AX22" s="668"/>
      <c r="AY22" s="668"/>
      <c r="AZ22" s="668"/>
      <c r="BA22" s="668"/>
      <c r="BB22" s="668"/>
      <c r="BC22" s="668"/>
      <c r="BD22" s="668"/>
      <c r="BE22" s="668"/>
      <c r="BK22" s="515" t="b">
        <f t="shared" ca="1" si="5"/>
        <v>1</v>
      </c>
      <c r="BL22" s="515" t="b">
        <f t="shared" si="6"/>
        <v>1</v>
      </c>
      <c r="BM22" s="515" t="b">
        <f t="shared" si="7"/>
        <v>1</v>
      </c>
      <c r="BN22" s="515" t="b">
        <f t="shared" si="8"/>
        <v>1</v>
      </c>
      <c r="BO22" s="515" t="b">
        <f t="shared" si="9"/>
        <v>0</v>
      </c>
      <c r="BP22" s="515" t="b">
        <f t="shared" si="10"/>
        <v>0</v>
      </c>
      <c r="BQ22" s="515" t="b">
        <f t="shared" si="11"/>
        <v>0</v>
      </c>
    </row>
    <row r="23" spans="2:69" ht="24" customHeight="1" x14ac:dyDescent="0.2">
      <c r="B23" s="233">
        <v>14</v>
      </c>
      <c r="C23" s="445">
        <f ca="1">Planung!$I20</f>
        <v>0.40972222222222221</v>
      </c>
      <c r="D23" s="446">
        <f ca="1">Planung!$J20</f>
        <v>4</v>
      </c>
      <c r="E23" s="435" t="str">
        <f ca="1">Planung!$N20</f>
        <v>VFB Essenheim</v>
      </c>
      <c r="F23" s="436" t="s">
        <v>4</v>
      </c>
      <c r="G23" s="437" t="str">
        <f ca="1">Planung!$P20</f>
        <v>FC Barcelona</v>
      </c>
      <c r="H23" s="438"/>
      <c r="I23" s="439" t="str">
        <f>Sprache!$E$87</f>
        <v xml:space="preserve"> : </v>
      </c>
      <c r="J23" s="452"/>
      <c r="K23" s="438"/>
      <c r="L23" s="455" t="str">
        <f>Sprache!$E$87</f>
        <v xml:space="preserve"> : </v>
      </c>
      <c r="M23" s="452"/>
      <c r="N23" s="467"/>
      <c r="O23" s="455" t="str">
        <f>Sprache!$E$87</f>
        <v xml:space="preserve"> : </v>
      </c>
      <c r="P23" s="470"/>
      <c r="Q23" s="509" t="str">
        <f t="shared" ca="1" si="2"/>
        <v/>
      </c>
      <c r="R23" s="510" t="str">
        <f>Sprache!$E$87</f>
        <v xml:space="preserve"> : </v>
      </c>
      <c r="S23" s="511" t="str">
        <f t="shared" ca="1" si="3"/>
        <v/>
      </c>
      <c r="T23" s="600" t="str">
        <f>IF(Planung!$Q20="","",Planung!$Q20)</f>
        <v/>
      </c>
      <c r="BK23" s="515" t="b">
        <f t="shared" ca="1" si="5"/>
        <v>1</v>
      </c>
      <c r="BL23" s="515" t="b">
        <f t="shared" si="6"/>
        <v>1</v>
      </c>
      <c r="BM23" s="515" t="b">
        <f t="shared" si="7"/>
        <v>1</v>
      </c>
      <c r="BN23" s="515" t="b">
        <f t="shared" si="8"/>
        <v>1</v>
      </c>
      <c r="BO23" s="515" t="b">
        <f t="shared" si="9"/>
        <v>0</v>
      </c>
      <c r="BP23" s="515" t="b">
        <f t="shared" si="10"/>
        <v>0</v>
      </c>
      <c r="BQ23" s="515" t="b">
        <f t="shared" si="11"/>
        <v>0</v>
      </c>
    </row>
    <row r="24" spans="2:69" ht="24" customHeight="1" x14ac:dyDescent="0.2">
      <c r="B24" s="233">
        <v>15</v>
      </c>
      <c r="C24" s="445">
        <f ca="1">Planung!$I21</f>
        <v>0.40972222222222221</v>
      </c>
      <c r="D24" s="446">
        <f ca="1">Planung!$J21</f>
        <v>5</v>
      </c>
      <c r="E24" s="435" t="str">
        <f ca="1">Planung!$N21</f>
        <v>Eintracht Frankfurt</v>
      </c>
      <c r="F24" s="436" t="s">
        <v>4</v>
      </c>
      <c r="G24" s="437" t="str">
        <f ca="1">Planung!$P21</f>
        <v>Maibach 1822 eV</v>
      </c>
      <c r="H24" s="438"/>
      <c r="I24" s="439" t="str">
        <f>Sprache!$E$87</f>
        <v xml:space="preserve"> : </v>
      </c>
      <c r="J24" s="452"/>
      <c r="K24" s="438"/>
      <c r="L24" s="455" t="str">
        <f>Sprache!$E$87</f>
        <v xml:space="preserve"> : </v>
      </c>
      <c r="M24" s="452"/>
      <c r="N24" s="467"/>
      <c r="O24" s="455" t="str">
        <f>Sprache!$E$87</f>
        <v xml:space="preserve"> : </v>
      </c>
      <c r="P24" s="470"/>
      <c r="Q24" s="509" t="str">
        <f t="shared" ca="1" si="2"/>
        <v/>
      </c>
      <c r="R24" s="510" t="str">
        <f>Sprache!$E$87</f>
        <v xml:space="preserve"> : </v>
      </c>
      <c r="S24" s="511" t="str">
        <f t="shared" ca="1" si="3"/>
        <v/>
      </c>
      <c r="T24" s="600" t="str">
        <f>IF(Planung!$Q21="","",Planung!$Q21)</f>
        <v/>
      </c>
      <c r="BK24" s="515" t="b">
        <f t="shared" ca="1" si="5"/>
        <v>1</v>
      </c>
      <c r="BL24" s="515" t="b">
        <f t="shared" si="6"/>
        <v>1</v>
      </c>
      <c r="BM24" s="515" t="b">
        <f t="shared" si="7"/>
        <v>1</v>
      </c>
      <c r="BN24" s="515" t="b">
        <f t="shared" si="8"/>
        <v>1</v>
      </c>
      <c r="BO24" s="515" t="b">
        <f t="shared" si="9"/>
        <v>0</v>
      </c>
      <c r="BP24" s="515" t="b">
        <f t="shared" si="10"/>
        <v>0</v>
      </c>
      <c r="BQ24" s="515" t="b">
        <f t="shared" si="11"/>
        <v>0</v>
      </c>
    </row>
    <row r="25" spans="2:69" ht="24" customHeight="1" x14ac:dyDescent="0.2">
      <c r="B25" s="233">
        <v>16</v>
      </c>
      <c r="C25" s="445">
        <f ca="1">Planung!$I22</f>
        <v>0.42708333333333331</v>
      </c>
      <c r="D25" s="446">
        <f ca="1">Planung!$J22</f>
        <v>1</v>
      </c>
      <c r="E25" s="435" t="str">
        <f ca="1">Planung!$N22</f>
        <v>SSV Wildbach</v>
      </c>
      <c r="F25" s="436" t="s">
        <v>4</v>
      </c>
      <c r="G25" s="437" t="str">
        <f ca="1">Planung!$P22</f>
        <v>1. FC Riedwald</v>
      </c>
      <c r="H25" s="438"/>
      <c r="I25" s="439" t="str">
        <f>Sprache!$E$87</f>
        <v xml:space="preserve"> : </v>
      </c>
      <c r="J25" s="452"/>
      <c r="K25" s="438"/>
      <c r="L25" s="455" t="str">
        <f>Sprache!$E$87</f>
        <v xml:space="preserve"> : </v>
      </c>
      <c r="M25" s="452"/>
      <c r="N25" s="467"/>
      <c r="O25" s="455" t="str">
        <f>Sprache!$E$87</f>
        <v xml:space="preserve"> : </v>
      </c>
      <c r="P25" s="470"/>
      <c r="Q25" s="509" t="str">
        <f t="shared" ca="1" si="2"/>
        <v/>
      </c>
      <c r="R25" s="510" t="str">
        <f>Sprache!$E$87</f>
        <v xml:space="preserve"> : </v>
      </c>
      <c r="S25" s="511" t="str">
        <f t="shared" ca="1" si="3"/>
        <v/>
      </c>
      <c r="T25" s="600" t="str">
        <f>IF(Planung!$Q22="","",Planung!$Q22)</f>
        <v/>
      </c>
      <c r="BK25" s="515" t="b">
        <f t="shared" ca="1" si="5"/>
        <v>1</v>
      </c>
      <c r="BL25" s="515" t="b">
        <f t="shared" si="6"/>
        <v>1</v>
      </c>
      <c r="BM25" s="515" t="b">
        <f t="shared" si="7"/>
        <v>1</v>
      </c>
      <c r="BN25" s="515" t="b">
        <f t="shared" si="8"/>
        <v>1</v>
      </c>
      <c r="BO25" s="515" t="b">
        <f t="shared" si="9"/>
        <v>0</v>
      </c>
      <c r="BP25" s="515" t="b">
        <f t="shared" si="10"/>
        <v>0</v>
      </c>
      <c r="BQ25" s="515" t="b">
        <f t="shared" si="11"/>
        <v>0</v>
      </c>
    </row>
    <row r="26" spans="2:69" ht="24" customHeight="1" x14ac:dyDescent="0.2">
      <c r="B26" s="233">
        <v>17</v>
      </c>
      <c r="C26" s="445">
        <f ca="1">Planung!$I23</f>
        <v>0.42708333333333331</v>
      </c>
      <c r="D26" s="446">
        <f ca="1">Planung!$J23</f>
        <v>2</v>
      </c>
      <c r="E26" s="435" t="str">
        <f ca="1">Planung!$N23</f>
        <v>Inter Mailand</v>
      </c>
      <c r="F26" s="436" t="s">
        <v>4</v>
      </c>
      <c r="G26" s="437" t="str">
        <f ca="1">Planung!$P23</f>
        <v>Fun Kickers Oes</v>
      </c>
      <c r="H26" s="438"/>
      <c r="I26" s="439" t="str">
        <f>Sprache!$E$87</f>
        <v xml:space="preserve"> : </v>
      </c>
      <c r="J26" s="452"/>
      <c r="K26" s="438"/>
      <c r="L26" s="455" t="str">
        <f>Sprache!$E$87</f>
        <v xml:space="preserve"> : </v>
      </c>
      <c r="M26" s="452"/>
      <c r="N26" s="467"/>
      <c r="O26" s="455" t="str">
        <f>Sprache!$E$87</f>
        <v xml:space="preserve"> : </v>
      </c>
      <c r="P26" s="470"/>
      <c r="Q26" s="509" t="str">
        <f t="shared" ca="1" si="2"/>
        <v/>
      </c>
      <c r="R26" s="510" t="str">
        <f>Sprache!$E$87</f>
        <v xml:space="preserve"> : </v>
      </c>
      <c r="S26" s="511" t="str">
        <f t="shared" ca="1" si="3"/>
        <v/>
      </c>
      <c r="T26" s="600" t="str">
        <f>IF(Planung!$Q23="","",Planung!$Q23)</f>
        <v/>
      </c>
      <c r="BK26" s="515" t="b">
        <f t="shared" ca="1" si="5"/>
        <v>1</v>
      </c>
      <c r="BL26" s="515" t="b">
        <f t="shared" si="6"/>
        <v>1</v>
      </c>
      <c r="BM26" s="515" t="b">
        <f t="shared" si="7"/>
        <v>1</v>
      </c>
      <c r="BN26" s="515" t="b">
        <f t="shared" si="8"/>
        <v>1</v>
      </c>
      <c r="BO26" s="515" t="b">
        <f t="shared" si="9"/>
        <v>0</v>
      </c>
      <c r="BP26" s="515" t="b">
        <f t="shared" si="10"/>
        <v>0</v>
      </c>
      <c r="BQ26" s="515" t="b">
        <f t="shared" si="11"/>
        <v>0</v>
      </c>
    </row>
    <row r="27" spans="2:69" ht="24" customHeight="1" x14ac:dyDescent="0.2">
      <c r="B27" s="233">
        <v>18</v>
      </c>
      <c r="C27" s="445">
        <f ca="1">Planung!$I24</f>
        <v>0.42708333333333331</v>
      </c>
      <c r="D27" s="446">
        <f ca="1">Planung!$J24</f>
        <v>3</v>
      </c>
      <c r="E27" s="435" t="str">
        <f ca="1">Planung!$N24</f>
        <v>Raslo Winners</v>
      </c>
      <c r="F27" s="436" t="s">
        <v>4</v>
      </c>
      <c r="G27" s="437" t="str">
        <f ca="1">Planung!$P24</f>
        <v>VFB Essenheim</v>
      </c>
      <c r="H27" s="438"/>
      <c r="I27" s="439" t="str">
        <f>Sprache!$E$87</f>
        <v xml:space="preserve"> : </v>
      </c>
      <c r="J27" s="452"/>
      <c r="K27" s="438"/>
      <c r="L27" s="455" t="str">
        <f>Sprache!$E$87</f>
        <v xml:space="preserve"> : </v>
      </c>
      <c r="M27" s="452"/>
      <c r="N27" s="467"/>
      <c r="O27" s="455" t="str">
        <f>Sprache!$E$87</f>
        <v xml:space="preserve"> : </v>
      </c>
      <c r="P27" s="470"/>
      <c r="Q27" s="509" t="str">
        <f t="shared" ca="1" si="2"/>
        <v/>
      </c>
      <c r="R27" s="510" t="str">
        <f>Sprache!$E$87</f>
        <v xml:space="preserve"> : </v>
      </c>
      <c r="S27" s="511" t="str">
        <f t="shared" ca="1" si="3"/>
        <v/>
      </c>
      <c r="T27" s="600" t="str">
        <f>IF(Planung!$Q24="","",Planung!$Q24)</f>
        <v/>
      </c>
      <c r="BK27" s="515" t="b">
        <f t="shared" ca="1" si="5"/>
        <v>1</v>
      </c>
      <c r="BL27" s="515" t="b">
        <f t="shared" si="6"/>
        <v>1</v>
      </c>
      <c r="BM27" s="515" t="b">
        <f t="shared" si="7"/>
        <v>1</v>
      </c>
      <c r="BN27" s="515" t="b">
        <f t="shared" si="8"/>
        <v>1</v>
      </c>
      <c r="BO27" s="515" t="b">
        <f t="shared" si="9"/>
        <v>0</v>
      </c>
      <c r="BP27" s="515" t="b">
        <f t="shared" si="10"/>
        <v>0</v>
      </c>
      <c r="BQ27" s="515" t="b">
        <f t="shared" si="11"/>
        <v>0</v>
      </c>
    </row>
    <row r="28" spans="2:69" ht="24" customHeight="1" x14ac:dyDescent="0.2">
      <c r="B28" s="233">
        <v>19</v>
      </c>
      <c r="C28" s="445">
        <f ca="1">Planung!$I25</f>
        <v>0.42708333333333331</v>
      </c>
      <c r="D28" s="446">
        <f ca="1">Planung!$J25</f>
        <v>4</v>
      </c>
      <c r="E28" s="435" t="str">
        <f ca="1">Planung!$N25</f>
        <v>Maibach 1822 eV</v>
      </c>
      <c r="F28" s="436" t="s">
        <v>4</v>
      </c>
      <c r="G28" s="437" t="str">
        <f ca="1">Planung!$P25</f>
        <v>AC Roma</v>
      </c>
      <c r="H28" s="438"/>
      <c r="I28" s="439" t="str">
        <f>Sprache!$E$87</f>
        <v xml:space="preserve"> : </v>
      </c>
      <c r="J28" s="452"/>
      <c r="K28" s="438"/>
      <c r="L28" s="455" t="str">
        <f>Sprache!$E$87</f>
        <v xml:space="preserve"> : </v>
      </c>
      <c r="M28" s="452"/>
      <c r="N28" s="467"/>
      <c r="O28" s="455" t="str">
        <f>Sprache!$E$87</f>
        <v xml:space="preserve"> : </v>
      </c>
      <c r="P28" s="470"/>
      <c r="Q28" s="509" t="str">
        <f t="shared" ca="1" si="2"/>
        <v/>
      </c>
      <c r="R28" s="510" t="str">
        <f>Sprache!$E$87</f>
        <v xml:space="preserve"> : </v>
      </c>
      <c r="S28" s="511" t="str">
        <f t="shared" ca="1" si="3"/>
        <v/>
      </c>
      <c r="T28" s="600" t="str">
        <f>IF(Planung!$Q25="","",Planung!$Q25)</f>
        <v/>
      </c>
      <c r="BK28" s="515" t="b">
        <f t="shared" ca="1" si="5"/>
        <v>1</v>
      </c>
      <c r="BL28" s="515" t="b">
        <f t="shared" si="6"/>
        <v>1</v>
      </c>
      <c r="BM28" s="515" t="b">
        <f t="shared" si="7"/>
        <v>1</v>
      </c>
      <c r="BN28" s="515" t="b">
        <f t="shared" si="8"/>
        <v>1</v>
      </c>
      <c r="BO28" s="515" t="b">
        <f t="shared" si="9"/>
        <v>0</v>
      </c>
      <c r="BP28" s="515" t="b">
        <f t="shared" si="10"/>
        <v>0</v>
      </c>
      <c r="BQ28" s="515" t="b">
        <f t="shared" si="11"/>
        <v>0</v>
      </c>
    </row>
    <row r="29" spans="2:69" ht="24" customHeight="1" x14ac:dyDescent="0.2">
      <c r="B29" s="233">
        <v>20</v>
      </c>
      <c r="C29" s="445">
        <f ca="1">Planung!$I26</f>
        <v>0.42708333333333331</v>
      </c>
      <c r="D29" s="446">
        <f ca="1">Planung!$J26</f>
        <v>5</v>
      </c>
      <c r="E29" s="435" t="str">
        <f ca="1">Planung!$N26</f>
        <v>FC Barcelona</v>
      </c>
      <c r="F29" s="436" t="s">
        <v>4</v>
      </c>
      <c r="G29" s="437" t="str">
        <f ca="1">Planung!$P26</f>
        <v>Eintracht Frankfurt</v>
      </c>
      <c r="H29" s="438"/>
      <c r="I29" s="439" t="str">
        <f>Sprache!$E$87</f>
        <v xml:space="preserve"> : </v>
      </c>
      <c r="J29" s="452"/>
      <c r="K29" s="438"/>
      <c r="L29" s="455" t="str">
        <f>Sprache!$E$87</f>
        <v xml:space="preserve"> : </v>
      </c>
      <c r="M29" s="452"/>
      <c r="N29" s="467"/>
      <c r="O29" s="455" t="str">
        <f>Sprache!$E$87</f>
        <v xml:space="preserve"> : </v>
      </c>
      <c r="P29" s="470"/>
      <c r="Q29" s="509" t="str">
        <f t="shared" ca="1" si="2"/>
        <v/>
      </c>
      <c r="R29" s="510" t="str">
        <f>Sprache!$E$87</f>
        <v xml:space="preserve"> : </v>
      </c>
      <c r="S29" s="511" t="str">
        <f t="shared" ca="1" si="3"/>
        <v/>
      </c>
      <c r="T29" s="600" t="str">
        <f>IF(Planung!$Q26="","",Planung!$Q26)</f>
        <v/>
      </c>
      <c r="BK29" s="515" t="b">
        <f t="shared" ca="1" si="5"/>
        <v>1</v>
      </c>
      <c r="BL29" s="515" t="b">
        <f t="shared" si="6"/>
        <v>1</v>
      </c>
      <c r="BM29" s="515" t="b">
        <f t="shared" si="7"/>
        <v>1</v>
      </c>
      <c r="BN29" s="515" t="b">
        <f t="shared" si="8"/>
        <v>1</v>
      </c>
      <c r="BO29" s="515" t="b">
        <f t="shared" si="9"/>
        <v>0</v>
      </c>
      <c r="BP29" s="515" t="b">
        <f t="shared" si="10"/>
        <v>0</v>
      </c>
      <c r="BQ29" s="515" t="b">
        <f t="shared" si="11"/>
        <v>0</v>
      </c>
    </row>
    <row r="30" spans="2:69" ht="24" customHeight="1" x14ac:dyDescent="0.4">
      <c r="B30" s="233">
        <v>21</v>
      </c>
      <c r="C30" s="445">
        <f ca="1">Planung!$I27</f>
        <v>0.44444444444444442</v>
      </c>
      <c r="D30" s="446">
        <f ca="1">Planung!$J27</f>
        <v>1</v>
      </c>
      <c r="E30" s="435" t="str">
        <f ca="1">Planung!$N27</f>
        <v>1. FC Riedwald</v>
      </c>
      <c r="F30" s="436" t="s">
        <v>4</v>
      </c>
      <c r="G30" s="437" t="str">
        <f ca="1">Planung!$P27</f>
        <v>Inter Mailand</v>
      </c>
      <c r="H30" s="438"/>
      <c r="I30" s="439" t="str">
        <f>Sprache!$E$87</f>
        <v xml:space="preserve"> : </v>
      </c>
      <c r="J30" s="452"/>
      <c r="K30" s="438"/>
      <c r="L30" s="455" t="str">
        <f>Sprache!$E$87</f>
        <v xml:space="preserve"> : </v>
      </c>
      <c r="M30" s="452"/>
      <c r="N30" s="467"/>
      <c r="O30" s="455" t="str">
        <f>Sprache!$E$87</f>
        <v xml:space="preserve"> : </v>
      </c>
      <c r="P30" s="470"/>
      <c r="Q30" s="509" t="str">
        <f t="shared" ca="1" si="2"/>
        <v/>
      </c>
      <c r="R30" s="510" t="str">
        <f>Sprache!$E$87</f>
        <v xml:space="preserve"> : </v>
      </c>
      <c r="S30" s="511" t="str">
        <f t="shared" ca="1" si="3"/>
        <v/>
      </c>
      <c r="T30" s="600" t="str">
        <f>IF(Planung!$Q27="","",Planung!$Q27)</f>
        <v/>
      </c>
      <c r="AK30" s="669" t="str">
        <f>$AK$7</f>
        <v>Hinspiele</v>
      </c>
      <c r="AL30" s="669"/>
      <c r="AM30" s="669"/>
      <c r="AN30" s="669"/>
      <c r="AO30" s="669"/>
      <c r="AP30" s="669"/>
      <c r="AQ30" s="669"/>
      <c r="AR30" s="669"/>
      <c r="AS30" s="669"/>
      <c r="AT30" s="355"/>
      <c r="AU30" s="355"/>
      <c r="AV30" s="355"/>
      <c r="AW30" s="669" t="str">
        <f>$AW$7</f>
        <v>Rückspiele</v>
      </c>
      <c r="AX30" s="669"/>
      <c r="AY30" s="669"/>
      <c r="AZ30" s="669"/>
      <c r="BA30" s="669"/>
      <c r="BB30" s="669"/>
      <c r="BC30" s="669"/>
      <c r="BD30" s="669"/>
      <c r="BE30" s="669"/>
      <c r="BF30" s="355"/>
      <c r="BG30" s="355"/>
      <c r="BH30" s="355"/>
      <c r="BK30" s="515" t="b">
        <f t="shared" ca="1" si="5"/>
        <v>1</v>
      </c>
      <c r="BL30" s="515" t="b">
        <f t="shared" si="6"/>
        <v>1</v>
      </c>
      <c r="BM30" s="515" t="b">
        <f t="shared" si="7"/>
        <v>1</v>
      </c>
      <c r="BN30" s="515" t="b">
        <f t="shared" si="8"/>
        <v>1</v>
      </c>
      <c r="BO30" s="515" t="b">
        <f t="shared" si="9"/>
        <v>0</v>
      </c>
      <c r="BP30" s="515" t="b">
        <f t="shared" si="10"/>
        <v>0</v>
      </c>
      <c r="BQ30" s="515" t="b">
        <f t="shared" si="11"/>
        <v>0</v>
      </c>
    </row>
    <row r="31" spans="2:69" ht="24" customHeight="1" thickBot="1" x14ac:dyDescent="0.25">
      <c r="B31" s="233">
        <v>22</v>
      </c>
      <c r="C31" s="445">
        <f ca="1">Planung!$I28</f>
        <v>0.44444444444444442</v>
      </c>
      <c r="D31" s="446">
        <f ca="1">Planung!$J28</f>
        <v>2</v>
      </c>
      <c r="E31" s="435" t="str">
        <f ca="1">Planung!$N28</f>
        <v>VFB Essenheim</v>
      </c>
      <c r="F31" s="436" t="s">
        <v>4</v>
      </c>
      <c r="G31" s="437" t="str">
        <f ca="1">Planung!$P28</f>
        <v>SSV Wildbach</v>
      </c>
      <c r="H31" s="438"/>
      <c r="I31" s="439" t="str">
        <f>Sprache!$E$87</f>
        <v xml:space="preserve"> : </v>
      </c>
      <c r="J31" s="452"/>
      <c r="K31" s="438"/>
      <c r="L31" s="455" t="str">
        <f>Sprache!$E$87</f>
        <v xml:space="preserve"> : </v>
      </c>
      <c r="M31" s="452"/>
      <c r="N31" s="467"/>
      <c r="O31" s="455" t="str">
        <f>Sprache!$E$87</f>
        <v xml:space="preserve"> : </v>
      </c>
      <c r="P31" s="470"/>
      <c r="Q31" s="509" t="str">
        <f t="shared" ca="1" si="2"/>
        <v/>
      </c>
      <c r="R31" s="510" t="str">
        <f>Sprache!$E$87</f>
        <v xml:space="preserve"> : </v>
      </c>
      <c r="S31" s="511" t="str">
        <f t="shared" ca="1" si="3"/>
        <v/>
      </c>
      <c r="T31" s="600" t="str">
        <f>IF(Planung!$Q28="","",Planung!$Q28)</f>
        <v/>
      </c>
      <c r="V31" s="63" t="str">
        <f>Sprache!$E$13</f>
        <v>Tabelle (Kopie)</v>
      </c>
      <c r="BK31" s="515" t="b">
        <f t="shared" ca="1" si="5"/>
        <v>1</v>
      </c>
      <c r="BL31" s="515" t="b">
        <f t="shared" si="6"/>
        <v>1</v>
      </c>
      <c r="BM31" s="515" t="b">
        <f t="shared" si="7"/>
        <v>1</v>
      </c>
      <c r="BN31" s="515" t="b">
        <f t="shared" si="8"/>
        <v>1</v>
      </c>
      <c r="BO31" s="515" t="b">
        <f t="shared" si="9"/>
        <v>0</v>
      </c>
      <c r="BP31" s="515" t="b">
        <f t="shared" si="10"/>
        <v>0</v>
      </c>
      <c r="BQ31" s="515" t="b">
        <f t="shared" si="11"/>
        <v>0</v>
      </c>
    </row>
    <row r="32" spans="2:69" ht="24" customHeight="1" thickBot="1" x14ac:dyDescent="0.25">
      <c r="B32" s="233">
        <v>23</v>
      </c>
      <c r="C32" s="445">
        <f ca="1">Planung!$I29</f>
        <v>0.44444444444444442</v>
      </c>
      <c r="D32" s="446">
        <f ca="1">Planung!$J29</f>
        <v>3</v>
      </c>
      <c r="E32" s="435" t="str">
        <f ca="1">Planung!$N29</f>
        <v>Fun Kickers Oes</v>
      </c>
      <c r="F32" s="436" t="s">
        <v>4</v>
      </c>
      <c r="G32" s="437" t="str">
        <f ca="1">Planung!$P29</f>
        <v>Maibach 1822 eV</v>
      </c>
      <c r="H32" s="438"/>
      <c r="I32" s="439" t="str">
        <f>Sprache!$E$87</f>
        <v xml:space="preserve"> : </v>
      </c>
      <c r="J32" s="452"/>
      <c r="K32" s="438"/>
      <c r="L32" s="455" t="str">
        <f>Sprache!$E$87</f>
        <v xml:space="preserve"> : </v>
      </c>
      <c r="M32" s="452"/>
      <c r="N32" s="467"/>
      <c r="O32" s="455" t="str">
        <f>Sprache!$E$87</f>
        <v xml:space="preserve"> : </v>
      </c>
      <c r="P32" s="470"/>
      <c r="Q32" s="509" t="str">
        <f t="shared" ca="1" si="2"/>
        <v/>
      </c>
      <c r="R32" s="510" t="str">
        <f>Sprache!$E$87</f>
        <v xml:space="preserve"> : </v>
      </c>
      <c r="S32" s="511" t="str">
        <f t="shared" ca="1" si="3"/>
        <v/>
      </c>
      <c r="T32" s="600" t="str">
        <f>IF(Planung!$Q29="","",Planung!$Q29)</f>
        <v/>
      </c>
      <c r="V32" s="215"/>
      <c r="W32" s="215"/>
      <c r="X32" s="215"/>
      <c r="Y32" s="215"/>
      <c r="Z32" s="215"/>
      <c r="AA32" s="215"/>
      <c r="AB32" s="215"/>
      <c r="AC32" s="215"/>
      <c r="AD32" s="215"/>
      <c r="AE32" s="215"/>
      <c r="AF32" s="215"/>
      <c r="AG32" s="215"/>
      <c r="AH32" s="215"/>
      <c r="AI32" s="215"/>
      <c r="AJ32" s="215"/>
      <c r="AK32" s="216" t="str">
        <f ca="1">AK8</f>
        <v>FC Barc.</v>
      </c>
      <c r="AL32" s="217" t="str">
        <f t="shared" ref="AL32:BH32" ca="1" si="12">AL8</f>
        <v>AC Roma</v>
      </c>
      <c r="AM32" s="217" t="str">
        <f t="shared" ca="1" si="12"/>
        <v>Eintrac.</v>
      </c>
      <c r="AN32" s="217" t="str">
        <f t="shared" ca="1" si="12"/>
        <v>Inter M.</v>
      </c>
      <c r="AO32" s="217" t="str">
        <f t="shared" ca="1" si="12"/>
        <v>Maibach.</v>
      </c>
      <c r="AP32" s="217" t="str">
        <f t="shared" ca="1" si="12"/>
        <v>Raslo W.</v>
      </c>
      <c r="AQ32" s="217" t="str">
        <f t="shared" ca="1" si="12"/>
        <v>VFB Ess.</v>
      </c>
      <c r="AR32" s="217" t="str">
        <f t="shared" ca="1" si="12"/>
        <v>1. FC R.</v>
      </c>
      <c r="AS32" s="217" t="str">
        <f t="shared" ca="1" si="12"/>
        <v>Fun Kic.</v>
      </c>
      <c r="AT32" s="217" t="str">
        <f t="shared" ca="1" si="12"/>
        <v>SSV Wil.</v>
      </c>
      <c r="AU32" s="217" t="str">
        <f t="shared" ca="1" si="12"/>
        <v/>
      </c>
      <c r="AV32" s="218" t="str">
        <f t="shared" ca="1" si="12"/>
        <v/>
      </c>
      <c r="AW32" s="216" t="str">
        <f ca="1">AW8</f>
        <v>FC Barc.</v>
      </c>
      <c r="AX32" s="217" t="str">
        <f t="shared" ca="1" si="12"/>
        <v>AC Roma</v>
      </c>
      <c r="AY32" s="217" t="str">
        <f t="shared" ca="1" si="12"/>
        <v>Eintrac.</v>
      </c>
      <c r="AZ32" s="217" t="str">
        <f t="shared" ca="1" si="12"/>
        <v>Inter M.</v>
      </c>
      <c r="BA32" s="217" t="str">
        <f t="shared" ca="1" si="12"/>
        <v>Maibach.</v>
      </c>
      <c r="BB32" s="217" t="str">
        <f t="shared" ca="1" si="12"/>
        <v>Raslo W.</v>
      </c>
      <c r="BC32" s="217" t="str">
        <f t="shared" ca="1" si="12"/>
        <v>VFB Ess.</v>
      </c>
      <c r="BD32" s="217" t="str">
        <f t="shared" ca="1" si="12"/>
        <v>1. FC R.</v>
      </c>
      <c r="BE32" s="217" t="str">
        <f t="shared" ca="1" si="12"/>
        <v>Fun Kic.</v>
      </c>
      <c r="BF32" s="217" t="str">
        <f t="shared" ca="1" si="12"/>
        <v>SSV Wil.</v>
      </c>
      <c r="BG32" s="217" t="str">
        <f t="shared" ca="1" si="12"/>
        <v/>
      </c>
      <c r="BH32" s="219" t="str">
        <f t="shared" ca="1" si="12"/>
        <v/>
      </c>
      <c r="BI32" s="220"/>
      <c r="BK32" s="515" t="b">
        <f t="shared" ca="1" si="5"/>
        <v>1</v>
      </c>
      <c r="BL32" s="515" t="b">
        <f t="shared" si="6"/>
        <v>1</v>
      </c>
      <c r="BM32" s="515" t="b">
        <f t="shared" si="7"/>
        <v>1</v>
      </c>
      <c r="BN32" s="515" t="b">
        <f t="shared" si="8"/>
        <v>1</v>
      </c>
      <c r="BO32" s="515" t="b">
        <f t="shared" si="9"/>
        <v>0</v>
      </c>
      <c r="BP32" s="515" t="b">
        <f t="shared" si="10"/>
        <v>0</v>
      </c>
      <c r="BQ32" s="515" t="b">
        <f t="shared" si="11"/>
        <v>0</v>
      </c>
    </row>
    <row r="33" spans="2:69" ht="24" customHeight="1" thickTop="1" thickBot="1" x14ac:dyDescent="0.25">
      <c r="B33" s="233">
        <v>24</v>
      </c>
      <c r="C33" s="445">
        <f ca="1">Planung!$I30</f>
        <v>0.44444444444444442</v>
      </c>
      <c r="D33" s="446">
        <f ca="1">Planung!$J30</f>
        <v>4</v>
      </c>
      <c r="E33" s="435" t="str">
        <f ca="1">Planung!$N30</f>
        <v>Eintracht Frankfurt</v>
      </c>
      <c r="F33" s="436" t="s">
        <v>4</v>
      </c>
      <c r="G33" s="437" t="str">
        <f ca="1">Planung!$P30</f>
        <v>Raslo Winners</v>
      </c>
      <c r="H33" s="438"/>
      <c r="I33" s="439" t="str">
        <f>Sprache!$E$87</f>
        <v xml:space="preserve"> : </v>
      </c>
      <c r="J33" s="452"/>
      <c r="K33" s="438"/>
      <c r="L33" s="455" t="str">
        <f>Sprache!$E$87</f>
        <v xml:space="preserve"> : </v>
      </c>
      <c r="M33" s="452"/>
      <c r="N33" s="467"/>
      <c r="O33" s="455" t="str">
        <f>Sprache!$E$87</f>
        <v xml:space="preserve"> : </v>
      </c>
      <c r="P33" s="470"/>
      <c r="Q33" s="509" t="str">
        <f t="shared" ca="1" si="2"/>
        <v/>
      </c>
      <c r="R33" s="510" t="str">
        <f>Sprache!$E$87</f>
        <v xml:space="preserve"> : </v>
      </c>
      <c r="S33" s="511" t="str">
        <f t="shared" ca="1" si="3"/>
        <v/>
      </c>
      <c r="T33" s="600" t="str">
        <f>IF(Planung!$Q30="","",Planung!$Q30)</f>
        <v/>
      </c>
      <c r="V33" s="658" t="str">
        <f ca="1">$V$9</f>
        <v>Noch unvollständig</v>
      </c>
      <c r="W33" s="659"/>
      <c r="X33" s="221" t="str">
        <f>X9</f>
        <v>SP</v>
      </c>
      <c r="Y33" s="222" t="str">
        <f t="shared" ref="Y33:AA33" si="13">Y9</f>
        <v>G</v>
      </c>
      <c r="Z33" s="222" t="str">
        <f t="shared" si="13"/>
        <v>U</v>
      </c>
      <c r="AA33" s="354" t="str">
        <f t="shared" si="13"/>
        <v>V</v>
      </c>
      <c r="AB33" s="660" t="str">
        <f>AB9</f>
        <v>Sätze</v>
      </c>
      <c r="AC33" s="661"/>
      <c r="AD33" s="662"/>
      <c r="AE33" s="449" t="str">
        <f>AE9</f>
        <v>Diff.</v>
      </c>
      <c r="AF33" s="663" t="str">
        <f>AF9</f>
        <v>Bälle</v>
      </c>
      <c r="AG33" s="664"/>
      <c r="AH33" s="665"/>
      <c r="AI33" s="222" t="str">
        <f t="shared" ref="AI33:AJ33" si="14">AI9</f>
        <v>Diff.</v>
      </c>
      <c r="AJ33" s="223" t="str">
        <f t="shared" si="14"/>
        <v>Pkt</v>
      </c>
      <c r="AK33" s="403" t="str">
        <f ca="1">AK9</f>
        <v>FC Barcelona</v>
      </c>
      <c r="AL33" s="404" t="str">
        <f t="shared" ref="AL33:AV33" ca="1" si="15">AL9</f>
        <v>AC Roma</v>
      </c>
      <c r="AM33" s="404" t="str">
        <f t="shared" ca="1" si="15"/>
        <v>Eintracht Frankfurt</v>
      </c>
      <c r="AN33" s="404" t="str">
        <f t="shared" ca="1" si="15"/>
        <v>Inter Mailand</v>
      </c>
      <c r="AO33" s="404" t="str">
        <f t="shared" ca="1" si="15"/>
        <v>Maibach 1822 eV</v>
      </c>
      <c r="AP33" s="404" t="str">
        <f t="shared" ca="1" si="15"/>
        <v>Raslo Winners</v>
      </c>
      <c r="AQ33" s="404" t="str">
        <f t="shared" ca="1" si="15"/>
        <v>VFB Essenheim</v>
      </c>
      <c r="AR33" s="404" t="str">
        <f t="shared" ca="1" si="15"/>
        <v>1. FC Riedwald</v>
      </c>
      <c r="AS33" s="404" t="str">
        <f t="shared" ca="1" si="15"/>
        <v>Fun Kickers Oes</v>
      </c>
      <c r="AT33" s="404" t="str">
        <f t="shared" ca="1" si="15"/>
        <v>SSV Wildbach</v>
      </c>
      <c r="AU33" s="404" t="str">
        <f t="shared" ca="1" si="15"/>
        <v/>
      </c>
      <c r="AV33" s="405" t="str">
        <f t="shared" ca="1" si="15"/>
        <v/>
      </c>
      <c r="AW33" s="403" t="str">
        <f ca="1">AW9</f>
        <v>FC Barcelona</v>
      </c>
      <c r="AX33" s="404" t="str">
        <f t="shared" ref="AX33:BH33" ca="1" si="16">AX9</f>
        <v>AC Roma</v>
      </c>
      <c r="AY33" s="404" t="str">
        <f t="shared" ca="1" si="16"/>
        <v>Eintracht Frankfurt</v>
      </c>
      <c r="AZ33" s="404" t="str">
        <f t="shared" ca="1" si="16"/>
        <v>Inter Mailand</v>
      </c>
      <c r="BA33" s="404" t="str">
        <f t="shared" ca="1" si="16"/>
        <v>Maibach 1822 eV</v>
      </c>
      <c r="BB33" s="404" t="str">
        <f t="shared" ca="1" si="16"/>
        <v>Raslo Winners</v>
      </c>
      <c r="BC33" s="404" t="str">
        <f t="shared" ca="1" si="16"/>
        <v>VFB Essenheim</v>
      </c>
      <c r="BD33" s="404" t="str">
        <f t="shared" ca="1" si="16"/>
        <v>1. FC Riedwald</v>
      </c>
      <c r="BE33" s="404" t="str">
        <f t="shared" ca="1" si="16"/>
        <v>Fun Kickers Oes</v>
      </c>
      <c r="BF33" s="404" t="str">
        <f t="shared" ca="1" si="16"/>
        <v>SSV Wildbach</v>
      </c>
      <c r="BG33" s="404" t="str">
        <f t="shared" ca="1" si="16"/>
        <v/>
      </c>
      <c r="BH33" s="408" t="str">
        <f t="shared" ca="1" si="16"/>
        <v/>
      </c>
      <c r="BI33" s="220"/>
      <c r="BK33" s="515" t="b">
        <f t="shared" ca="1" si="5"/>
        <v>1</v>
      </c>
      <c r="BL33" s="515" t="b">
        <f t="shared" si="6"/>
        <v>1</v>
      </c>
      <c r="BM33" s="515" t="b">
        <f t="shared" si="7"/>
        <v>1</v>
      </c>
      <c r="BN33" s="515" t="b">
        <f t="shared" si="8"/>
        <v>1</v>
      </c>
      <c r="BO33" s="515" t="b">
        <f t="shared" si="9"/>
        <v>0</v>
      </c>
      <c r="BP33" s="515" t="b">
        <f t="shared" si="10"/>
        <v>0</v>
      </c>
      <c r="BQ33" s="515" t="b">
        <f t="shared" si="11"/>
        <v>0</v>
      </c>
    </row>
    <row r="34" spans="2:69" ht="24" customHeight="1" x14ac:dyDescent="0.2">
      <c r="B34" s="233">
        <v>25</v>
      </c>
      <c r="C34" s="445">
        <f ca="1">Planung!$I31</f>
        <v>0.44444444444444442</v>
      </c>
      <c r="D34" s="446">
        <f ca="1">Planung!$J31</f>
        <v>5</v>
      </c>
      <c r="E34" s="435" t="str">
        <f ca="1">Planung!$N31</f>
        <v>AC Roma</v>
      </c>
      <c r="F34" s="436" t="s">
        <v>4</v>
      </c>
      <c r="G34" s="437" t="str">
        <f ca="1">Planung!$P31</f>
        <v>FC Barcelona</v>
      </c>
      <c r="H34" s="438"/>
      <c r="I34" s="439" t="str">
        <f>Sprache!$E$87</f>
        <v xml:space="preserve"> : </v>
      </c>
      <c r="J34" s="452"/>
      <c r="K34" s="438"/>
      <c r="L34" s="455" t="str">
        <f>Sprache!$E$87</f>
        <v xml:space="preserve"> : </v>
      </c>
      <c r="M34" s="452"/>
      <c r="N34" s="467"/>
      <c r="O34" s="455" t="str">
        <f>Sprache!$E$87</f>
        <v xml:space="preserve"> : </v>
      </c>
      <c r="P34" s="470"/>
      <c r="Q34" s="509" t="str">
        <f t="shared" ca="1" si="2"/>
        <v/>
      </c>
      <c r="R34" s="510" t="str">
        <f>Sprache!$E$87</f>
        <v xml:space="preserve"> : </v>
      </c>
      <c r="S34" s="511" t="str">
        <f t="shared" ca="1" si="3"/>
        <v/>
      </c>
      <c r="T34" s="600" t="str">
        <f>IF(Planung!$Q31="","",Planung!$Q31)</f>
        <v/>
      </c>
      <c r="V34" s="394">
        <f ca="1">V10</f>
        <v>1</v>
      </c>
      <c r="W34" s="395" t="str">
        <f ca="1">IF(W10="","",W10)</f>
        <v>FC Barcelona</v>
      </c>
      <c r="X34" s="398">
        <f t="shared" ref="X34:AJ34" ca="1" si="17">IF(X10="","",X10)</f>
        <v>2</v>
      </c>
      <c r="Y34" s="224">
        <f t="shared" ca="1" si="17"/>
        <v>2</v>
      </c>
      <c r="Z34" s="224">
        <f t="shared" ca="1" si="17"/>
        <v>0</v>
      </c>
      <c r="AA34" s="224">
        <f t="shared" ca="1" si="17"/>
        <v>0</v>
      </c>
      <c r="AB34" s="225">
        <f t="shared" ref="AB34:AC34" ca="1" si="18">IF(AB10="","",AB10)</f>
        <v>4</v>
      </c>
      <c r="AC34" s="413" t="str">
        <f t="shared" si="18"/>
        <v xml:space="preserve"> : </v>
      </c>
      <c r="AD34" s="226">
        <f t="shared" ref="AD34:AE45" ca="1" si="19">IF(AD10="","",AD10)</f>
        <v>0</v>
      </c>
      <c r="AE34" s="502">
        <f t="shared" ca="1" si="19"/>
        <v>4</v>
      </c>
      <c r="AF34" s="225">
        <f t="shared" ca="1" si="17"/>
        <v>86</v>
      </c>
      <c r="AG34" s="413" t="str">
        <f t="shared" si="17"/>
        <v xml:space="preserve"> : </v>
      </c>
      <c r="AH34" s="226">
        <f t="shared" ca="1" si="17"/>
        <v>53</v>
      </c>
      <c r="AI34" s="224">
        <f t="shared" ca="1" si="17"/>
        <v>33</v>
      </c>
      <c r="AJ34" s="227">
        <f t="shared" ca="1" si="17"/>
        <v>4</v>
      </c>
      <c r="AK34" s="228"/>
      <c r="AL34" s="224" t="str">
        <f ca="1">IF(AL10="","",AL10)</f>
        <v/>
      </c>
      <c r="AM34" s="224" t="str">
        <f t="shared" ref="AM34:AV34" ca="1" si="20">IF(AM10="","",AM10)</f>
        <v/>
      </c>
      <c r="AN34" s="224" t="str">
        <f t="shared" ca="1" si="20"/>
        <v/>
      </c>
      <c r="AO34" s="224" t="str">
        <f t="shared" ca="1" si="20"/>
        <v/>
      </c>
      <c r="AP34" s="224" t="str">
        <f t="shared" ca="1" si="20"/>
        <v>44 : 36</v>
      </c>
      <c r="AQ34" s="224" t="str">
        <f t="shared" ca="1" si="20"/>
        <v/>
      </c>
      <c r="AR34" s="224" t="str">
        <f t="shared" ca="1" si="20"/>
        <v/>
      </c>
      <c r="AS34" s="224" t="str">
        <f t="shared" ca="1" si="20"/>
        <v/>
      </c>
      <c r="AT34" s="224" t="str">
        <f t="shared" ca="1" si="20"/>
        <v>42 : 17</v>
      </c>
      <c r="AU34" s="224" t="str">
        <f t="shared" ca="1" si="20"/>
        <v/>
      </c>
      <c r="AV34" s="399" t="str">
        <f t="shared" ca="1" si="20"/>
        <v/>
      </c>
      <c r="AW34" s="401"/>
      <c r="AX34" s="224" t="str">
        <f ca="1">IF(AX10="","",AX10)</f>
        <v/>
      </c>
      <c r="AY34" s="224" t="str">
        <f t="shared" ref="AY34:BH34" ca="1" si="21">IF(AY10="","",AY10)</f>
        <v/>
      </c>
      <c r="AZ34" s="224" t="str">
        <f t="shared" ca="1" si="21"/>
        <v/>
      </c>
      <c r="BA34" s="224" t="str">
        <f t="shared" ca="1" si="21"/>
        <v/>
      </c>
      <c r="BB34" s="224" t="str">
        <f t="shared" ca="1" si="21"/>
        <v/>
      </c>
      <c r="BC34" s="224" t="str">
        <f t="shared" ca="1" si="21"/>
        <v/>
      </c>
      <c r="BD34" s="224" t="str">
        <f t="shared" ca="1" si="21"/>
        <v/>
      </c>
      <c r="BE34" s="224" t="str">
        <f t="shared" ca="1" si="21"/>
        <v/>
      </c>
      <c r="BF34" s="224" t="str">
        <f t="shared" ca="1" si="21"/>
        <v/>
      </c>
      <c r="BG34" s="224" t="str">
        <f t="shared" ca="1" si="21"/>
        <v/>
      </c>
      <c r="BH34" s="229" t="str">
        <f t="shared" ca="1" si="21"/>
        <v/>
      </c>
      <c r="BI34" s="406" t="str">
        <f ca="1">BI10</f>
        <v>FC Barcelona</v>
      </c>
      <c r="BK34" s="515" t="b">
        <f t="shared" ca="1" si="5"/>
        <v>1</v>
      </c>
      <c r="BL34" s="515" t="b">
        <f t="shared" si="6"/>
        <v>1</v>
      </c>
      <c r="BM34" s="515" t="b">
        <f t="shared" si="7"/>
        <v>1</v>
      </c>
      <c r="BN34" s="515" t="b">
        <f t="shared" si="8"/>
        <v>1</v>
      </c>
      <c r="BO34" s="515" t="b">
        <f t="shared" si="9"/>
        <v>0</v>
      </c>
      <c r="BP34" s="515" t="b">
        <f t="shared" si="10"/>
        <v>0</v>
      </c>
      <c r="BQ34" s="515" t="b">
        <f t="shared" si="11"/>
        <v>0</v>
      </c>
    </row>
    <row r="35" spans="2:69" ht="24" customHeight="1" x14ac:dyDescent="0.2">
      <c r="B35" s="233">
        <v>26</v>
      </c>
      <c r="C35" s="445">
        <f ca="1">Planung!$I32</f>
        <v>0.46180555555555558</v>
      </c>
      <c r="D35" s="446">
        <f ca="1">Planung!$J32</f>
        <v>1</v>
      </c>
      <c r="E35" s="435" t="str">
        <f ca="1">Planung!$N32</f>
        <v>VFB Essenheim</v>
      </c>
      <c r="F35" s="436" t="s">
        <v>4</v>
      </c>
      <c r="G35" s="437" t="str">
        <f ca="1">Planung!$P32</f>
        <v>1. FC Riedwald</v>
      </c>
      <c r="H35" s="438"/>
      <c r="I35" s="439" t="str">
        <f>Sprache!$E$87</f>
        <v xml:space="preserve"> : </v>
      </c>
      <c r="J35" s="452"/>
      <c r="K35" s="438"/>
      <c r="L35" s="455" t="str">
        <f>Sprache!$E$87</f>
        <v xml:space="preserve"> : </v>
      </c>
      <c r="M35" s="452"/>
      <c r="N35" s="467"/>
      <c r="O35" s="455" t="str">
        <f>Sprache!$E$87</f>
        <v xml:space="preserve"> : </v>
      </c>
      <c r="P35" s="470"/>
      <c r="Q35" s="509" t="str">
        <f t="shared" ca="1" si="2"/>
        <v/>
      </c>
      <c r="R35" s="510" t="str">
        <f>Sprache!$E$87</f>
        <v xml:space="preserve"> : </v>
      </c>
      <c r="S35" s="511" t="str">
        <f t="shared" ca="1" si="3"/>
        <v/>
      </c>
      <c r="T35" s="600" t="str">
        <f>IF(Planung!$Q32="","",Planung!$Q32)</f>
        <v/>
      </c>
      <c r="V35" s="396">
        <f ca="1">V11</f>
        <v>2</v>
      </c>
      <c r="W35" s="397" t="str">
        <f t="shared" ref="W35" ca="1" si="22">IF(W11="","",W11)</f>
        <v>AC Roma</v>
      </c>
      <c r="X35" s="233">
        <f t="shared" ref="X35:AJ35" ca="1" si="23">IF(X11="","",X11)</f>
        <v>2</v>
      </c>
      <c r="Y35" s="214">
        <f t="shared" ca="1" si="23"/>
        <v>2</v>
      </c>
      <c r="Z35" s="214">
        <f t="shared" ca="1" si="23"/>
        <v>0</v>
      </c>
      <c r="AA35" s="214">
        <f t="shared" ca="1" si="23"/>
        <v>0</v>
      </c>
      <c r="AB35" s="230">
        <f t="shared" ca="1" si="23"/>
        <v>4</v>
      </c>
      <c r="AC35" s="414" t="str">
        <f t="shared" si="23"/>
        <v xml:space="preserve"> : </v>
      </c>
      <c r="AD35" s="231">
        <f t="shared" ref="AD35" ca="1" si="24">IF(AD11="","",AD11)</f>
        <v>0</v>
      </c>
      <c r="AE35" s="503">
        <f t="shared" ca="1" si="19"/>
        <v>4</v>
      </c>
      <c r="AF35" s="230">
        <f t="shared" ca="1" si="23"/>
        <v>84</v>
      </c>
      <c r="AG35" s="414" t="str">
        <f t="shared" si="23"/>
        <v xml:space="preserve"> : </v>
      </c>
      <c r="AH35" s="231">
        <f t="shared" ca="1" si="23"/>
        <v>56</v>
      </c>
      <c r="AI35" s="214">
        <f t="shared" ca="1" si="23"/>
        <v>28</v>
      </c>
      <c r="AJ35" s="232">
        <f t="shared" ca="1" si="23"/>
        <v>4</v>
      </c>
      <c r="AK35" s="233" t="str">
        <f t="shared" ref="AK35:AL42" ca="1" si="25">IF(AK11="","",AK11)</f>
        <v/>
      </c>
      <c r="AL35" s="234"/>
      <c r="AM35" s="214" t="str">
        <f t="shared" ref="AM35:AW35" ca="1" si="26">IF(AM11="","",AM11)</f>
        <v/>
      </c>
      <c r="AN35" s="214" t="str">
        <f t="shared" ca="1" si="26"/>
        <v/>
      </c>
      <c r="AO35" s="214" t="str">
        <f t="shared" ca="1" si="26"/>
        <v/>
      </c>
      <c r="AP35" s="214" t="str">
        <f t="shared" ca="1" si="26"/>
        <v/>
      </c>
      <c r="AQ35" s="214" t="str">
        <f t="shared" ca="1" si="26"/>
        <v/>
      </c>
      <c r="AR35" s="214" t="str">
        <f t="shared" ca="1" si="26"/>
        <v>42 : 28</v>
      </c>
      <c r="AS35" s="214" t="str">
        <f t="shared" ca="1" si="26"/>
        <v>42 : 28</v>
      </c>
      <c r="AT35" s="214" t="str">
        <f t="shared" ca="1" si="26"/>
        <v/>
      </c>
      <c r="AU35" s="214" t="str">
        <f t="shared" ca="1" si="26"/>
        <v/>
      </c>
      <c r="AV35" s="400" t="str">
        <f t="shared" ca="1" si="26"/>
        <v/>
      </c>
      <c r="AW35" s="402" t="str">
        <f t="shared" ca="1" si="26"/>
        <v/>
      </c>
      <c r="AX35" s="234"/>
      <c r="AY35" s="214" t="str">
        <f t="shared" ref="AY35:BH35" ca="1" si="27">IF(AY11="","",AY11)</f>
        <v/>
      </c>
      <c r="AZ35" s="214" t="str">
        <f t="shared" ca="1" si="27"/>
        <v/>
      </c>
      <c r="BA35" s="214" t="str">
        <f t="shared" ca="1" si="27"/>
        <v/>
      </c>
      <c r="BB35" s="214" t="str">
        <f t="shared" ca="1" si="27"/>
        <v/>
      </c>
      <c r="BC35" s="214" t="str">
        <f t="shared" ca="1" si="27"/>
        <v/>
      </c>
      <c r="BD35" s="214" t="str">
        <f t="shared" ca="1" si="27"/>
        <v/>
      </c>
      <c r="BE35" s="214" t="str">
        <f t="shared" ca="1" si="27"/>
        <v/>
      </c>
      <c r="BF35" s="214" t="str">
        <f t="shared" ca="1" si="27"/>
        <v/>
      </c>
      <c r="BG35" s="214" t="str">
        <f t="shared" ca="1" si="27"/>
        <v/>
      </c>
      <c r="BH35" s="235" t="str">
        <f t="shared" ca="1" si="27"/>
        <v/>
      </c>
      <c r="BI35" s="407" t="str">
        <f t="shared" ref="BI35:BI45" ca="1" si="28">BI11</f>
        <v>AC Roma</v>
      </c>
      <c r="BK35" s="515" t="b">
        <f t="shared" ca="1" si="5"/>
        <v>1</v>
      </c>
      <c r="BL35" s="515" t="b">
        <f t="shared" si="6"/>
        <v>1</v>
      </c>
      <c r="BM35" s="515" t="b">
        <f t="shared" si="7"/>
        <v>1</v>
      </c>
      <c r="BN35" s="515" t="b">
        <f t="shared" si="8"/>
        <v>1</v>
      </c>
      <c r="BO35" s="515" t="b">
        <f t="shared" si="9"/>
        <v>0</v>
      </c>
      <c r="BP35" s="515" t="b">
        <f t="shared" si="10"/>
        <v>0</v>
      </c>
      <c r="BQ35" s="515" t="b">
        <f t="shared" si="11"/>
        <v>0</v>
      </c>
    </row>
    <row r="36" spans="2:69" ht="24" customHeight="1" x14ac:dyDescent="0.2">
      <c r="B36" s="233">
        <v>27</v>
      </c>
      <c r="C36" s="445">
        <f ca="1">Planung!$I33</f>
        <v>0.46180555555555558</v>
      </c>
      <c r="D36" s="446">
        <f ca="1">Planung!$J33</f>
        <v>2</v>
      </c>
      <c r="E36" s="435" t="str">
        <f ca="1">Planung!$N33</f>
        <v>Maibach 1822 eV</v>
      </c>
      <c r="F36" s="436" t="s">
        <v>4</v>
      </c>
      <c r="G36" s="437" t="str">
        <f ca="1">Planung!$P33</f>
        <v>Inter Mailand</v>
      </c>
      <c r="H36" s="438"/>
      <c r="I36" s="439" t="str">
        <f>Sprache!$E$87</f>
        <v xml:space="preserve"> : </v>
      </c>
      <c r="J36" s="452"/>
      <c r="K36" s="438"/>
      <c r="L36" s="455" t="str">
        <f>Sprache!$E$87</f>
        <v xml:space="preserve"> : </v>
      </c>
      <c r="M36" s="452"/>
      <c r="N36" s="467"/>
      <c r="O36" s="455" t="str">
        <f>Sprache!$E$87</f>
        <v xml:space="preserve"> : </v>
      </c>
      <c r="P36" s="470"/>
      <c r="Q36" s="509" t="str">
        <f t="shared" ca="1" si="2"/>
        <v/>
      </c>
      <c r="R36" s="510" t="str">
        <f>Sprache!$E$87</f>
        <v xml:space="preserve"> : </v>
      </c>
      <c r="S36" s="511" t="str">
        <f t="shared" ca="1" si="3"/>
        <v/>
      </c>
      <c r="T36" s="600" t="str">
        <f>IF(Planung!$Q33="","",Planung!$Q33)</f>
        <v/>
      </c>
      <c r="V36" s="396">
        <f t="shared" ref="V36:V41" ca="1" si="29">V12</f>
        <v>3</v>
      </c>
      <c r="W36" s="397" t="str">
        <f t="shared" ref="W36" ca="1" si="30">IF(W12="","",W12)</f>
        <v>Eintracht Frankfurt</v>
      </c>
      <c r="X36" s="233">
        <f t="shared" ref="X36:AJ36" ca="1" si="31">IF(X12="","",X12)</f>
        <v>2</v>
      </c>
      <c r="Y36" s="214">
        <f t="shared" ca="1" si="31"/>
        <v>2</v>
      </c>
      <c r="Z36" s="214">
        <f t="shared" ca="1" si="31"/>
        <v>0</v>
      </c>
      <c r="AA36" s="214">
        <f t="shared" ca="1" si="31"/>
        <v>0</v>
      </c>
      <c r="AB36" s="230">
        <f t="shared" ca="1" si="31"/>
        <v>4</v>
      </c>
      <c r="AC36" s="414" t="str">
        <f t="shared" si="31"/>
        <v xml:space="preserve"> : </v>
      </c>
      <c r="AD36" s="231">
        <f t="shared" ref="AD36" ca="1" si="32">IF(AD12="","",AD12)</f>
        <v>2</v>
      </c>
      <c r="AE36" s="503">
        <f t="shared" ca="1" si="19"/>
        <v>2</v>
      </c>
      <c r="AF36" s="230">
        <f t="shared" ca="1" si="31"/>
        <v>122</v>
      </c>
      <c r="AG36" s="414" t="str">
        <f t="shared" si="31"/>
        <v xml:space="preserve"> : </v>
      </c>
      <c r="AH36" s="231">
        <f t="shared" ca="1" si="31"/>
        <v>117</v>
      </c>
      <c r="AI36" s="214">
        <f t="shared" ca="1" si="31"/>
        <v>5</v>
      </c>
      <c r="AJ36" s="232">
        <f t="shared" ca="1" si="31"/>
        <v>4</v>
      </c>
      <c r="AK36" s="233" t="str">
        <f t="shared" ca="1" si="25"/>
        <v/>
      </c>
      <c r="AL36" s="214" t="str">
        <f t="shared" ca="1" si="25"/>
        <v/>
      </c>
      <c r="AM36" s="234"/>
      <c r="AN36" s="214" t="str">
        <f t="shared" ref="AN36:AX36" ca="1" si="33">IF(AN12="","",AN12)</f>
        <v>60 : 59</v>
      </c>
      <c r="AO36" s="214" t="str">
        <f t="shared" ca="1" si="33"/>
        <v/>
      </c>
      <c r="AP36" s="214" t="str">
        <f t="shared" ca="1" si="33"/>
        <v/>
      </c>
      <c r="AQ36" s="214" t="str">
        <f t="shared" ca="1" si="33"/>
        <v/>
      </c>
      <c r="AR36" s="214" t="str">
        <f t="shared" ca="1" si="33"/>
        <v/>
      </c>
      <c r="AS36" s="214" t="str">
        <f t="shared" ca="1" si="33"/>
        <v>62 : 58</v>
      </c>
      <c r="AT36" s="214" t="str">
        <f t="shared" ca="1" si="33"/>
        <v/>
      </c>
      <c r="AU36" s="214" t="str">
        <f t="shared" ca="1" si="33"/>
        <v/>
      </c>
      <c r="AV36" s="400" t="str">
        <f t="shared" ca="1" si="33"/>
        <v/>
      </c>
      <c r="AW36" s="402" t="str">
        <f t="shared" ca="1" si="33"/>
        <v/>
      </c>
      <c r="AX36" s="214" t="str">
        <f t="shared" ca="1" si="33"/>
        <v/>
      </c>
      <c r="AY36" s="234"/>
      <c r="AZ36" s="214" t="str">
        <f t="shared" ref="AZ36:BH36" ca="1" si="34">IF(AZ12="","",AZ12)</f>
        <v/>
      </c>
      <c r="BA36" s="214" t="str">
        <f t="shared" ca="1" si="34"/>
        <v/>
      </c>
      <c r="BB36" s="214" t="str">
        <f t="shared" ca="1" si="34"/>
        <v/>
      </c>
      <c r="BC36" s="214" t="str">
        <f t="shared" ca="1" si="34"/>
        <v/>
      </c>
      <c r="BD36" s="214" t="str">
        <f t="shared" ca="1" si="34"/>
        <v/>
      </c>
      <c r="BE36" s="214" t="str">
        <f t="shared" ca="1" si="34"/>
        <v/>
      </c>
      <c r="BF36" s="214" t="str">
        <f t="shared" ca="1" si="34"/>
        <v/>
      </c>
      <c r="BG36" s="214" t="str">
        <f t="shared" ca="1" si="34"/>
        <v/>
      </c>
      <c r="BH36" s="235" t="str">
        <f t="shared" ca="1" si="34"/>
        <v/>
      </c>
      <c r="BI36" s="407" t="str">
        <f t="shared" ca="1" si="28"/>
        <v>Eintracht Frankfurt</v>
      </c>
      <c r="BK36" s="515" t="b">
        <f t="shared" ca="1" si="5"/>
        <v>1</v>
      </c>
      <c r="BL36" s="515" t="b">
        <f t="shared" si="6"/>
        <v>1</v>
      </c>
      <c r="BM36" s="515" t="b">
        <f t="shared" si="7"/>
        <v>1</v>
      </c>
      <c r="BN36" s="515" t="b">
        <f t="shared" si="8"/>
        <v>1</v>
      </c>
      <c r="BO36" s="515" t="b">
        <f t="shared" si="9"/>
        <v>0</v>
      </c>
      <c r="BP36" s="515" t="b">
        <f t="shared" si="10"/>
        <v>0</v>
      </c>
      <c r="BQ36" s="515" t="b">
        <f t="shared" si="11"/>
        <v>0</v>
      </c>
    </row>
    <row r="37" spans="2:69" ht="24" customHeight="1" x14ac:dyDescent="0.2">
      <c r="B37" s="233">
        <v>28</v>
      </c>
      <c r="C37" s="445">
        <f ca="1">Planung!$I34</f>
        <v>0.46180555555555558</v>
      </c>
      <c r="D37" s="446">
        <f ca="1">Planung!$J34</f>
        <v>3</v>
      </c>
      <c r="E37" s="435" t="str">
        <f ca="1">Planung!$N34</f>
        <v>SSV Wildbach</v>
      </c>
      <c r="F37" s="436" t="s">
        <v>4</v>
      </c>
      <c r="G37" s="437" t="str">
        <f ca="1">Planung!$P34</f>
        <v>Eintracht Frankfurt</v>
      </c>
      <c r="H37" s="438"/>
      <c r="I37" s="439" t="str">
        <f>Sprache!$E$87</f>
        <v xml:space="preserve"> : </v>
      </c>
      <c r="J37" s="452"/>
      <c r="K37" s="438"/>
      <c r="L37" s="455" t="str">
        <f>Sprache!$E$87</f>
        <v xml:space="preserve"> : </v>
      </c>
      <c r="M37" s="452"/>
      <c r="N37" s="467"/>
      <c r="O37" s="455" t="str">
        <f>Sprache!$E$87</f>
        <v xml:space="preserve"> : </v>
      </c>
      <c r="P37" s="470"/>
      <c r="Q37" s="509" t="str">
        <f t="shared" ca="1" si="2"/>
        <v/>
      </c>
      <c r="R37" s="510" t="str">
        <f>Sprache!$E$87</f>
        <v xml:space="preserve"> : </v>
      </c>
      <c r="S37" s="511" t="str">
        <f t="shared" ca="1" si="3"/>
        <v/>
      </c>
      <c r="T37" s="600" t="str">
        <f>IF(Planung!$Q34="","",Planung!$Q34)</f>
        <v/>
      </c>
      <c r="V37" s="396">
        <f t="shared" ca="1" si="29"/>
        <v>4</v>
      </c>
      <c r="W37" s="397" t="str">
        <f t="shared" ref="W37" ca="1" si="35">IF(W13="","",W13)</f>
        <v>Inter Mailand</v>
      </c>
      <c r="X37" s="233">
        <f t="shared" ref="X37:AJ37" ca="1" si="36">IF(X13="","",X13)</f>
        <v>2</v>
      </c>
      <c r="Y37" s="214">
        <f t="shared" ca="1" si="36"/>
        <v>1</v>
      </c>
      <c r="Z37" s="214">
        <f t="shared" ca="1" si="36"/>
        <v>0</v>
      </c>
      <c r="AA37" s="214">
        <f t="shared" ca="1" si="36"/>
        <v>1</v>
      </c>
      <c r="AB37" s="230">
        <f t="shared" ca="1" si="36"/>
        <v>3</v>
      </c>
      <c r="AC37" s="414" t="str">
        <f t="shared" si="36"/>
        <v xml:space="preserve"> : </v>
      </c>
      <c r="AD37" s="231">
        <f t="shared" ref="AD37" ca="1" si="37">IF(AD13="","",AD13)</f>
        <v>2</v>
      </c>
      <c r="AE37" s="503">
        <f t="shared" ca="1" si="19"/>
        <v>1</v>
      </c>
      <c r="AF37" s="230">
        <f t="shared" ca="1" si="36"/>
        <v>101</v>
      </c>
      <c r="AG37" s="414" t="str">
        <f t="shared" si="36"/>
        <v xml:space="preserve"> : </v>
      </c>
      <c r="AH37" s="231">
        <f t="shared" ca="1" si="36"/>
        <v>80</v>
      </c>
      <c r="AI37" s="214">
        <f t="shared" ca="1" si="36"/>
        <v>21</v>
      </c>
      <c r="AJ37" s="232">
        <f t="shared" ca="1" si="36"/>
        <v>2</v>
      </c>
      <c r="AK37" s="233" t="str">
        <f t="shared" ca="1" si="25"/>
        <v/>
      </c>
      <c r="AL37" s="214" t="str">
        <f t="shared" ca="1" si="25"/>
        <v/>
      </c>
      <c r="AM37" s="214" t="str">
        <f t="shared" ref="AM37:AX37" ca="1" si="38">IF(AM13="","",AM13)</f>
        <v>59 : 60</v>
      </c>
      <c r="AN37" s="234"/>
      <c r="AO37" s="214" t="str">
        <f t="shared" ca="1" si="38"/>
        <v/>
      </c>
      <c r="AP37" s="214" t="str">
        <f t="shared" ca="1" si="38"/>
        <v/>
      </c>
      <c r="AQ37" s="214" t="str">
        <f t="shared" ca="1" si="38"/>
        <v>42 : 20</v>
      </c>
      <c r="AR37" s="214" t="str">
        <f t="shared" ca="1" si="38"/>
        <v/>
      </c>
      <c r="AS37" s="214" t="str">
        <f t="shared" ca="1" si="38"/>
        <v/>
      </c>
      <c r="AT37" s="214" t="str">
        <f t="shared" ca="1" si="38"/>
        <v/>
      </c>
      <c r="AU37" s="214" t="str">
        <f t="shared" ca="1" si="38"/>
        <v/>
      </c>
      <c r="AV37" s="400" t="str">
        <f t="shared" ca="1" si="38"/>
        <v/>
      </c>
      <c r="AW37" s="402" t="str">
        <f t="shared" ca="1" si="38"/>
        <v/>
      </c>
      <c r="AX37" s="214" t="str">
        <f t="shared" ca="1" si="38"/>
        <v/>
      </c>
      <c r="AY37" s="214" t="str">
        <f t="shared" ref="AY37" ca="1" si="39">IF(AY13="","",AY13)</f>
        <v/>
      </c>
      <c r="AZ37" s="234"/>
      <c r="BA37" s="214" t="str">
        <f t="shared" ref="BA37:BH37" ca="1" si="40">IF(BA13="","",BA13)</f>
        <v/>
      </c>
      <c r="BB37" s="214" t="str">
        <f t="shared" ca="1" si="40"/>
        <v/>
      </c>
      <c r="BC37" s="214" t="str">
        <f t="shared" ca="1" si="40"/>
        <v/>
      </c>
      <c r="BD37" s="214" t="str">
        <f t="shared" ca="1" si="40"/>
        <v/>
      </c>
      <c r="BE37" s="214" t="str">
        <f t="shared" ca="1" si="40"/>
        <v/>
      </c>
      <c r="BF37" s="214" t="str">
        <f t="shared" ca="1" si="40"/>
        <v/>
      </c>
      <c r="BG37" s="214" t="str">
        <f t="shared" ca="1" si="40"/>
        <v/>
      </c>
      <c r="BH37" s="235" t="str">
        <f t="shared" ca="1" si="40"/>
        <v/>
      </c>
      <c r="BI37" s="407" t="str">
        <f t="shared" ca="1" si="28"/>
        <v>Inter Mailand</v>
      </c>
      <c r="BK37" s="515" t="b">
        <f t="shared" ca="1" si="5"/>
        <v>1</v>
      </c>
      <c r="BL37" s="515" t="b">
        <f t="shared" si="6"/>
        <v>1</v>
      </c>
      <c r="BM37" s="515" t="b">
        <f t="shared" si="7"/>
        <v>1</v>
      </c>
      <c r="BN37" s="515" t="b">
        <f t="shared" si="8"/>
        <v>1</v>
      </c>
      <c r="BO37" s="515" t="b">
        <f t="shared" si="9"/>
        <v>0</v>
      </c>
      <c r="BP37" s="515" t="b">
        <f t="shared" si="10"/>
        <v>0</v>
      </c>
      <c r="BQ37" s="515" t="b">
        <f t="shared" si="11"/>
        <v>0</v>
      </c>
    </row>
    <row r="38" spans="2:69" ht="24" customHeight="1" x14ac:dyDescent="0.2">
      <c r="B38" s="233">
        <v>29</v>
      </c>
      <c r="C38" s="445">
        <f ca="1">Planung!$I35</f>
        <v>0.46180555555555558</v>
      </c>
      <c r="D38" s="446">
        <f ca="1">Planung!$J35</f>
        <v>4</v>
      </c>
      <c r="E38" s="435" t="str">
        <f ca="1">Planung!$N35</f>
        <v>FC Barcelona</v>
      </c>
      <c r="F38" s="436" t="s">
        <v>4</v>
      </c>
      <c r="G38" s="437" t="str">
        <f ca="1">Planung!$P35</f>
        <v>Fun Kickers Oes</v>
      </c>
      <c r="H38" s="438"/>
      <c r="I38" s="439" t="str">
        <f>Sprache!$E$87</f>
        <v xml:space="preserve"> : </v>
      </c>
      <c r="J38" s="452"/>
      <c r="K38" s="438"/>
      <c r="L38" s="455" t="str">
        <f>Sprache!$E$87</f>
        <v xml:space="preserve"> : </v>
      </c>
      <c r="M38" s="452"/>
      <c r="N38" s="467"/>
      <c r="O38" s="455" t="str">
        <f>Sprache!$E$87</f>
        <v xml:space="preserve"> : </v>
      </c>
      <c r="P38" s="470"/>
      <c r="Q38" s="509" t="str">
        <f t="shared" ca="1" si="2"/>
        <v/>
      </c>
      <c r="R38" s="510" t="str">
        <f>Sprache!$E$87</f>
        <v xml:space="preserve"> : </v>
      </c>
      <c r="S38" s="511" t="str">
        <f t="shared" ca="1" si="3"/>
        <v/>
      </c>
      <c r="T38" s="600" t="str">
        <f>IF(Planung!$Q35="","",Planung!$Q35)</f>
        <v/>
      </c>
      <c r="V38" s="396">
        <f t="shared" ca="1" si="29"/>
        <v>5</v>
      </c>
      <c r="W38" s="397" t="str">
        <f t="shared" ref="W38" ca="1" si="41">IF(W14="","",W14)</f>
        <v>Maibach 1822 eV</v>
      </c>
      <c r="X38" s="233">
        <f t="shared" ref="X38:AJ38" ca="1" si="42">IF(X14="","",X14)</f>
        <v>2</v>
      </c>
      <c r="Y38" s="214">
        <f t="shared" ca="1" si="42"/>
        <v>1</v>
      </c>
      <c r="Z38" s="214">
        <f t="shared" ca="1" si="42"/>
        <v>0</v>
      </c>
      <c r="AA38" s="214">
        <f t="shared" ca="1" si="42"/>
        <v>1</v>
      </c>
      <c r="AB38" s="230">
        <f t="shared" ca="1" si="42"/>
        <v>2</v>
      </c>
      <c r="AC38" s="414" t="str">
        <f t="shared" si="42"/>
        <v xml:space="preserve"> : </v>
      </c>
      <c r="AD38" s="231">
        <f t="shared" ref="AD38" ca="1" si="43">IF(AD14="","",AD14)</f>
        <v>2</v>
      </c>
      <c r="AE38" s="503">
        <f t="shared" ca="1" si="19"/>
        <v>0</v>
      </c>
      <c r="AF38" s="230">
        <f t="shared" ca="1" si="42"/>
        <v>78</v>
      </c>
      <c r="AG38" s="414" t="str">
        <f t="shared" si="42"/>
        <v xml:space="preserve"> : </v>
      </c>
      <c r="AH38" s="231">
        <f t="shared" ca="1" si="42"/>
        <v>73</v>
      </c>
      <c r="AI38" s="214">
        <f t="shared" ca="1" si="42"/>
        <v>5</v>
      </c>
      <c r="AJ38" s="232">
        <f t="shared" ca="1" si="42"/>
        <v>2</v>
      </c>
      <c r="AK38" s="233" t="str">
        <f t="shared" ca="1" si="25"/>
        <v/>
      </c>
      <c r="AL38" s="214" t="str">
        <f t="shared" ca="1" si="25"/>
        <v/>
      </c>
      <c r="AM38" s="214" t="str">
        <f t="shared" ref="AM38:AX38" ca="1" si="44">IF(AM14="","",AM14)</f>
        <v/>
      </c>
      <c r="AN38" s="214" t="str">
        <f t="shared" ca="1" si="44"/>
        <v/>
      </c>
      <c r="AO38" s="234"/>
      <c r="AP38" s="214" t="str">
        <f t="shared" ca="1" si="44"/>
        <v/>
      </c>
      <c r="AQ38" s="214" t="str">
        <f t="shared" ca="1" si="44"/>
        <v>36 : 42</v>
      </c>
      <c r="AR38" s="214" t="str">
        <f t="shared" ca="1" si="44"/>
        <v/>
      </c>
      <c r="AS38" s="214" t="str">
        <f t="shared" ca="1" si="44"/>
        <v/>
      </c>
      <c r="AT38" s="214" t="str">
        <f t="shared" ca="1" si="44"/>
        <v>42 : 31</v>
      </c>
      <c r="AU38" s="214" t="str">
        <f t="shared" ca="1" si="44"/>
        <v/>
      </c>
      <c r="AV38" s="400" t="str">
        <f t="shared" ca="1" si="44"/>
        <v/>
      </c>
      <c r="AW38" s="402" t="str">
        <f t="shared" ca="1" si="44"/>
        <v/>
      </c>
      <c r="AX38" s="214" t="str">
        <f t="shared" ca="1" si="44"/>
        <v/>
      </c>
      <c r="AY38" s="214" t="str">
        <f t="shared" ref="AY38:AZ38" ca="1" si="45">IF(AY14="","",AY14)</f>
        <v/>
      </c>
      <c r="AZ38" s="214" t="str">
        <f t="shared" ca="1" si="45"/>
        <v/>
      </c>
      <c r="BA38" s="234"/>
      <c r="BB38" s="214" t="str">
        <f t="shared" ref="BB38:BH38" ca="1" si="46">IF(BB14="","",BB14)</f>
        <v/>
      </c>
      <c r="BC38" s="214" t="str">
        <f t="shared" ca="1" si="46"/>
        <v/>
      </c>
      <c r="BD38" s="214" t="str">
        <f t="shared" ca="1" si="46"/>
        <v/>
      </c>
      <c r="BE38" s="214" t="str">
        <f t="shared" ca="1" si="46"/>
        <v/>
      </c>
      <c r="BF38" s="214" t="str">
        <f t="shared" ca="1" si="46"/>
        <v/>
      </c>
      <c r="BG38" s="214" t="str">
        <f t="shared" ca="1" si="46"/>
        <v/>
      </c>
      <c r="BH38" s="235" t="str">
        <f t="shared" ca="1" si="46"/>
        <v/>
      </c>
      <c r="BI38" s="407" t="str">
        <f t="shared" ca="1" si="28"/>
        <v>Maibach 1822 eV</v>
      </c>
      <c r="BK38" s="515" t="b">
        <f t="shared" ca="1" si="5"/>
        <v>1</v>
      </c>
      <c r="BL38" s="515" t="b">
        <f t="shared" si="6"/>
        <v>1</v>
      </c>
      <c r="BM38" s="515" t="b">
        <f t="shared" si="7"/>
        <v>1</v>
      </c>
      <c r="BN38" s="515" t="b">
        <f t="shared" si="8"/>
        <v>1</v>
      </c>
      <c r="BO38" s="515" t="b">
        <f t="shared" si="9"/>
        <v>0</v>
      </c>
      <c r="BP38" s="515" t="b">
        <f t="shared" si="10"/>
        <v>0</v>
      </c>
      <c r="BQ38" s="515" t="b">
        <f t="shared" si="11"/>
        <v>0</v>
      </c>
    </row>
    <row r="39" spans="2:69" ht="24" customHeight="1" x14ac:dyDescent="0.2">
      <c r="B39" s="233">
        <v>30</v>
      </c>
      <c r="C39" s="445">
        <f ca="1">Planung!$I36</f>
        <v>0.46180555555555558</v>
      </c>
      <c r="D39" s="446">
        <f ca="1">Planung!$J36</f>
        <v>5</v>
      </c>
      <c r="E39" s="435" t="str">
        <f ca="1">Planung!$N36</f>
        <v>Raslo Winners</v>
      </c>
      <c r="F39" s="436" t="s">
        <v>4</v>
      </c>
      <c r="G39" s="437" t="str">
        <f ca="1">Planung!$P36</f>
        <v>AC Roma</v>
      </c>
      <c r="H39" s="438"/>
      <c r="I39" s="439" t="str">
        <f>Sprache!$E$87</f>
        <v xml:space="preserve"> : </v>
      </c>
      <c r="J39" s="452"/>
      <c r="K39" s="438"/>
      <c r="L39" s="455" t="str">
        <f>Sprache!$E$87</f>
        <v xml:space="preserve"> : </v>
      </c>
      <c r="M39" s="452"/>
      <c r="N39" s="467"/>
      <c r="O39" s="455" t="str">
        <f>Sprache!$E$87</f>
        <v xml:space="preserve"> : </v>
      </c>
      <c r="P39" s="470"/>
      <c r="Q39" s="509" t="str">
        <f t="shared" ca="1" si="2"/>
        <v/>
      </c>
      <c r="R39" s="510" t="str">
        <f>Sprache!$E$87</f>
        <v xml:space="preserve"> : </v>
      </c>
      <c r="S39" s="511" t="str">
        <f t="shared" ca="1" si="3"/>
        <v/>
      </c>
      <c r="T39" s="600" t="str">
        <f>IF(Planung!$Q36="","",Planung!$Q36)</f>
        <v/>
      </c>
      <c r="V39" s="396">
        <f t="shared" ca="1" si="29"/>
        <v>6</v>
      </c>
      <c r="W39" s="397" t="str">
        <f t="shared" ref="W39" ca="1" si="47">IF(W15="","",W15)</f>
        <v>Raslo Winners</v>
      </c>
      <c r="X39" s="233">
        <f t="shared" ref="X39:AJ39" ca="1" si="48">IF(X15="","",X15)</f>
        <v>2</v>
      </c>
      <c r="Y39" s="214">
        <f t="shared" ca="1" si="48"/>
        <v>1</v>
      </c>
      <c r="Z39" s="214">
        <f t="shared" ca="1" si="48"/>
        <v>0</v>
      </c>
      <c r="AA39" s="214">
        <f t="shared" ca="1" si="48"/>
        <v>1</v>
      </c>
      <c r="AB39" s="230">
        <f t="shared" ca="1" si="48"/>
        <v>2</v>
      </c>
      <c r="AC39" s="414" t="str">
        <f t="shared" si="48"/>
        <v xml:space="preserve"> : </v>
      </c>
      <c r="AD39" s="231">
        <f t="shared" ref="AD39" ca="1" si="49">IF(AD15="","",AD15)</f>
        <v>3</v>
      </c>
      <c r="AE39" s="503">
        <f t="shared" ca="1" si="19"/>
        <v>-1</v>
      </c>
      <c r="AF39" s="230">
        <f t="shared" ca="1" si="48"/>
        <v>97</v>
      </c>
      <c r="AG39" s="414" t="str">
        <f t="shared" si="48"/>
        <v xml:space="preserve"> : </v>
      </c>
      <c r="AH39" s="231">
        <f t="shared" ca="1" si="48"/>
        <v>103</v>
      </c>
      <c r="AI39" s="214">
        <f t="shared" ca="1" si="48"/>
        <v>-6</v>
      </c>
      <c r="AJ39" s="232">
        <f t="shared" ca="1" si="48"/>
        <v>2</v>
      </c>
      <c r="AK39" s="233" t="str">
        <f t="shared" ca="1" si="25"/>
        <v>36 : 44</v>
      </c>
      <c r="AL39" s="214" t="str">
        <f t="shared" ca="1" si="25"/>
        <v/>
      </c>
      <c r="AM39" s="214" t="str">
        <f t="shared" ref="AM39:AX39" ca="1" si="50">IF(AM15="","",AM15)</f>
        <v/>
      </c>
      <c r="AN39" s="214" t="str">
        <f t="shared" ca="1" si="50"/>
        <v/>
      </c>
      <c r="AO39" s="214" t="str">
        <f t="shared" ca="1" si="50"/>
        <v/>
      </c>
      <c r="AP39" s="234"/>
      <c r="AQ39" s="214" t="str">
        <f t="shared" ca="1" si="50"/>
        <v/>
      </c>
      <c r="AR39" s="214" t="str">
        <f t="shared" ca="1" si="50"/>
        <v>61 : 59</v>
      </c>
      <c r="AS39" s="214" t="str">
        <f t="shared" ca="1" si="50"/>
        <v/>
      </c>
      <c r="AT39" s="214" t="str">
        <f t="shared" ca="1" si="50"/>
        <v/>
      </c>
      <c r="AU39" s="214" t="str">
        <f t="shared" ca="1" si="50"/>
        <v/>
      </c>
      <c r="AV39" s="400" t="str">
        <f t="shared" ca="1" si="50"/>
        <v/>
      </c>
      <c r="AW39" s="402" t="str">
        <f t="shared" ca="1" si="50"/>
        <v/>
      </c>
      <c r="AX39" s="214" t="str">
        <f t="shared" ca="1" si="50"/>
        <v/>
      </c>
      <c r="AY39" s="214" t="str">
        <f t="shared" ref="AY39:BA39" ca="1" si="51">IF(AY15="","",AY15)</f>
        <v/>
      </c>
      <c r="AZ39" s="214" t="str">
        <f t="shared" ca="1" si="51"/>
        <v/>
      </c>
      <c r="BA39" s="214" t="str">
        <f t="shared" ca="1" si="51"/>
        <v/>
      </c>
      <c r="BB39" s="234"/>
      <c r="BC39" s="214" t="str">
        <f t="shared" ref="BC39:BH39" ca="1" si="52">IF(BC15="","",BC15)</f>
        <v/>
      </c>
      <c r="BD39" s="214" t="str">
        <f t="shared" ca="1" si="52"/>
        <v/>
      </c>
      <c r="BE39" s="214" t="str">
        <f t="shared" ca="1" si="52"/>
        <v/>
      </c>
      <c r="BF39" s="214" t="str">
        <f t="shared" ca="1" si="52"/>
        <v/>
      </c>
      <c r="BG39" s="214" t="str">
        <f t="shared" ca="1" si="52"/>
        <v/>
      </c>
      <c r="BH39" s="235" t="str">
        <f t="shared" ca="1" si="52"/>
        <v/>
      </c>
      <c r="BI39" s="407" t="str">
        <f t="shared" ca="1" si="28"/>
        <v>Raslo Winners</v>
      </c>
      <c r="BK39" s="515" t="b">
        <f t="shared" ca="1" si="5"/>
        <v>1</v>
      </c>
      <c r="BL39" s="515" t="b">
        <f t="shared" si="6"/>
        <v>1</v>
      </c>
      <c r="BM39" s="515" t="b">
        <f t="shared" si="7"/>
        <v>1</v>
      </c>
      <c r="BN39" s="515" t="b">
        <f t="shared" si="8"/>
        <v>1</v>
      </c>
      <c r="BO39" s="515" t="b">
        <f t="shared" si="9"/>
        <v>0</v>
      </c>
      <c r="BP39" s="515" t="b">
        <f t="shared" si="10"/>
        <v>0</v>
      </c>
      <c r="BQ39" s="515" t="b">
        <f t="shared" si="11"/>
        <v>0</v>
      </c>
    </row>
    <row r="40" spans="2:69" ht="24" customHeight="1" x14ac:dyDescent="0.2">
      <c r="B40" s="233">
        <v>31</v>
      </c>
      <c r="C40" s="445">
        <f ca="1">Planung!$I37</f>
        <v>0.47916666666666669</v>
      </c>
      <c r="D40" s="446">
        <f ca="1">Planung!$J37</f>
        <v>1</v>
      </c>
      <c r="E40" s="435" t="str">
        <f ca="1">Planung!$N37</f>
        <v>1. FC Riedwald</v>
      </c>
      <c r="F40" s="436" t="s">
        <v>4</v>
      </c>
      <c r="G40" s="437" t="str">
        <f ca="1">Planung!$P37</f>
        <v>Maibach 1822 eV</v>
      </c>
      <c r="H40" s="438"/>
      <c r="I40" s="439" t="str">
        <f>Sprache!$E$87</f>
        <v xml:space="preserve"> : </v>
      </c>
      <c r="J40" s="452"/>
      <c r="K40" s="438"/>
      <c r="L40" s="455" t="str">
        <f>Sprache!$E$87</f>
        <v xml:space="preserve"> : </v>
      </c>
      <c r="M40" s="452"/>
      <c r="N40" s="467"/>
      <c r="O40" s="455" t="str">
        <f>Sprache!$E$87</f>
        <v xml:space="preserve"> : </v>
      </c>
      <c r="P40" s="470"/>
      <c r="Q40" s="509" t="str">
        <f t="shared" ca="1" si="2"/>
        <v/>
      </c>
      <c r="R40" s="510" t="str">
        <f>Sprache!$E$87</f>
        <v xml:space="preserve"> : </v>
      </c>
      <c r="S40" s="511" t="str">
        <f t="shared" ca="1" si="3"/>
        <v/>
      </c>
      <c r="T40" s="600" t="str">
        <f>IF(Planung!$Q37="","",Planung!$Q37)</f>
        <v/>
      </c>
      <c r="V40" s="396">
        <f t="shared" ca="1" si="29"/>
        <v>7</v>
      </c>
      <c r="W40" s="397" t="str">
        <f t="shared" ref="W40" ca="1" si="53">IF(W16="","",W16)</f>
        <v>VFB Essenheim</v>
      </c>
      <c r="X40" s="233">
        <f t="shared" ref="X40:AJ40" ca="1" si="54">IF(X16="","",X16)</f>
        <v>2</v>
      </c>
      <c r="Y40" s="214">
        <f t="shared" ca="1" si="54"/>
        <v>1</v>
      </c>
      <c r="Z40" s="214">
        <f t="shared" ca="1" si="54"/>
        <v>0</v>
      </c>
      <c r="AA40" s="214">
        <f t="shared" ca="1" si="54"/>
        <v>1</v>
      </c>
      <c r="AB40" s="230">
        <f t="shared" ca="1" si="54"/>
        <v>2</v>
      </c>
      <c r="AC40" s="414" t="str">
        <f t="shared" si="54"/>
        <v xml:space="preserve"> : </v>
      </c>
      <c r="AD40" s="231">
        <f t="shared" ref="AD40" ca="1" si="55">IF(AD16="","",AD16)</f>
        <v>2</v>
      </c>
      <c r="AE40" s="503">
        <f t="shared" ca="1" si="19"/>
        <v>0</v>
      </c>
      <c r="AF40" s="230">
        <f t="shared" ca="1" si="54"/>
        <v>62</v>
      </c>
      <c r="AG40" s="414" t="str">
        <f t="shared" si="54"/>
        <v xml:space="preserve"> : </v>
      </c>
      <c r="AH40" s="231">
        <f t="shared" ca="1" si="54"/>
        <v>78</v>
      </c>
      <c r="AI40" s="214">
        <f t="shared" ca="1" si="54"/>
        <v>-16</v>
      </c>
      <c r="AJ40" s="232">
        <f t="shared" ca="1" si="54"/>
        <v>2</v>
      </c>
      <c r="AK40" s="233" t="str">
        <f t="shared" ca="1" si="25"/>
        <v/>
      </c>
      <c r="AL40" s="214" t="str">
        <f t="shared" ca="1" si="25"/>
        <v/>
      </c>
      <c r="AM40" s="214" t="str">
        <f t="shared" ref="AM40:AX40" ca="1" si="56">IF(AM16="","",AM16)</f>
        <v/>
      </c>
      <c r="AN40" s="214" t="str">
        <f t="shared" ca="1" si="56"/>
        <v>20 : 42</v>
      </c>
      <c r="AO40" s="214" t="str">
        <f t="shared" ca="1" si="56"/>
        <v>42 : 36</v>
      </c>
      <c r="AP40" s="214" t="str">
        <f t="shared" ca="1" si="56"/>
        <v/>
      </c>
      <c r="AQ40" s="234"/>
      <c r="AR40" s="214" t="str">
        <f t="shared" ca="1" si="56"/>
        <v/>
      </c>
      <c r="AS40" s="214" t="str">
        <f t="shared" ca="1" si="56"/>
        <v/>
      </c>
      <c r="AT40" s="214" t="str">
        <f t="shared" ca="1" si="56"/>
        <v/>
      </c>
      <c r="AU40" s="214" t="str">
        <f t="shared" ca="1" si="56"/>
        <v/>
      </c>
      <c r="AV40" s="400" t="str">
        <f t="shared" ca="1" si="56"/>
        <v/>
      </c>
      <c r="AW40" s="402" t="str">
        <f t="shared" ca="1" si="56"/>
        <v/>
      </c>
      <c r="AX40" s="214" t="str">
        <f t="shared" ca="1" si="56"/>
        <v/>
      </c>
      <c r="AY40" s="214" t="str">
        <f t="shared" ref="AY40:BB40" ca="1" si="57">IF(AY16="","",AY16)</f>
        <v/>
      </c>
      <c r="AZ40" s="214" t="str">
        <f t="shared" ca="1" si="57"/>
        <v/>
      </c>
      <c r="BA40" s="214" t="str">
        <f t="shared" ca="1" si="57"/>
        <v/>
      </c>
      <c r="BB40" s="214" t="str">
        <f t="shared" ca="1" si="57"/>
        <v/>
      </c>
      <c r="BC40" s="234"/>
      <c r="BD40" s="214" t="str">
        <f t="shared" ref="BD40:BH40" ca="1" si="58">IF(BD16="","",BD16)</f>
        <v/>
      </c>
      <c r="BE40" s="214" t="str">
        <f t="shared" ca="1" si="58"/>
        <v/>
      </c>
      <c r="BF40" s="214" t="str">
        <f t="shared" ca="1" si="58"/>
        <v/>
      </c>
      <c r="BG40" s="214" t="str">
        <f t="shared" ca="1" si="58"/>
        <v/>
      </c>
      <c r="BH40" s="235" t="str">
        <f t="shared" ca="1" si="58"/>
        <v/>
      </c>
      <c r="BI40" s="407" t="str">
        <f t="shared" ca="1" si="28"/>
        <v>VFB Essenheim</v>
      </c>
      <c r="BK40" s="515" t="b">
        <f t="shared" ca="1" si="5"/>
        <v>1</v>
      </c>
      <c r="BL40" s="515" t="b">
        <f t="shared" si="6"/>
        <v>1</v>
      </c>
      <c r="BM40" s="515" t="b">
        <f t="shared" si="7"/>
        <v>1</v>
      </c>
      <c r="BN40" s="515" t="b">
        <f t="shared" si="8"/>
        <v>1</v>
      </c>
      <c r="BO40" s="515" t="b">
        <f t="shared" si="9"/>
        <v>0</v>
      </c>
      <c r="BP40" s="515" t="b">
        <f t="shared" si="10"/>
        <v>0</v>
      </c>
      <c r="BQ40" s="515" t="b">
        <f t="shared" si="11"/>
        <v>0</v>
      </c>
    </row>
    <row r="41" spans="2:69" ht="24" customHeight="1" x14ac:dyDescent="0.2">
      <c r="B41" s="233">
        <v>32</v>
      </c>
      <c r="C41" s="445">
        <f ca="1">Planung!$I38</f>
        <v>0.47916666666666669</v>
      </c>
      <c r="D41" s="446">
        <f ca="1">Planung!$J38</f>
        <v>2</v>
      </c>
      <c r="E41" s="435" t="str">
        <f ca="1">Planung!$N38</f>
        <v>Eintracht Frankfurt</v>
      </c>
      <c r="F41" s="436" t="s">
        <v>4</v>
      </c>
      <c r="G41" s="437" t="str">
        <f ca="1">Planung!$P38</f>
        <v>VFB Essenheim</v>
      </c>
      <c r="H41" s="438"/>
      <c r="I41" s="439" t="str">
        <f>Sprache!$E$87</f>
        <v xml:space="preserve"> : </v>
      </c>
      <c r="J41" s="452"/>
      <c r="K41" s="438"/>
      <c r="L41" s="455" t="str">
        <f>Sprache!$E$87</f>
        <v xml:space="preserve"> : </v>
      </c>
      <c r="M41" s="452"/>
      <c r="N41" s="467"/>
      <c r="O41" s="455" t="str">
        <f>Sprache!$E$87</f>
        <v xml:space="preserve"> : </v>
      </c>
      <c r="P41" s="470"/>
      <c r="Q41" s="509" t="str">
        <f t="shared" ca="1" si="2"/>
        <v/>
      </c>
      <c r="R41" s="510" t="str">
        <f>Sprache!$E$87</f>
        <v xml:space="preserve"> : </v>
      </c>
      <c r="S41" s="511" t="str">
        <f t="shared" ca="1" si="3"/>
        <v/>
      </c>
      <c r="T41" s="600" t="str">
        <f>IF(Planung!$Q38="","",Planung!$Q38)</f>
        <v/>
      </c>
      <c r="V41" s="396">
        <f t="shared" ca="1" si="29"/>
        <v>8</v>
      </c>
      <c r="W41" s="397" t="str">
        <f t="shared" ref="W41" ca="1" si="59">IF(W17="","",W17)</f>
        <v>1. FC Riedwald</v>
      </c>
      <c r="X41" s="233">
        <f t="shared" ref="X41:AJ41" ca="1" si="60">IF(X17="","",X17)</f>
        <v>2</v>
      </c>
      <c r="Y41" s="214">
        <f t="shared" ca="1" si="60"/>
        <v>0</v>
      </c>
      <c r="Z41" s="214">
        <f t="shared" ca="1" si="60"/>
        <v>0</v>
      </c>
      <c r="AA41" s="214">
        <f t="shared" ca="1" si="60"/>
        <v>2</v>
      </c>
      <c r="AB41" s="230">
        <f t="shared" ca="1" si="60"/>
        <v>1</v>
      </c>
      <c r="AC41" s="414" t="str">
        <f t="shared" si="60"/>
        <v xml:space="preserve"> : </v>
      </c>
      <c r="AD41" s="231">
        <f t="shared" ref="AD41" ca="1" si="61">IF(AD17="","",AD17)</f>
        <v>4</v>
      </c>
      <c r="AE41" s="503">
        <f t="shared" ca="1" si="19"/>
        <v>-3</v>
      </c>
      <c r="AF41" s="230">
        <f t="shared" ca="1" si="60"/>
        <v>87</v>
      </c>
      <c r="AG41" s="414" t="str">
        <f t="shared" si="60"/>
        <v xml:space="preserve"> : </v>
      </c>
      <c r="AH41" s="231">
        <f t="shared" ca="1" si="60"/>
        <v>103</v>
      </c>
      <c r="AI41" s="214">
        <f t="shared" ca="1" si="60"/>
        <v>-16</v>
      </c>
      <c r="AJ41" s="232">
        <f t="shared" ca="1" si="60"/>
        <v>0</v>
      </c>
      <c r="AK41" s="233" t="str">
        <f t="shared" ca="1" si="25"/>
        <v/>
      </c>
      <c r="AL41" s="214" t="str">
        <f t="shared" ca="1" si="25"/>
        <v>28 : 42</v>
      </c>
      <c r="AM41" s="214" t="str">
        <f t="shared" ref="AM41:AX41" ca="1" si="62">IF(AM17="","",AM17)</f>
        <v/>
      </c>
      <c r="AN41" s="214" t="str">
        <f t="shared" ca="1" si="62"/>
        <v/>
      </c>
      <c r="AO41" s="214" t="str">
        <f t="shared" ca="1" si="62"/>
        <v/>
      </c>
      <c r="AP41" s="214" t="str">
        <f t="shared" ca="1" si="62"/>
        <v>59 : 61</v>
      </c>
      <c r="AQ41" s="214" t="str">
        <f t="shared" ca="1" si="62"/>
        <v/>
      </c>
      <c r="AR41" s="234"/>
      <c r="AS41" s="214" t="str">
        <f t="shared" ca="1" si="62"/>
        <v/>
      </c>
      <c r="AT41" s="214" t="str">
        <f t="shared" ca="1" si="62"/>
        <v/>
      </c>
      <c r="AU41" s="214" t="str">
        <f t="shared" ca="1" si="62"/>
        <v/>
      </c>
      <c r="AV41" s="400" t="str">
        <f t="shared" ca="1" si="62"/>
        <v/>
      </c>
      <c r="AW41" s="402" t="str">
        <f t="shared" ca="1" si="62"/>
        <v/>
      </c>
      <c r="AX41" s="214" t="str">
        <f t="shared" ca="1" si="62"/>
        <v/>
      </c>
      <c r="AY41" s="214" t="str">
        <f t="shared" ref="AY41:BC41" ca="1" si="63">IF(AY17="","",AY17)</f>
        <v/>
      </c>
      <c r="AZ41" s="214" t="str">
        <f t="shared" ca="1" si="63"/>
        <v/>
      </c>
      <c r="BA41" s="214" t="str">
        <f t="shared" ca="1" si="63"/>
        <v/>
      </c>
      <c r="BB41" s="214" t="str">
        <f t="shared" ca="1" si="63"/>
        <v/>
      </c>
      <c r="BC41" s="214" t="str">
        <f t="shared" ca="1" si="63"/>
        <v/>
      </c>
      <c r="BD41" s="234"/>
      <c r="BE41" s="214" t="str">
        <f t="shared" ref="BE41:BH45" ca="1" si="64">IF(BE17="","",BE17)</f>
        <v/>
      </c>
      <c r="BF41" s="214" t="str">
        <f t="shared" ca="1" si="64"/>
        <v/>
      </c>
      <c r="BG41" s="214" t="str">
        <f t="shared" ca="1" si="64"/>
        <v/>
      </c>
      <c r="BH41" s="235" t="str">
        <f t="shared" ca="1" si="64"/>
        <v/>
      </c>
      <c r="BI41" s="407" t="str">
        <f t="shared" ca="1" si="28"/>
        <v>1. FC Riedwald</v>
      </c>
      <c r="BK41" s="515" t="b">
        <f t="shared" ca="1" si="5"/>
        <v>1</v>
      </c>
      <c r="BL41" s="515" t="b">
        <f t="shared" si="6"/>
        <v>1</v>
      </c>
      <c r="BM41" s="515" t="b">
        <f t="shared" si="7"/>
        <v>1</v>
      </c>
      <c r="BN41" s="515" t="b">
        <f t="shared" si="8"/>
        <v>1</v>
      </c>
      <c r="BO41" s="515" t="b">
        <f t="shared" si="9"/>
        <v>0</v>
      </c>
      <c r="BP41" s="515" t="b">
        <f t="shared" si="10"/>
        <v>0</v>
      </c>
      <c r="BQ41" s="515" t="b">
        <f t="shared" si="11"/>
        <v>0</v>
      </c>
    </row>
    <row r="42" spans="2:69" ht="24" customHeight="1" x14ac:dyDescent="0.2">
      <c r="B42" s="233">
        <v>33</v>
      </c>
      <c r="C42" s="445">
        <f ca="1">Planung!$I39</f>
        <v>0.47916666666666669</v>
      </c>
      <c r="D42" s="446">
        <f ca="1">Planung!$J39</f>
        <v>3</v>
      </c>
      <c r="E42" s="435" t="str">
        <f ca="1">Planung!$N39</f>
        <v>Inter Mailand</v>
      </c>
      <c r="F42" s="436" t="s">
        <v>4</v>
      </c>
      <c r="G42" s="437" t="str">
        <f ca="1">Planung!$P39</f>
        <v>FC Barcelona</v>
      </c>
      <c r="H42" s="438"/>
      <c r="I42" s="439" t="str">
        <f>Sprache!$E$87</f>
        <v xml:space="preserve"> : </v>
      </c>
      <c r="J42" s="452"/>
      <c r="K42" s="438"/>
      <c r="L42" s="455" t="str">
        <f>Sprache!$E$87</f>
        <v xml:space="preserve"> : </v>
      </c>
      <c r="M42" s="452"/>
      <c r="N42" s="467"/>
      <c r="O42" s="455" t="str">
        <f>Sprache!$E$87</f>
        <v xml:space="preserve"> : </v>
      </c>
      <c r="P42" s="470"/>
      <c r="Q42" s="509" t="str">
        <f t="shared" ca="1" si="2"/>
        <v/>
      </c>
      <c r="R42" s="510" t="str">
        <f>Sprache!$E$87</f>
        <v xml:space="preserve"> : </v>
      </c>
      <c r="S42" s="511" t="str">
        <f t="shared" ca="1" si="3"/>
        <v/>
      </c>
      <c r="T42" s="600" t="str">
        <f>IF(Planung!$Q39="","",Planung!$Q39)</f>
        <v/>
      </c>
      <c r="V42" s="396">
        <f ca="1">V18</f>
        <v>9</v>
      </c>
      <c r="W42" s="397" t="str">
        <f t="shared" ref="W42:AP45" ca="1" si="65">IF(W18="","",W18)</f>
        <v>Fun Kickers Oes</v>
      </c>
      <c r="X42" s="233">
        <f t="shared" ref="X42:AJ42" ca="1" si="66">IF(X18="","",X18)</f>
        <v>2</v>
      </c>
      <c r="Y42" s="214">
        <f t="shared" ca="1" si="66"/>
        <v>0</v>
      </c>
      <c r="Z42" s="214">
        <f t="shared" ca="1" si="66"/>
        <v>0</v>
      </c>
      <c r="AA42" s="214">
        <f t="shared" ca="1" si="66"/>
        <v>2</v>
      </c>
      <c r="AB42" s="230">
        <f t="shared" ca="1" si="66"/>
        <v>1</v>
      </c>
      <c r="AC42" s="414" t="str">
        <f t="shared" si="66"/>
        <v xml:space="preserve"> : </v>
      </c>
      <c r="AD42" s="231">
        <f t="shared" ref="AD42" ca="1" si="67">IF(AD18="","",AD18)</f>
        <v>4</v>
      </c>
      <c r="AE42" s="503">
        <f t="shared" ca="1" si="19"/>
        <v>-3</v>
      </c>
      <c r="AF42" s="230">
        <f t="shared" ca="1" si="66"/>
        <v>86</v>
      </c>
      <c r="AG42" s="414" t="str">
        <f t="shared" si="66"/>
        <v xml:space="preserve"> : </v>
      </c>
      <c r="AH42" s="231">
        <f t="shared" ca="1" si="66"/>
        <v>104</v>
      </c>
      <c r="AI42" s="214">
        <f t="shared" ca="1" si="66"/>
        <v>-18</v>
      </c>
      <c r="AJ42" s="232">
        <f t="shared" ca="1" si="66"/>
        <v>0</v>
      </c>
      <c r="AK42" s="233" t="str">
        <f t="shared" ca="1" si="25"/>
        <v/>
      </c>
      <c r="AL42" s="214" t="str">
        <f t="shared" ca="1" si="25"/>
        <v>28 : 42</v>
      </c>
      <c r="AM42" s="214" t="str">
        <f t="shared" ref="AM42:AR42" ca="1" si="68">IF(AM18="","",AM18)</f>
        <v>58 : 62</v>
      </c>
      <c r="AN42" s="214" t="str">
        <f t="shared" ca="1" si="68"/>
        <v/>
      </c>
      <c r="AO42" s="214" t="str">
        <f t="shared" ca="1" si="68"/>
        <v/>
      </c>
      <c r="AP42" s="214" t="str">
        <f t="shared" ca="1" si="68"/>
        <v/>
      </c>
      <c r="AQ42" s="214" t="str">
        <f t="shared" ca="1" si="68"/>
        <v/>
      </c>
      <c r="AR42" s="214" t="str">
        <f t="shared" ca="1" si="68"/>
        <v/>
      </c>
      <c r="AS42" s="234"/>
      <c r="AT42" s="214" t="str">
        <f t="shared" ref="AT42:AV42" ca="1" si="69">IF(AT18="","",AT18)</f>
        <v/>
      </c>
      <c r="AU42" s="214" t="str">
        <f t="shared" ca="1" si="69"/>
        <v/>
      </c>
      <c r="AV42" s="400" t="str">
        <f t="shared" ca="1" si="69"/>
        <v/>
      </c>
      <c r="AW42" s="402" t="str">
        <f t="shared" ref="AW42:BD42" ca="1" si="70">IF(AW18="","",AW18)</f>
        <v/>
      </c>
      <c r="AX42" s="214" t="str">
        <f t="shared" ca="1" si="70"/>
        <v/>
      </c>
      <c r="AY42" s="214" t="str">
        <f t="shared" ca="1" si="70"/>
        <v/>
      </c>
      <c r="AZ42" s="214" t="str">
        <f t="shared" ca="1" si="70"/>
        <v/>
      </c>
      <c r="BA42" s="214" t="str">
        <f t="shared" ca="1" si="70"/>
        <v/>
      </c>
      <c r="BB42" s="214" t="str">
        <f t="shared" ca="1" si="70"/>
        <v/>
      </c>
      <c r="BC42" s="214" t="str">
        <f t="shared" ca="1" si="70"/>
        <v/>
      </c>
      <c r="BD42" s="214" t="str">
        <f t="shared" ca="1" si="70"/>
        <v/>
      </c>
      <c r="BE42" s="234"/>
      <c r="BF42" s="214" t="str">
        <f t="shared" ref="BF42:BH42" ca="1" si="71">IF(BF18="","",BF18)</f>
        <v/>
      </c>
      <c r="BG42" s="214" t="str">
        <f t="shared" ca="1" si="71"/>
        <v/>
      </c>
      <c r="BH42" s="235" t="str">
        <f t="shared" ca="1" si="71"/>
        <v/>
      </c>
      <c r="BI42" s="407" t="str">
        <f t="shared" ca="1" si="28"/>
        <v>Fun Kickers Oes</v>
      </c>
      <c r="BK42" s="515" t="b">
        <f t="shared" ca="1" si="5"/>
        <v>1</v>
      </c>
      <c r="BL42" s="515" t="b">
        <f t="shared" si="6"/>
        <v>1</v>
      </c>
      <c r="BM42" s="515" t="b">
        <f t="shared" si="7"/>
        <v>1</v>
      </c>
      <c r="BN42" s="515" t="b">
        <f t="shared" si="8"/>
        <v>1</v>
      </c>
      <c r="BO42" s="515" t="b">
        <f t="shared" si="9"/>
        <v>0</v>
      </c>
      <c r="BP42" s="515" t="b">
        <f t="shared" si="10"/>
        <v>0</v>
      </c>
      <c r="BQ42" s="515" t="b">
        <f t="shared" si="11"/>
        <v>0</v>
      </c>
    </row>
    <row r="43" spans="2:69" ht="24" customHeight="1" x14ac:dyDescent="0.2">
      <c r="B43" s="233">
        <v>34</v>
      </c>
      <c r="C43" s="445">
        <f ca="1">Planung!$I40</f>
        <v>0.47916666666666669</v>
      </c>
      <c r="D43" s="446">
        <f ca="1">Planung!$J40</f>
        <v>4</v>
      </c>
      <c r="E43" s="435" t="str">
        <f ca="1">Planung!$N40</f>
        <v>AC Roma</v>
      </c>
      <c r="F43" s="436" t="s">
        <v>4</v>
      </c>
      <c r="G43" s="437" t="str">
        <f ca="1">Planung!$P40</f>
        <v>SSV Wildbach</v>
      </c>
      <c r="H43" s="438"/>
      <c r="I43" s="439" t="str">
        <f>Sprache!$E$87</f>
        <v xml:space="preserve"> : </v>
      </c>
      <c r="J43" s="452"/>
      <c r="K43" s="438"/>
      <c r="L43" s="455" t="str">
        <f>Sprache!$E$87</f>
        <v xml:space="preserve"> : </v>
      </c>
      <c r="M43" s="452"/>
      <c r="N43" s="467"/>
      <c r="O43" s="455" t="str">
        <f>Sprache!$E$87</f>
        <v xml:space="preserve"> : </v>
      </c>
      <c r="P43" s="470"/>
      <c r="Q43" s="509" t="str">
        <f t="shared" ca="1" si="2"/>
        <v/>
      </c>
      <c r="R43" s="510" t="str">
        <f>Sprache!$E$87</f>
        <v xml:space="preserve"> : </v>
      </c>
      <c r="S43" s="511" t="str">
        <f t="shared" ca="1" si="3"/>
        <v/>
      </c>
      <c r="T43" s="600" t="str">
        <f>IF(Planung!$Q40="","",Planung!$Q40)</f>
        <v/>
      </c>
      <c r="V43" s="396">
        <f t="shared" ref="V43:V45" ca="1" si="72">V19</f>
        <v>10</v>
      </c>
      <c r="W43" s="397" t="str">
        <f t="shared" ca="1" si="65"/>
        <v>SSV Wildbach</v>
      </c>
      <c r="X43" s="233">
        <f t="shared" ca="1" si="65"/>
        <v>2</v>
      </c>
      <c r="Y43" s="214">
        <f t="shared" ca="1" si="65"/>
        <v>0</v>
      </c>
      <c r="Z43" s="214">
        <f t="shared" ca="1" si="65"/>
        <v>0</v>
      </c>
      <c r="AA43" s="214">
        <f t="shared" ca="1" si="65"/>
        <v>2</v>
      </c>
      <c r="AB43" s="230">
        <f t="shared" ca="1" si="65"/>
        <v>0</v>
      </c>
      <c r="AC43" s="414" t="str">
        <f t="shared" si="65"/>
        <v xml:space="preserve"> : </v>
      </c>
      <c r="AD43" s="231">
        <f t="shared" ref="AD43" ca="1" si="73">IF(AD19="","",AD19)</f>
        <v>4</v>
      </c>
      <c r="AE43" s="503">
        <f t="shared" ca="1" si="19"/>
        <v>-4</v>
      </c>
      <c r="AF43" s="230">
        <f t="shared" ca="1" si="65"/>
        <v>48</v>
      </c>
      <c r="AG43" s="414" t="str">
        <f t="shared" si="65"/>
        <v xml:space="preserve"> : </v>
      </c>
      <c r="AH43" s="231">
        <f t="shared" ca="1" si="65"/>
        <v>84</v>
      </c>
      <c r="AI43" s="214">
        <f t="shared" ca="1" si="65"/>
        <v>-36</v>
      </c>
      <c r="AJ43" s="232">
        <f t="shared" ca="1" si="65"/>
        <v>0</v>
      </c>
      <c r="AK43" s="233" t="str">
        <f t="shared" ca="1" si="65"/>
        <v>17 : 42</v>
      </c>
      <c r="AL43" s="214" t="str">
        <f t="shared" ca="1" si="65"/>
        <v/>
      </c>
      <c r="AM43" s="214" t="str">
        <f t="shared" ca="1" si="65"/>
        <v/>
      </c>
      <c r="AN43" s="214" t="str">
        <f t="shared" ca="1" si="65"/>
        <v/>
      </c>
      <c r="AO43" s="214" t="str">
        <f t="shared" ca="1" si="65"/>
        <v>31 : 42</v>
      </c>
      <c r="AP43" s="214" t="str">
        <f t="shared" ca="1" si="65"/>
        <v/>
      </c>
      <c r="AQ43" s="214" t="str">
        <f t="shared" ref="AQ43:BD43" ca="1" si="74">IF(AQ19="","",AQ19)</f>
        <v/>
      </c>
      <c r="AR43" s="214" t="str">
        <f t="shared" ca="1" si="74"/>
        <v/>
      </c>
      <c r="AS43" s="214" t="str">
        <f t="shared" ca="1" si="74"/>
        <v/>
      </c>
      <c r="AT43" s="234"/>
      <c r="AU43" s="214" t="str">
        <f t="shared" ca="1" si="74"/>
        <v/>
      </c>
      <c r="AV43" s="400" t="str">
        <f t="shared" ca="1" si="74"/>
        <v/>
      </c>
      <c r="AW43" s="402" t="str">
        <f t="shared" ca="1" si="74"/>
        <v/>
      </c>
      <c r="AX43" s="214" t="str">
        <f t="shared" ca="1" si="74"/>
        <v/>
      </c>
      <c r="AY43" s="214" t="str">
        <f t="shared" ca="1" si="74"/>
        <v/>
      </c>
      <c r="AZ43" s="214" t="str">
        <f t="shared" ca="1" si="74"/>
        <v/>
      </c>
      <c r="BA43" s="214" t="str">
        <f t="shared" ca="1" si="74"/>
        <v/>
      </c>
      <c r="BB43" s="214" t="str">
        <f t="shared" ca="1" si="74"/>
        <v/>
      </c>
      <c r="BC43" s="214" t="str">
        <f t="shared" ca="1" si="74"/>
        <v/>
      </c>
      <c r="BD43" s="214" t="str">
        <f t="shared" ca="1" si="74"/>
        <v/>
      </c>
      <c r="BE43" s="214" t="str">
        <f t="shared" ca="1" si="64"/>
        <v/>
      </c>
      <c r="BF43" s="234"/>
      <c r="BG43" s="214" t="str">
        <f t="shared" ca="1" si="64"/>
        <v/>
      </c>
      <c r="BH43" s="235" t="str">
        <f t="shared" ca="1" si="64"/>
        <v/>
      </c>
      <c r="BI43" s="407" t="str">
        <f t="shared" ca="1" si="28"/>
        <v>SSV Wildbach</v>
      </c>
      <c r="BK43" s="515" t="b">
        <f t="shared" ca="1" si="5"/>
        <v>1</v>
      </c>
      <c r="BL43" s="515" t="b">
        <f t="shared" si="6"/>
        <v>1</v>
      </c>
      <c r="BM43" s="515" t="b">
        <f t="shared" si="7"/>
        <v>1</v>
      </c>
      <c r="BN43" s="515" t="b">
        <f t="shared" si="8"/>
        <v>1</v>
      </c>
      <c r="BO43" s="515" t="b">
        <f t="shared" si="9"/>
        <v>0</v>
      </c>
      <c r="BP43" s="515" t="b">
        <f t="shared" si="10"/>
        <v>0</v>
      </c>
      <c r="BQ43" s="515" t="b">
        <f t="shared" si="11"/>
        <v>0</v>
      </c>
    </row>
    <row r="44" spans="2:69" ht="24" customHeight="1" x14ac:dyDescent="0.2">
      <c r="B44" s="233">
        <v>35</v>
      </c>
      <c r="C44" s="445">
        <f ca="1">Planung!$I41</f>
        <v>0.47916666666666669</v>
      </c>
      <c r="D44" s="446">
        <f ca="1">Planung!$J41</f>
        <v>5</v>
      </c>
      <c r="E44" s="435" t="str">
        <f ca="1">Planung!$N41</f>
        <v>Fun Kickers Oes</v>
      </c>
      <c r="F44" s="436" t="s">
        <v>4</v>
      </c>
      <c r="G44" s="437" t="str">
        <f ca="1">Planung!$P41</f>
        <v>Raslo Winners</v>
      </c>
      <c r="H44" s="438"/>
      <c r="I44" s="439" t="str">
        <f>Sprache!$E$87</f>
        <v xml:space="preserve"> : </v>
      </c>
      <c r="J44" s="452"/>
      <c r="K44" s="438"/>
      <c r="L44" s="455" t="str">
        <f>Sprache!$E$87</f>
        <v xml:space="preserve"> : </v>
      </c>
      <c r="M44" s="452"/>
      <c r="N44" s="467"/>
      <c r="O44" s="455" t="str">
        <f>Sprache!$E$87</f>
        <v xml:space="preserve"> : </v>
      </c>
      <c r="P44" s="470"/>
      <c r="Q44" s="509" t="str">
        <f t="shared" ca="1" si="2"/>
        <v/>
      </c>
      <c r="R44" s="510" t="str">
        <f>Sprache!$E$87</f>
        <v xml:space="preserve"> : </v>
      </c>
      <c r="S44" s="511" t="str">
        <f t="shared" ca="1" si="3"/>
        <v/>
      </c>
      <c r="T44" s="600" t="str">
        <f>IF(Planung!$Q41="","",Planung!$Q41)</f>
        <v/>
      </c>
      <c r="V44" s="396">
        <f t="shared" ca="1" si="72"/>
        <v>11</v>
      </c>
      <c r="W44" s="397" t="str">
        <f t="shared" ca="1" si="65"/>
        <v/>
      </c>
      <c r="X44" s="233">
        <f t="shared" ca="1" si="65"/>
        <v>0</v>
      </c>
      <c r="Y44" s="214">
        <f t="shared" ca="1" si="65"/>
        <v>0</v>
      </c>
      <c r="Z44" s="214">
        <f t="shared" ca="1" si="65"/>
        <v>0</v>
      </c>
      <c r="AA44" s="214">
        <f t="shared" ca="1" si="65"/>
        <v>0</v>
      </c>
      <c r="AB44" s="230">
        <f t="shared" ca="1" si="65"/>
        <v>0</v>
      </c>
      <c r="AC44" s="414" t="str">
        <f t="shared" si="65"/>
        <v xml:space="preserve"> : </v>
      </c>
      <c r="AD44" s="231">
        <f t="shared" ref="AD44" ca="1" si="75">IF(AD20="","",AD20)</f>
        <v>0</v>
      </c>
      <c r="AE44" s="503">
        <f t="shared" ca="1" si="19"/>
        <v>0</v>
      </c>
      <c r="AF44" s="230">
        <f t="shared" ca="1" si="65"/>
        <v>0</v>
      </c>
      <c r="AG44" s="414" t="str">
        <f t="shared" si="65"/>
        <v xml:space="preserve"> : </v>
      </c>
      <c r="AH44" s="231">
        <f t="shared" ca="1" si="65"/>
        <v>0</v>
      </c>
      <c r="AI44" s="214">
        <f t="shared" ca="1" si="65"/>
        <v>0</v>
      </c>
      <c r="AJ44" s="232">
        <f t="shared" ca="1" si="65"/>
        <v>0</v>
      </c>
      <c r="AK44" s="233" t="str">
        <f t="shared" ca="1" si="65"/>
        <v/>
      </c>
      <c r="AL44" s="214" t="str">
        <f t="shared" ca="1" si="65"/>
        <v/>
      </c>
      <c r="AM44" s="214" t="str">
        <f t="shared" ca="1" si="65"/>
        <v/>
      </c>
      <c r="AN44" s="214" t="str">
        <f t="shared" ca="1" si="65"/>
        <v/>
      </c>
      <c r="AO44" s="214" t="str">
        <f t="shared" ca="1" si="65"/>
        <v/>
      </c>
      <c r="AP44" s="214" t="str">
        <f t="shared" ca="1" si="65"/>
        <v/>
      </c>
      <c r="AQ44" s="214" t="str">
        <f t="shared" ref="AQ44:BD44" ca="1" si="76">IF(AQ20="","",AQ20)</f>
        <v/>
      </c>
      <c r="AR44" s="214" t="str">
        <f t="shared" ca="1" si="76"/>
        <v/>
      </c>
      <c r="AS44" s="214" t="str">
        <f t="shared" ca="1" si="76"/>
        <v/>
      </c>
      <c r="AT44" s="214" t="str">
        <f t="shared" ca="1" si="76"/>
        <v/>
      </c>
      <c r="AU44" s="234"/>
      <c r="AV44" s="400" t="str">
        <f t="shared" ca="1" si="76"/>
        <v/>
      </c>
      <c r="AW44" s="402" t="str">
        <f t="shared" ca="1" si="76"/>
        <v/>
      </c>
      <c r="AX44" s="214" t="str">
        <f t="shared" ca="1" si="76"/>
        <v/>
      </c>
      <c r="AY44" s="214" t="str">
        <f t="shared" ca="1" si="76"/>
        <v/>
      </c>
      <c r="AZ44" s="214" t="str">
        <f t="shared" ca="1" si="76"/>
        <v/>
      </c>
      <c r="BA44" s="214" t="str">
        <f t="shared" ca="1" si="76"/>
        <v/>
      </c>
      <c r="BB44" s="214" t="str">
        <f t="shared" ca="1" si="76"/>
        <v/>
      </c>
      <c r="BC44" s="214" t="str">
        <f t="shared" ca="1" si="76"/>
        <v/>
      </c>
      <c r="BD44" s="214" t="str">
        <f t="shared" ca="1" si="76"/>
        <v/>
      </c>
      <c r="BE44" s="214" t="str">
        <f t="shared" ca="1" si="64"/>
        <v/>
      </c>
      <c r="BF44" s="214" t="str">
        <f t="shared" ca="1" si="64"/>
        <v/>
      </c>
      <c r="BG44" s="234"/>
      <c r="BH44" s="235" t="str">
        <f t="shared" ca="1" si="64"/>
        <v/>
      </c>
      <c r="BI44" s="407" t="str">
        <f t="shared" ca="1" si="28"/>
        <v/>
      </c>
      <c r="BK44" s="515" t="b">
        <f t="shared" ca="1" si="5"/>
        <v>1</v>
      </c>
      <c r="BL44" s="515" t="b">
        <f t="shared" si="6"/>
        <v>1</v>
      </c>
      <c r="BM44" s="515" t="b">
        <f t="shared" si="7"/>
        <v>1</v>
      </c>
      <c r="BN44" s="515" t="b">
        <f t="shared" si="8"/>
        <v>1</v>
      </c>
      <c r="BO44" s="515" t="b">
        <f t="shared" si="9"/>
        <v>0</v>
      </c>
      <c r="BP44" s="515" t="b">
        <f t="shared" si="10"/>
        <v>0</v>
      </c>
      <c r="BQ44" s="515" t="b">
        <f t="shared" si="11"/>
        <v>0</v>
      </c>
    </row>
    <row r="45" spans="2:69" ht="24" customHeight="1" thickBot="1" x14ac:dyDescent="0.25">
      <c r="B45" s="233">
        <v>36</v>
      </c>
      <c r="C45" s="445">
        <f ca="1">Planung!$I42</f>
        <v>0.49652777777777779</v>
      </c>
      <c r="D45" s="446">
        <f ca="1">Planung!$J42</f>
        <v>1</v>
      </c>
      <c r="E45" s="435" t="str">
        <f ca="1">Planung!$N42</f>
        <v>Eintracht Frankfurt</v>
      </c>
      <c r="F45" s="436" t="s">
        <v>4</v>
      </c>
      <c r="G45" s="437" t="str">
        <f ca="1">Planung!$P42</f>
        <v>1. FC Riedwald</v>
      </c>
      <c r="H45" s="438"/>
      <c r="I45" s="439" t="str">
        <f>Sprache!$E$87</f>
        <v xml:space="preserve"> : </v>
      </c>
      <c r="J45" s="452"/>
      <c r="K45" s="438"/>
      <c r="L45" s="455" t="str">
        <f>Sprache!$E$87</f>
        <v xml:space="preserve"> : </v>
      </c>
      <c r="M45" s="452"/>
      <c r="N45" s="467"/>
      <c r="O45" s="455" t="str">
        <f>Sprache!$E$87</f>
        <v xml:space="preserve"> : </v>
      </c>
      <c r="P45" s="470"/>
      <c r="Q45" s="509" t="str">
        <f t="shared" ca="1" si="2"/>
        <v/>
      </c>
      <c r="R45" s="510" t="str">
        <f>Sprache!$E$87</f>
        <v xml:space="preserve"> : </v>
      </c>
      <c r="S45" s="511" t="str">
        <f t="shared" ca="1" si="3"/>
        <v/>
      </c>
      <c r="T45" s="600" t="str">
        <f>IF(Planung!$Q42="","",Planung!$Q42)</f>
        <v/>
      </c>
      <c r="V45" s="409">
        <f t="shared" ca="1" si="72"/>
        <v>11</v>
      </c>
      <c r="W45" s="410" t="str">
        <f t="shared" ca="1" si="65"/>
        <v/>
      </c>
      <c r="X45" s="240">
        <f t="shared" ca="1" si="65"/>
        <v>0</v>
      </c>
      <c r="Y45" s="236">
        <f t="shared" ca="1" si="65"/>
        <v>0</v>
      </c>
      <c r="Z45" s="236">
        <f t="shared" ca="1" si="65"/>
        <v>0</v>
      </c>
      <c r="AA45" s="236">
        <f t="shared" ca="1" si="65"/>
        <v>0</v>
      </c>
      <c r="AB45" s="237">
        <f t="shared" ca="1" si="65"/>
        <v>0</v>
      </c>
      <c r="AC45" s="415" t="str">
        <f t="shared" si="65"/>
        <v xml:space="preserve"> : </v>
      </c>
      <c r="AD45" s="238">
        <f t="shared" ref="AD45" ca="1" si="77">IF(AD21="","",AD21)</f>
        <v>0</v>
      </c>
      <c r="AE45" s="504">
        <f t="shared" ca="1" si="19"/>
        <v>0</v>
      </c>
      <c r="AF45" s="237">
        <f t="shared" ca="1" si="65"/>
        <v>0</v>
      </c>
      <c r="AG45" s="415" t="str">
        <f t="shared" si="65"/>
        <v xml:space="preserve"> : </v>
      </c>
      <c r="AH45" s="238">
        <f t="shared" ca="1" si="65"/>
        <v>0</v>
      </c>
      <c r="AI45" s="236">
        <f t="shared" ca="1" si="65"/>
        <v>0</v>
      </c>
      <c r="AJ45" s="239">
        <f t="shared" ca="1" si="65"/>
        <v>0</v>
      </c>
      <c r="AK45" s="240" t="str">
        <f t="shared" ca="1" si="65"/>
        <v/>
      </c>
      <c r="AL45" s="236" t="str">
        <f t="shared" ca="1" si="65"/>
        <v/>
      </c>
      <c r="AM45" s="236" t="str">
        <f t="shared" ca="1" si="65"/>
        <v/>
      </c>
      <c r="AN45" s="236" t="str">
        <f t="shared" ca="1" si="65"/>
        <v/>
      </c>
      <c r="AO45" s="236" t="str">
        <f t="shared" ca="1" si="65"/>
        <v/>
      </c>
      <c r="AP45" s="236" t="str">
        <f t="shared" ca="1" si="65"/>
        <v/>
      </c>
      <c r="AQ45" s="236" t="str">
        <f t="shared" ref="AQ45:AU45" ca="1" si="78">IF(AQ21="","",AQ21)</f>
        <v/>
      </c>
      <c r="AR45" s="236" t="str">
        <f t="shared" ca="1" si="78"/>
        <v/>
      </c>
      <c r="AS45" s="236" t="str">
        <f t="shared" ca="1" si="78"/>
        <v/>
      </c>
      <c r="AT45" s="236" t="str">
        <f t="shared" ca="1" si="78"/>
        <v/>
      </c>
      <c r="AU45" s="236" t="str">
        <f t="shared" ca="1" si="78"/>
        <v/>
      </c>
      <c r="AV45" s="411"/>
      <c r="AW45" s="412" t="str">
        <f t="shared" ref="AW45:BD45" ca="1" si="79">IF(AW21="","",AW21)</f>
        <v/>
      </c>
      <c r="AX45" s="236" t="str">
        <f t="shared" ca="1" si="79"/>
        <v/>
      </c>
      <c r="AY45" s="236" t="str">
        <f t="shared" ca="1" si="79"/>
        <v/>
      </c>
      <c r="AZ45" s="236" t="str">
        <f t="shared" ca="1" si="79"/>
        <v/>
      </c>
      <c r="BA45" s="236" t="str">
        <f t="shared" ca="1" si="79"/>
        <v/>
      </c>
      <c r="BB45" s="236" t="str">
        <f t="shared" ca="1" si="79"/>
        <v/>
      </c>
      <c r="BC45" s="236" t="str">
        <f t="shared" ca="1" si="79"/>
        <v/>
      </c>
      <c r="BD45" s="236" t="str">
        <f t="shared" ca="1" si="79"/>
        <v/>
      </c>
      <c r="BE45" s="236" t="str">
        <f t="shared" ca="1" si="64"/>
        <v/>
      </c>
      <c r="BF45" s="236" t="str">
        <f t="shared" ca="1" si="64"/>
        <v/>
      </c>
      <c r="BG45" s="236" t="str">
        <f t="shared" ca="1" si="64"/>
        <v/>
      </c>
      <c r="BH45" s="241"/>
      <c r="BI45" s="416" t="str">
        <f t="shared" ca="1" si="28"/>
        <v/>
      </c>
      <c r="BK45" s="515" t="b">
        <f t="shared" ca="1" si="5"/>
        <v>1</v>
      </c>
      <c r="BL45" s="515" t="b">
        <f t="shared" si="6"/>
        <v>1</v>
      </c>
      <c r="BM45" s="515" t="b">
        <f t="shared" si="7"/>
        <v>1</v>
      </c>
      <c r="BN45" s="515" t="b">
        <f t="shared" si="8"/>
        <v>1</v>
      </c>
      <c r="BO45" s="515" t="b">
        <f t="shared" si="9"/>
        <v>0</v>
      </c>
      <c r="BP45" s="515" t="b">
        <f t="shared" si="10"/>
        <v>0</v>
      </c>
      <c r="BQ45" s="515" t="b">
        <f t="shared" si="11"/>
        <v>0</v>
      </c>
    </row>
    <row r="46" spans="2:69" ht="24" customHeight="1" thickTop="1" x14ac:dyDescent="0.4">
      <c r="B46" s="233">
        <v>37</v>
      </c>
      <c r="C46" s="445">
        <f ca="1">Planung!$I43</f>
        <v>0.49652777777777779</v>
      </c>
      <c r="D46" s="446">
        <f ca="1">Planung!$J43</f>
        <v>2</v>
      </c>
      <c r="E46" s="435" t="str">
        <f ca="1">Planung!$N43</f>
        <v>FC Barcelona</v>
      </c>
      <c r="F46" s="436" t="s">
        <v>4</v>
      </c>
      <c r="G46" s="437" t="str">
        <f ca="1">Planung!$P43</f>
        <v>Maibach 1822 eV</v>
      </c>
      <c r="H46" s="438"/>
      <c r="I46" s="439" t="str">
        <f>Sprache!$E$87</f>
        <v xml:space="preserve"> : </v>
      </c>
      <c r="J46" s="452"/>
      <c r="K46" s="438"/>
      <c r="L46" s="455" t="str">
        <f>Sprache!$E$87</f>
        <v xml:space="preserve"> : </v>
      </c>
      <c r="M46" s="452"/>
      <c r="N46" s="467"/>
      <c r="O46" s="455" t="str">
        <f>Sprache!$E$87</f>
        <v xml:space="preserve"> : </v>
      </c>
      <c r="P46" s="470"/>
      <c r="Q46" s="509" t="str">
        <f t="shared" ca="1" si="2"/>
        <v/>
      </c>
      <c r="R46" s="510" t="str">
        <f>Sprache!$E$87</f>
        <v xml:space="preserve"> : </v>
      </c>
      <c r="S46" s="511" t="str">
        <f t="shared" ca="1" si="3"/>
        <v/>
      </c>
      <c r="T46" s="600" t="str">
        <f>IF(Planung!$Q43="","",Planung!$Q43)</f>
        <v/>
      </c>
      <c r="AK46" s="666" t="str">
        <f>$AK$22</f>
        <v>TABELLE UNGÜLTIG</v>
      </c>
      <c r="AL46" s="666"/>
      <c r="AM46" s="666"/>
      <c r="AN46" s="666"/>
      <c r="AO46" s="666"/>
      <c r="AP46" s="666"/>
      <c r="AQ46" s="666"/>
      <c r="AR46" s="666"/>
      <c r="AS46" s="666"/>
      <c r="AW46" s="666" t="str">
        <f>$AK$22</f>
        <v>TABELLE UNGÜLTIG</v>
      </c>
      <c r="AX46" s="666"/>
      <c r="AY46" s="666"/>
      <c r="AZ46" s="666"/>
      <c r="BA46" s="666"/>
      <c r="BB46" s="666"/>
      <c r="BC46" s="666"/>
      <c r="BD46" s="666"/>
      <c r="BE46" s="666"/>
      <c r="BK46" s="515" t="b">
        <f t="shared" ca="1" si="5"/>
        <v>1</v>
      </c>
      <c r="BL46" s="515" t="b">
        <f t="shared" si="6"/>
        <v>1</v>
      </c>
      <c r="BM46" s="515" t="b">
        <f t="shared" si="7"/>
        <v>1</v>
      </c>
      <c r="BN46" s="515" t="b">
        <f t="shared" si="8"/>
        <v>1</v>
      </c>
      <c r="BO46" s="515" t="b">
        <f t="shared" si="9"/>
        <v>0</v>
      </c>
      <c r="BP46" s="515" t="b">
        <f t="shared" si="10"/>
        <v>0</v>
      </c>
      <c r="BQ46" s="515" t="b">
        <f t="shared" si="11"/>
        <v>0</v>
      </c>
    </row>
    <row r="47" spans="2:69" ht="24" customHeight="1" x14ac:dyDescent="0.2">
      <c r="B47" s="233">
        <v>38</v>
      </c>
      <c r="C47" s="445">
        <f ca="1">Planung!$I44</f>
        <v>0.49652777777777779</v>
      </c>
      <c r="D47" s="446">
        <f ca="1">Planung!$J44</f>
        <v>3</v>
      </c>
      <c r="E47" s="435" t="str">
        <f ca="1">Planung!$N44</f>
        <v>VFB Essenheim</v>
      </c>
      <c r="F47" s="436" t="s">
        <v>4</v>
      </c>
      <c r="G47" s="437" t="str">
        <f ca="1">Planung!$P44</f>
        <v>AC Roma</v>
      </c>
      <c r="H47" s="438"/>
      <c r="I47" s="439" t="str">
        <f>Sprache!$E$87</f>
        <v xml:space="preserve"> : </v>
      </c>
      <c r="J47" s="452"/>
      <c r="K47" s="438"/>
      <c r="L47" s="455" t="str">
        <f>Sprache!$E$87</f>
        <v xml:space="preserve"> : </v>
      </c>
      <c r="M47" s="452"/>
      <c r="N47" s="467"/>
      <c r="O47" s="455" t="str">
        <f>Sprache!$E$87</f>
        <v xml:space="preserve"> : </v>
      </c>
      <c r="P47" s="470"/>
      <c r="Q47" s="509" t="str">
        <f t="shared" ca="1" si="2"/>
        <v/>
      </c>
      <c r="R47" s="510" t="str">
        <f>Sprache!$E$87</f>
        <v xml:space="preserve"> : </v>
      </c>
      <c r="S47" s="511" t="str">
        <f t="shared" ca="1" si="3"/>
        <v/>
      </c>
      <c r="T47" s="600" t="str">
        <f>IF(Planung!$Q44="","",Planung!$Q44)</f>
        <v/>
      </c>
      <c r="BK47" s="515" t="b">
        <f t="shared" ca="1" si="5"/>
        <v>1</v>
      </c>
      <c r="BL47" s="515" t="b">
        <f t="shared" si="6"/>
        <v>1</v>
      </c>
      <c r="BM47" s="515" t="b">
        <f t="shared" si="7"/>
        <v>1</v>
      </c>
      <c r="BN47" s="515" t="b">
        <f t="shared" si="8"/>
        <v>1</v>
      </c>
      <c r="BO47" s="515" t="b">
        <f t="shared" si="9"/>
        <v>0</v>
      </c>
      <c r="BP47" s="515" t="b">
        <f t="shared" si="10"/>
        <v>0</v>
      </c>
      <c r="BQ47" s="515" t="b">
        <f t="shared" si="11"/>
        <v>0</v>
      </c>
    </row>
    <row r="48" spans="2:69" ht="24" customHeight="1" x14ac:dyDescent="0.2">
      <c r="B48" s="233">
        <v>39</v>
      </c>
      <c r="C48" s="445">
        <f ca="1">Planung!$I45</f>
        <v>0.49652777777777779</v>
      </c>
      <c r="D48" s="446">
        <f ca="1">Planung!$J45</f>
        <v>4</v>
      </c>
      <c r="E48" s="435" t="str">
        <f ca="1">Planung!$N45</f>
        <v>Raslo Winners</v>
      </c>
      <c r="F48" s="436" t="s">
        <v>4</v>
      </c>
      <c r="G48" s="437" t="str">
        <f ca="1">Planung!$P45</f>
        <v>Inter Mailand</v>
      </c>
      <c r="H48" s="438"/>
      <c r="I48" s="439" t="str">
        <f>Sprache!$E$87</f>
        <v xml:space="preserve"> : </v>
      </c>
      <c r="J48" s="452"/>
      <c r="K48" s="438"/>
      <c r="L48" s="455" t="str">
        <f>Sprache!$E$87</f>
        <v xml:space="preserve"> : </v>
      </c>
      <c r="M48" s="452"/>
      <c r="N48" s="467"/>
      <c r="O48" s="455" t="str">
        <f>Sprache!$E$87</f>
        <v xml:space="preserve"> : </v>
      </c>
      <c r="P48" s="470"/>
      <c r="Q48" s="509" t="str">
        <f t="shared" ca="1" si="2"/>
        <v/>
      </c>
      <c r="R48" s="510" t="str">
        <f>Sprache!$E$87</f>
        <v xml:space="preserve"> : </v>
      </c>
      <c r="S48" s="511" t="str">
        <f t="shared" ca="1" si="3"/>
        <v/>
      </c>
      <c r="T48" s="600" t="str">
        <f>IF(Planung!$Q45="","",Planung!$Q45)</f>
        <v/>
      </c>
      <c r="BK48" s="515" t="b">
        <f t="shared" ca="1" si="5"/>
        <v>1</v>
      </c>
      <c r="BL48" s="515" t="b">
        <f t="shared" si="6"/>
        <v>1</v>
      </c>
      <c r="BM48" s="515" t="b">
        <f t="shared" si="7"/>
        <v>1</v>
      </c>
      <c r="BN48" s="515" t="b">
        <f t="shared" si="8"/>
        <v>1</v>
      </c>
      <c r="BO48" s="515" t="b">
        <f t="shared" si="9"/>
        <v>0</v>
      </c>
      <c r="BP48" s="515" t="b">
        <f t="shared" si="10"/>
        <v>0</v>
      </c>
      <c r="BQ48" s="515" t="b">
        <f t="shared" si="11"/>
        <v>0</v>
      </c>
    </row>
    <row r="49" spans="2:69" ht="24" customHeight="1" x14ac:dyDescent="0.2">
      <c r="B49" s="233">
        <v>40</v>
      </c>
      <c r="C49" s="445">
        <f ca="1">Planung!$I46</f>
        <v>0.49652777777777779</v>
      </c>
      <c r="D49" s="446">
        <f ca="1">Planung!$J46</f>
        <v>5</v>
      </c>
      <c r="E49" s="435" t="str">
        <f ca="1">Planung!$N46</f>
        <v>SSV Wildbach</v>
      </c>
      <c r="F49" s="436" t="s">
        <v>4</v>
      </c>
      <c r="G49" s="437" t="str">
        <f ca="1">Planung!$P46</f>
        <v>Fun Kickers Oes</v>
      </c>
      <c r="H49" s="438"/>
      <c r="I49" s="439" t="str">
        <f>Sprache!$E$87</f>
        <v xml:space="preserve"> : </v>
      </c>
      <c r="J49" s="452"/>
      <c r="K49" s="438"/>
      <c r="L49" s="455" t="str">
        <f>Sprache!$E$87</f>
        <v xml:space="preserve"> : </v>
      </c>
      <c r="M49" s="452"/>
      <c r="N49" s="467"/>
      <c r="O49" s="455" t="str">
        <f>Sprache!$E$87</f>
        <v xml:space="preserve"> : </v>
      </c>
      <c r="P49" s="470"/>
      <c r="Q49" s="509" t="str">
        <f t="shared" ca="1" si="2"/>
        <v/>
      </c>
      <c r="R49" s="510" t="str">
        <f>Sprache!$E$87</f>
        <v xml:space="preserve"> : </v>
      </c>
      <c r="S49" s="511" t="str">
        <f t="shared" ca="1" si="3"/>
        <v/>
      </c>
      <c r="T49" s="600" t="str">
        <f>IF(Planung!$Q46="","",Planung!$Q46)</f>
        <v/>
      </c>
      <c r="BK49" s="515" t="b">
        <f t="shared" ca="1" si="5"/>
        <v>1</v>
      </c>
      <c r="BL49" s="515" t="b">
        <f t="shared" si="6"/>
        <v>1</v>
      </c>
      <c r="BM49" s="515" t="b">
        <f t="shared" si="7"/>
        <v>1</v>
      </c>
      <c r="BN49" s="515" t="b">
        <f t="shared" si="8"/>
        <v>1</v>
      </c>
      <c r="BO49" s="515" t="b">
        <f t="shared" si="9"/>
        <v>0</v>
      </c>
      <c r="BP49" s="515" t="b">
        <f t="shared" si="10"/>
        <v>0</v>
      </c>
      <c r="BQ49" s="515" t="b">
        <f t="shared" si="11"/>
        <v>0</v>
      </c>
    </row>
    <row r="50" spans="2:69" ht="24" customHeight="1" x14ac:dyDescent="0.2">
      <c r="B50" s="233">
        <v>41</v>
      </c>
      <c r="C50" s="445">
        <f ca="1">Planung!$I47</f>
        <v>0.51388888888888884</v>
      </c>
      <c r="D50" s="446">
        <f ca="1">Planung!$J47</f>
        <v>1</v>
      </c>
      <c r="E50" s="435" t="str">
        <f ca="1">Planung!$N47</f>
        <v>1. FC Riedwald</v>
      </c>
      <c r="F50" s="436" t="s">
        <v>4</v>
      </c>
      <c r="G50" s="437" t="str">
        <f ca="1">Planung!$P47</f>
        <v>FC Barcelona</v>
      </c>
      <c r="H50" s="438"/>
      <c r="I50" s="439" t="str">
        <f>Sprache!$E$87</f>
        <v xml:space="preserve"> : </v>
      </c>
      <c r="J50" s="452"/>
      <c r="K50" s="438"/>
      <c r="L50" s="455" t="str">
        <f>Sprache!$E$87</f>
        <v xml:space="preserve"> : </v>
      </c>
      <c r="M50" s="452"/>
      <c r="N50" s="467"/>
      <c r="O50" s="455" t="str">
        <f>Sprache!$E$87</f>
        <v xml:space="preserve"> : </v>
      </c>
      <c r="P50" s="470"/>
      <c r="Q50" s="509" t="str">
        <f t="shared" ca="1" si="2"/>
        <v/>
      </c>
      <c r="R50" s="510" t="str">
        <f>Sprache!$E$87</f>
        <v xml:space="preserve"> : </v>
      </c>
      <c r="S50" s="511" t="str">
        <f t="shared" ca="1" si="3"/>
        <v/>
      </c>
      <c r="T50" s="600" t="str">
        <f>IF(Planung!$Q47="","",Planung!$Q47)</f>
        <v/>
      </c>
      <c r="BK50" s="515" t="b">
        <f t="shared" ca="1" si="5"/>
        <v>1</v>
      </c>
      <c r="BL50" s="515" t="b">
        <f t="shared" si="6"/>
        <v>1</v>
      </c>
      <c r="BM50" s="515" t="b">
        <f t="shared" si="7"/>
        <v>1</v>
      </c>
      <c r="BN50" s="515" t="b">
        <f t="shared" si="8"/>
        <v>1</v>
      </c>
      <c r="BO50" s="515" t="b">
        <f t="shared" si="9"/>
        <v>0</v>
      </c>
      <c r="BP50" s="515" t="b">
        <f t="shared" si="10"/>
        <v>0</v>
      </c>
      <c r="BQ50" s="515" t="b">
        <f t="shared" si="11"/>
        <v>0</v>
      </c>
    </row>
    <row r="51" spans="2:69" ht="24" customHeight="1" x14ac:dyDescent="0.2">
      <c r="B51" s="233">
        <v>42</v>
      </c>
      <c r="C51" s="445">
        <f ca="1">Planung!$I48</f>
        <v>0.51388888888888884</v>
      </c>
      <c r="D51" s="446">
        <f ca="1">Planung!$J48</f>
        <v>2</v>
      </c>
      <c r="E51" s="435" t="str">
        <f ca="1">Planung!$N48</f>
        <v>AC Roma</v>
      </c>
      <c r="F51" s="436" t="s">
        <v>4</v>
      </c>
      <c r="G51" s="437" t="str">
        <f ca="1">Planung!$P48</f>
        <v>Eintracht Frankfurt</v>
      </c>
      <c r="H51" s="438"/>
      <c r="I51" s="439" t="str">
        <f>Sprache!$E$87</f>
        <v xml:space="preserve"> : </v>
      </c>
      <c r="J51" s="452"/>
      <c r="K51" s="438"/>
      <c r="L51" s="455" t="str">
        <f>Sprache!$E$87</f>
        <v xml:space="preserve"> : </v>
      </c>
      <c r="M51" s="452"/>
      <c r="N51" s="467"/>
      <c r="O51" s="455" t="str">
        <f>Sprache!$E$87</f>
        <v xml:space="preserve"> : </v>
      </c>
      <c r="P51" s="470"/>
      <c r="Q51" s="509" t="str">
        <f t="shared" ca="1" si="2"/>
        <v/>
      </c>
      <c r="R51" s="510" t="str">
        <f>Sprache!$E$87</f>
        <v xml:space="preserve"> : </v>
      </c>
      <c r="S51" s="511" t="str">
        <f t="shared" ca="1" si="3"/>
        <v/>
      </c>
      <c r="T51" s="600" t="str">
        <f>IF(Planung!$Q48="","",Planung!$Q48)</f>
        <v/>
      </c>
      <c r="BK51" s="515" t="b">
        <f t="shared" ca="1" si="5"/>
        <v>1</v>
      </c>
      <c r="BL51" s="515" t="b">
        <f t="shared" si="6"/>
        <v>1</v>
      </c>
      <c r="BM51" s="515" t="b">
        <f t="shared" si="7"/>
        <v>1</v>
      </c>
      <c r="BN51" s="515" t="b">
        <f t="shared" si="8"/>
        <v>1</v>
      </c>
      <c r="BO51" s="515" t="b">
        <f t="shared" si="9"/>
        <v>0</v>
      </c>
      <c r="BP51" s="515" t="b">
        <f t="shared" si="10"/>
        <v>0</v>
      </c>
      <c r="BQ51" s="515" t="b">
        <f t="shared" si="11"/>
        <v>0</v>
      </c>
    </row>
    <row r="52" spans="2:69" ht="24" customHeight="1" x14ac:dyDescent="0.2">
      <c r="B52" s="233">
        <v>43</v>
      </c>
      <c r="C52" s="445">
        <f ca="1">Planung!$I49</f>
        <v>0.51388888888888884</v>
      </c>
      <c r="D52" s="446">
        <f ca="1">Planung!$J49</f>
        <v>3</v>
      </c>
      <c r="E52" s="435" t="str">
        <f ca="1">Planung!$N49</f>
        <v>Maibach 1822 eV</v>
      </c>
      <c r="F52" s="436" t="s">
        <v>4</v>
      </c>
      <c r="G52" s="437" t="str">
        <f ca="1">Planung!$P49</f>
        <v>Raslo Winners</v>
      </c>
      <c r="H52" s="438"/>
      <c r="I52" s="439" t="str">
        <f>Sprache!$E$87</f>
        <v xml:space="preserve"> : </v>
      </c>
      <c r="J52" s="452"/>
      <c r="K52" s="438"/>
      <c r="L52" s="455" t="str">
        <f>Sprache!$E$87</f>
        <v xml:space="preserve"> : </v>
      </c>
      <c r="M52" s="452"/>
      <c r="N52" s="467"/>
      <c r="O52" s="455" t="str">
        <f>Sprache!$E$87</f>
        <v xml:space="preserve"> : </v>
      </c>
      <c r="P52" s="470"/>
      <c r="Q52" s="509" t="str">
        <f t="shared" ca="1" si="2"/>
        <v/>
      </c>
      <c r="R52" s="510" t="str">
        <f>Sprache!$E$87</f>
        <v xml:space="preserve"> : </v>
      </c>
      <c r="S52" s="511" t="str">
        <f t="shared" ca="1" si="3"/>
        <v/>
      </c>
      <c r="T52" s="600" t="str">
        <f>IF(Planung!$Q49="","",Planung!$Q49)</f>
        <v/>
      </c>
      <c r="BK52" s="515" t="b">
        <f t="shared" ca="1" si="5"/>
        <v>1</v>
      </c>
      <c r="BL52" s="515" t="b">
        <f t="shared" si="6"/>
        <v>1</v>
      </c>
      <c r="BM52" s="515" t="b">
        <f t="shared" si="7"/>
        <v>1</v>
      </c>
      <c r="BN52" s="515" t="b">
        <f t="shared" si="8"/>
        <v>1</v>
      </c>
      <c r="BO52" s="515" t="b">
        <f t="shared" si="9"/>
        <v>0</v>
      </c>
      <c r="BP52" s="515" t="b">
        <f t="shared" si="10"/>
        <v>0</v>
      </c>
      <c r="BQ52" s="515" t="b">
        <f t="shared" si="11"/>
        <v>0</v>
      </c>
    </row>
    <row r="53" spans="2:69" ht="24" customHeight="1" x14ac:dyDescent="0.2">
      <c r="B53" s="233">
        <v>44</v>
      </c>
      <c r="C53" s="445">
        <f ca="1">Planung!$I50</f>
        <v>0.51388888888888884</v>
      </c>
      <c r="D53" s="446">
        <f ca="1">Planung!$J50</f>
        <v>4</v>
      </c>
      <c r="E53" s="435" t="str">
        <f ca="1">Planung!$N50</f>
        <v>Fun Kickers Oes</v>
      </c>
      <c r="F53" s="436" t="s">
        <v>4</v>
      </c>
      <c r="G53" s="437" t="str">
        <f ca="1">Planung!$P50</f>
        <v>VFB Essenheim</v>
      </c>
      <c r="H53" s="438"/>
      <c r="I53" s="439" t="str">
        <f>Sprache!$E$87</f>
        <v xml:space="preserve"> : </v>
      </c>
      <c r="J53" s="452"/>
      <c r="K53" s="438"/>
      <c r="L53" s="455" t="str">
        <f>Sprache!$E$87</f>
        <v xml:space="preserve"> : </v>
      </c>
      <c r="M53" s="452"/>
      <c r="N53" s="467"/>
      <c r="O53" s="455" t="str">
        <f>Sprache!$E$87</f>
        <v xml:space="preserve"> : </v>
      </c>
      <c r="P53" s="470"/>
      <c r="Q53" s="509" t="str">
        <f t="shared" ca="1" si="2"/>
        <v/>
      </c>
      <c r="R53" s="510" t="str">
        <f>Sprache!$E$87</f>
        <v xml:space="preserve"> : </v>
      </c>
      <c r="S53" s="511" t="str">
        <f t="shared" ca="1" si="3"/>
        <v/>
      </c>
      <c r="T53" s="600" t="str">
        <f>IF(Planung!$Q50="","",Planung!$Q50)</f>
        <v/>
      </c>
      <c r="BK53" s="515" t="b">
        <f t="shared" ca="1" si="5"/>
        <v>1</v>
      </c>
      <c r="BL53" s="515" t="b">
        <f t="shared" si="6"/>
        <v>1</v>
      </c>
      <c r="BM53" s="515" t="b">
        <f t="shared" si="7"/>
        <v>1</v>
      </c>
      <c r="BN53" s="515" t="b">
        <f t="shared" si="8"/>
        <v>1</v>
      </c>
      <c r="BO53" s="515" t="b">
        <f t="shared" si="9"/>
        <v>0</v>
      </c>
      <c r="BP53" s="515" t="b">
        <f t="shared" si="10"/>
        <v>0</v>
      </c>
      <c r="BQ53" s="515" t="b">
        <f t="shared" si="11"/>
        <v>0</v>
      </c>
    </row>
    <row r="54" spans="2:69" ht="24" customHeight="1" x14ac:dyDescent="0.4">
      <c r="B54" s="233">
        <v>45</v>
      </c>
      <c r="C54" s="445">
        <f ca="1">Planung!$I51</f>
        <v>0.51388888888888884</v>
      </c>
      <c r="D54" s="446">
        <f ca="1">Planung!$J51</f>
        <v>5</v>
      </c>
      <c r="E54" s="435" t="str">
        <f ca="1">Planung!$N51</f>
        <v>Inter Mailand</v>
      </c>
      <c r="F54" s="436" t="s">
        <v>4</v>
      </c>
      <c r="G54" s="437" t="str">
        <f ca="1">Planung!$P51</f>
        <v>SSV Wildbach</v>
      </c>
      <c r="H54" s="438"/>
      <c r="I54" s="439" t="str">
        <f>Sprache!$E$87</f>
        <v xml:space="preserve"> : </v>
      </c>
      <c r="J54" s="452"/>
      <c r="K54" s="438"/>
      <c r="L54" s="455" t="str">
        <f>Sprache!$E$87</f>
        <v xml:space="preserve"> : </v>
      </c>
      <c r="M54" s="452"/>
      <c r="N54" s="467"/>
      <c r="O54" s="455" t="str">
        <f>Sprache!$E$87</f>
        <v xml:space="preserve"> : </v>
      </c>
      <c r="P54" s="470"/>
      <c r="Q54" s="509" t="str">
        <f t="shared" ca="1" si="2"/>
        <v/>
      </c>
      <c r="R54" s="510" t="str">
        <f>Sprache!$E$87</f>
        <v xml:space="preserve"> : </v>
      </c>
      <c r="S54" s="511" t="str">
        <f t="shared" ca="1" si="3"/>
        <v/>
      </c>
      <c r="T54" s="600" t="str">
        <f>IF(Planung!$Q51="","",Planung!$Q51)</f>
        <v/>
      </c>
      <c r="AK54" s="669" t="str">
        <f>$AK$7</f>
        <v>Hinspiele</v>
      </c>
      <c r="AL54" s="669"/>
      <c r="AM54" s="669"/>
      <c r="AN54" s="669"/>
      <c r="AO54" s="669"/>
      <c r="AP54" s="669"/>
      <c r="AQ54" s="669"/>
      <c r="AR54" s="669"/>
      <c r="AS54" s="669"/>
      <c r="AT54" s="355"/>
      <c r="AU54" s="355"/>
      <c r="AV54" s="355"/>
      <c r="AW54" s="669" t="str">
        <f>$AW$7</f>
        <v>Rückspiele</v>
      </c>
      <c r="AX54" s="669"/>
      <c r="AY54" s="669"/>
      <c r="AZ54" s="669"/>
      <c r="BA54" s="669"/>
      <c r="BB54" s="669"/>
      <c r="BC54" s="669"/>
      <c r="BD54" s="669"/>
      <c r="BE54" s="669"/>
      <c r="BF54" s="355"/>
      <c r="BG54" s="355"/>
      <c r="BH54" s="355"/>
      <c r="BK54" s="515" t="b">
        <f t="shared" ca="1" si="5"/>
        <v>1</v>
      </c>
      <c r="BL54" s="515" t="b">
        <f t="shared" si="6"/>
        <v>1</v>
      </c>
      <c r="BM54" s="515" t="b">
        <f t="shared" si="7"/>
        <v>1</v>
      </c>
      <c r="BN54" s="515" t="b">
        <f t="shared" si="8"/>
        <v>1</v>
      </c>
      <c r="BO54" s="515" t="b">
        <f t="shared" si="9"/>
        <v>0</v>
      </c>
      <c r="BP54" s="515" t="b">
        <f t="shared" si="10"/>
        <v>0</v>
      </c>
      <c r="BQ54" s="515" t="b">
        <f t="shared" si="11"/>
        <v>0</v>
      </c>
    </row>
    <row r="55" spans="2:69" ht="24" customHeight="1" thickBot="1" x14ac:dyDescent="0.25">
      <c r="B55" s="233">
        <v>46</v>
      </c>
      <c r="C55" s="445">
        <f ca="1">Planung!$I52</f>
        <v>0.53125</v>
      </c>
      <c r="D55" s="446">
        <f ca="1">Planung!$J52</f>
        <v>1</v>
      </c>
      <c r="E55" s="435" t="str">
        <f ca="1">Planung!$N52</f>
        <v>AC Roma</v>
      </c>
      <c r="F55" s="436" t="s">
        <v>4</v>
      </c>
      <c r="G55" s="437" t="str">
        <f ca="1">Planung!$P52</f>
        <v>1. FC Riedwald</v>
      </c>
      <c r="H55" s="438"/>
      <c r="I55" s="439" t="str">
        <f>Sprache!$E$87</f>
        <v xml:space="preserve"> : </v>
      </c>
      <c r="J55" s="452"/>
      <c r="K55" s="438"/>
      <c r="L55" s="455" t="str">
        <f>Sprache!$E$87</f>
        <v xml:space="preserve"> : </v>
      </c>
      <c r="M55" s="452"/>
      <c r="N55" s="467"/>
      <c r="O55" s="455" t="str">
        <f>Sprache!$E$87</f>
        <v xml:space="preserve"> : </v>
      </c>
      <c r="P55" s="470"/>
      <c r="Q55" s="509" t="str">
        <f t="shared" ca="1" si="2"/>
        <v/>
      </c>
      <c r="R55" s="510" t="str">
        <f>Sprache!$E$87</f>
        <v xml:space="preserve"> : </v>
      </c>
      <c r="S55" s="511" t="str">
        <f t="shared" ca="1" si="3"/>
        <v/>
      </c>
      <c r="T55" s="600" t="str">
        <f>IF(Planung!$Q52="","",Planung!$Q52)</f>
        <v/>
      </c>
      <c r="V55" s="63" t="str">
        <f>Sprache!$E$13</f>
        <v>Tabelle (Kopie)</v>
      </c>
      <c r="BK55" s="515" t="b">
        <f t="shared" ca="1" si="5"/>
        <v>1</v>
      </c>
      <c r="BL55" s="515" t="b">
        <f t="shared" si="6"/>
        <v>1</v>
      </c>
      <c r="BM55" s="515" t="b">
        <f t="shared" si="7"/>
        <v>1</v>
      </c>
      <c r="BN55" s="515" t="b">
        <f t="shared" si="8"/>
        <v>1</v>
      </c>
      <c r="BO55" s="515" t="b">
        <f t="shared" si="9"/>
        <v>0</v>
      </c>
      <c r="BP55" s="515" t="b">
        <f t="shared" si="10"/>
        <v>0</v>
      </c>
      <c r="BQ55" s="515" t="b">
        <f t="shared" si="11"/>
        <v>0</v>
      </c>
    </row>
    <row r="56" spans="2:69" ht="24" customHeight="1" thickBot="1" x14ac:dyDescent="0.25">
      <c r="B56" s="233">
        <v>47</v>
      </c>
      <c r="C56" s="445">
        <f ca="1">Planung!$I53</f>
        <v>0.53125</v>
      </c>
      <c r="D56" s="446">
        <f ca="1">Planung!$J53</f>
        <v>2</v>
      </c>
      <c r="E56" s="435" t="str">
        <f ca="1">Planung!$N53</f>
        <v>FC Barcelona</v>
      </c>
      <c r="F56" s="436" t="s">
        <v>4</v>
      </c>
      <c r="G56" s="437" t="str">
        <f ca="1">Planung!$P53</f>
        <v>Raslo Winners</v>
      </c>
      <c r="H56" s="438"/>
      <c r="I56" s="439" t="str">
        <f>Sprache!$E$87</f>
        <v xml:space="preserve"> : </v>
      </c>
      <c r="J56" s="452"/>
      <c r="K56" s="438"/>
      <c r="L56" s="455" t="str">
        <f>Sprache!$E$87</f>
        <v xml:space="preserve"> : </v>
      </c>
      <c r="M56" s="452"/>
      <c r="N56" s="467"/>
      <c r="O56" s="455" t="str">
        <f>Sprache!$E$87</f>
        <v xml:space="preserve"> : </v>
      </c>
      <c r="P56" s="470"/>
      <c r="Q56" s="509" t="str">
        <f t="shared" ca="1" si="2"/>
        <v/>
      </c>
      <c r="R56" s="510" t="str">
        <f>Sprache!$E$87</f>
        <v xml:space="preserve"> : </v>
      </c>
      <c r="S56" s="511" t="str">
        <f t="shared" ca="1" si="3"/>
        <v/>
      </c>
      <c r="T56" s="600" t="str">
        <f>IF(Planung!$Q53="","",Planung!$Q53)</f>
        <v/>
      </c>
      <c r="V56" s="215"/>
      <c r="W56" s="215"/>
      <c r="X56" s="215"/>
      <c r="Y56" s="215"/>
      <c r="Z56" s="215"/>
      <c r="AA56" s="215"/>
      <c r="AB56" s="215"/>
      <c r="AC56" s="215"/>
      <c r="AD56" s="215"/>
      <c r="AE56" s="215"/>
      <c r="AF56" s="215"/>
      <c r="AG56" s="215"/>
      <c r="AH56" s="215"/>
      <c r="AI56" s="215"/>
      <c r="AJ56" s="215"/>
      <c r="AK56" s="216" t="str">
        <f ca="1">AK32</f>
        <v>FC Barc.</v>
      </c>
      <c r="AL56" s="217" t="str">
        <f t="shared" ref="AL56:AV56" ca="1" si="80">AL32</f>
        <v>AC Roma</v>
      </c>
      <c r="AM56" s="217" t="str">
        <f t="shared" ca="1" si="80"/>
        <v>Eintrac.</v>
      </c>
      <c r="AN56" s="217" t="str">
        <f t="shared" ca="1" si="80"/>
        <v>Inter M.</v>
      </c>
      <c r="AO56" s="217" t="str">
        <f t="shared" ca="1" si="80"/>
        <v>Maibach.</v>
      </c>
      <c r="AP56" s="217" t="str">
        <f t="shared" ca="1" si="80"/>
        <v>Raslo W.</v>
      </c>
      <c r="AQ56" s="217" t="str">
        <f t="shared" ca="1" si="80"/>
        <v>VFB Ess.</v>
      </c>
      <c r="AR56" s="217" t="str">
        <f t="shared" ca="1" si="80"/>
        <v>1. FC R.</v>
      </c>
      <c r="AS56" s="217" t="str">
        <f t="shared" ca="1" si="80"/>
        <v>Fun Kic.</v>
      </c>
      <c r="AT56" s="217" t="str">
        <f t="shared" ca="1" si="80"/>
        <v>SSV Wil.</v>
      </c>
      <c r="AU56" s="217" t="str">
        <f t="shared" ca="1" si="80"/>
        <v/>
      </c>
      <c r="AV56" s="218" t="str">
        <f t="shared" ca="1" si="80"/>
        <v/>
      </c>
      <c r="AW56" s="216" t="str">
        <f ca="1">AW32</f>
        <v>FC Barc.</v>
      </c>
      <c r="AX56" s="217" t="str">
        <f t="shared" ref="AX56:BH56" ca="1" si="81">AX32</f>
        <v>AC Roma</v>
      </c>
      <c r="AY56" s="217" t="str">
        <f t="shared" ca="1" si="81"/>
        <v>Eintrac.</v>
      </c>
      <c r="AZ56" s="217" t="str">
        <f t="shared" ca="1" si="81"/>
        <v>Inter M.</v>
      </c>
      <c r="BA56" s="217" t="str">
        <f t="shared" ca="1" si="81"/>
        <v>Maibach.</v>
      </c>
      <c r="BB56" s="217" t="str">
        <f t="shared" ca="1" si="81"/>
        <v>Raslo W.</v>
      </c>
      <c r="BC56" s="217" t="str">
        <f t="shared" ca="1" si="81"/>
        <v>VFB Ess.</v>
      </c>
      <c r="BD56" s="217" t="str">
        <f t="shared" ca="1" si="81"/>
        <v>1. FC R.</v>
      </c>
      <c r="BE56" s="217" t="str">
        <f t="shared" ca="1" si="81"/>
        <v>Fun Kic.</v>
      </c>
      <c r="BF56" s="217" t="str">
        <f t="shared" ca="1" si="81"/>
        <v>SSV Wil.</v>
      </c>
      <c r="BG56" s="217" t="str">
        <f t="shared" ca="1" si="81"/>
        <v/>
      </c>
      <c r="BH56" s="219" t="str">
        <f t="shared" ca="1" si="81"/>
        <v/>
      </c>
      <c r="BI56" s="220"/>
      <c r="BK56" s="515" t="b">
        <f t="shared" ca="1" si="5"/>
        <v>1</v>
      </c>
      <c r="BL56" s="515" t="b">
        <f t="shared" si="6"/>
        <v>1</v>
      </c>
      <c r="BM56" s="515" t="b">
        <f t="shared" si="7"/>
        <v>1</v>
      </c>
      <c r="BN56" s="515" t="b">
        <f t="shared" si="8"/>
        <v>1</v>
      </c>
      <c r="BO56" s="515" t="b">
        <f t="shared" si="9"/>
        <v>0</v>
      </c>
      <c r="BP56" s="515" t="b">
        <f t="shared" si="10"/>
        <v>0</v>
      </c>
      <c r="BQ56" s="515" t="b">
        <f t="shared" si="11"/>
        <v>0</v>
      </c>
    </row>
    <row r="57" spans="2:69" ht="24" customHeight="1" thickTop="1" thickBot="1" x14ac:dyDescent="0.25">
      <c r="B57" s="233">
        <v>48</v>
      </c>
      <c r="C57" s="445">
        <f ca="1">Planung!$I54</f>
        <v>0.53125</v>
      </c>
      <c r="D57" s="446">
        <f ca="1">Planung!$J54</f>
        <v>3</v>
      </c>
      <c r="E57" s="435" t="str">
        <f ca="1">Planung!$N54</f>
        <v>Fun Kickers Oes</v>
      </c>
      <c r="F57" s="436" t="s">
        <v>4</v>
      </c>
      <c r="G57" s="437" t="str">
        <f ca="1">Planung!$P54</f>
        <v>Eintracht Frankfurt</v>
      </c>
      <c r="H57" s="438"/>
      <c r="I57" s="439" t="str">
        <f>Sprache!$E$87</f>
        <v xml:space="preserve"> : </v>
      </c>
      <c r="J57" s="452"/>
      <c r="K57" s="438"/>
      <c r="L57" s="455" t="str">
        <f>Sprache!$E$87</f>
        <v xml:space="preserve"> : </v>
      </c>
      <c r="M57" s="452"/>
      <c r="N57" s="467"/>
      <c r="O57" s="455" t="str">
        <f>Sprache!$E$87</f>
        <v xml:space="preserve"> : </v>
      </c>
      <c r="P57" s="470"/>
      <c r="Q57" s="509" t="str">
        <f t="shared" ca="1" si="2"/>
        <v/>
      </c>
      <c r="R57" s="510" t="str">
        <f>Sprache!$E$87</f>
        <v xml:space="preserve"> : </v>
      </c>
      <c r="S57" s="511" t="str">
        <f t="shared" ca="1" si="3"/>
        <v/>
      </c>
      <c r="T57" s="600" t="str">
        <f>IF(Planung!$Q54="","",Planung!$Q54)</f>
        <v/>
      </c>
      <c r="V57" s="658" t="str">
        <f ca="1">$V$9</f>
        <v>Noch unvollständig</v>
      </c>
      <c r="W57" s="659"/>
      <c r="X57" s="221" t="str">
        <f>X33</f>
        <v>SP</v>
      </c>
      <c r="Y57" s="222" t="str">
        <f t="shared" ref="Y57:AA57" si="82">Y33</f>
        <v>G</v>
      </c>
      <c r="Z57" s="222" t="str">
        <f t="shared" si="82"/>
        <v>U</v>
      </c>
      <c r="AA57" s="354" t="str">
        <f t="shared" si="82"/>
        <v>V</v>
      </c>
      <c r="AB57" s="660" t="str">
        <f>AB33</f>
        <v>Sätze</v>
      </c>
      <c r="AC57" s="661"/>
      <c r="AD57" s="662"/>
      <c r="AE57" s="449" t="str">
        <f>AE33</f>
        <v>Diff.</v>
      </c>
      <c r="AF57" s="663" t="str">
        <f>AF33</f>
        <v>Bälle</v>
      </c>
      <c r="AG57" s="664"/>
      <c r="AH57" s="665"/>
      <c r="AI57" s="222" t="str">
        <f t="shared" ref="AI57:AJ57" si="83">AI33</f>
        <v>Diff.</v>
      </c>
      <c r="AJ57" s="223" t="str">
        <f t="shared" si="83"/>
        <v>Pkt</v>
      </c>
      <c r="AK57" s="403" t="str">
        <f ca="1">AK33</f>
        <v>FC Barcelona</v>
      </c>
      <c r="AL57" s="404" t="str">
        <f t="shared" ref="AL57:AV57" ca="1" si="84">AL33</f>
        <v>AC Roma</v>
      </c>
      <c r="AM57" s="404" t="str">
        <f t="shared" ca="1" si="84"/>
        <v>Eintracht Frankfurt</v>
      </c>
      <c r="AN57" s="404" t="str">
        <f t="shared" ca="1" si="84"/>
        <v>Inter Mailand</v>
      </c>
      <c r="AO57" s="404" t="str">
        <f t="shared" ca="1" si="84"/>
        <v>Maibach 1822 eV</v>
      </c>
      <c r="AP57" s="404" t="str">
        <f t="shared" ca="1" si="84"/>
        <v>Raslo Winners</v>
      </c>
      <c r="AQ57" s="404" t="str">
        <f t="shared" ca="1" si="84"/>
        <v>VFB Essenheim</v>
      </c>
      <c r="AR57" s="404" t="str">
        <f t="shared" ca="1" si="84"/>
        <v>1. FC Riedwald</v>
      </c>
      <c r="AS57" s="404" t="str">
        <f t="shared" ca="1" si="84"/>
        <v>Fun Kickers Oes</v>
      </c>
      <c r="AT57" s="404" t="str">
        <f t="shared" ca="1" si="84"/>
        <v>SSV Wildbach</v>
      </c>
      <c r="AU57" s="404" t="str">
        <f t="shared" ca="1" si="84"/>
        <v/>
      </c>
      <c r="AV57" s="405" t="str">
        <f t="shared" ca="1" si="84"/>
        <v/>
      </c>
      <c r="AW57" s="403" t="str">
        <f ca="1">AW33</f>
        <v>FC Barcelona</v>
      </c>
      <c r="AX57" s="404" t="str">
        <f t="shared" ref="AX57:BH57" ca="1" si="85">AX33</f>
        <v>AC Roma</v>
      </c>
      <c r="AY57" s="404" t="str">
        <f t="shared" ca="1" si="85"/>
        <v>Eintracht Frankfurt</v>
      </c>
      <c r="AZ57" s="404" t="str">
        <f t="shared" ca="1" si="85"/>
        <v>Inter Mailand</v>
      </c>
      <c r="BA57" s="404" t="str">
        <f t="shared" ca="1" si="85"/>
        <v>Maibach 1822 eV</v>
      </c>
      <c r="BB57" s="404" t="str">
        <f t="shared" ca="1" si="85"/>
        <v>Raslo Winners</v>
      </c>
      <c r="BC57" s="404" t="str">
        <f t="shared" ca="1" si="85"/>
        <v>VFB Essenheim</v>
      </c>
      <c r="BD57" s="404" t="str">
        <f t="shared" ca="1" si="85"/>
        <v>1. FC Riedwald</v>
      </c>
      <c r="BE57" s="404" t="str">
        <f t="shared" ca="1" si="85"/>
        <v>Fun Kickers Oes</v>
      </c>
      <c r="BF57" s="404" t="str">
        <f t="shared" ca="1" si="85"/>
        <v>SSV Wildbach</v>
      </c>
      <c r="BG57" s="404" t="str">
        <f t="shared" ca="1" si="85"/>
        <v/>
      </c>
      <c r="BH57" s="408" t="str">
        <f t="shared" ca="1" si="85"/>
        <v/>
      </c>
      <c r="BI57" s="220"/>
      <c r="BK57" s="515" t="b">
        <f t="shared" ca="1" si="5"/>
        <v>1</v>
      </c>
      <c r="BL57" s="515" t="b">
        <f t="shared" si="6"/>
        <v>1</v>
      </c>
      <c r="BM57" s="515" t="b">
        <f t="shared" si="7"/>
        <v>1</v>
      </c>
      <c r="BN57" s="515" t="b">
        <f t="shared" si="8"/>
        <v>1</v>
      </c>
      <c r="BO57" s="515" t="b">
        <f t="shared" si="9"/>
        <v>0</v>
      </c>
      <c r="BP57" s="515" t="b">
        <f t="shared" si="10"/>
        <v>0</v>
      </c>
      <c r="BQ57" s="515" t="b">
        <f t="shared" si="11"/>
        <v>0</v>
      </c>
    </row>
    <row r="58" spans="2:69" ht="24" customHeight="1" x14ac:dyDescent="0.2">
      <c r="B58" s="233">
        <v>49</v>
      </c>
      <c r="C58" s="445">
        <f ca="1">Planung!$I55</f>
        <v>0.53125</v>
      </c>
      <c r="D58" s="446">
        <f ca="1">Planung!$J55</f>
        <v>4</v>
      </c>
      <c r="E58" s="435" t="str">
        <f ca="1">Planung!$N55</f>
        <v>Maibach 1822 eV</v>
      </c>
      <c r="F58" s="436" t="s">
        <v>4</v>
      </c>
      <c r="G58" s="437" t="str">
        <f ca="1">Planung!$P55</f>
        <v>SSV Wildbach</v>
      </c>
      <c r="H58" s="438"/>
      <c r="I58" s="439" t="str">
        <f>Sprache!$E$87</f>
        <v xml:space="preserve"> : </v>
      </c>
      <c r="J58" s="452"/>
      <c r="K58" s="438"/>
      <c r="L58" s="455" t="str">
        <f>Sprache!$E$87</f>
        <v xml:space="preserve"> : </v>
      </c>
      <c r="M58" s="452"/>
      <c r="N58" s="467"/>
      <c r="O58" s="455" t="str">
        <f>Sprache!$E$87</f>
        <v xml:space="preserve"> : </v>
      </c>
      <c r="P58" s="470"/>
      <c r="Q58" s="509" t="str">
        <f t="shared" ca="1" si="2"/>
        <v/>
      </c>
      <c r="R58" s="510" t="str">
        <f>Sprache!$E$87</f>
        <v xml:space="preserve"> : </v>
      </c>
      <c r="S58" s="511" t="str">
        <f t="shared" ca="1" si="3"/>
        <v/>
      </c>
      <c r="T58" s="600" t="str">
        <f>IF(Planung!$Q55="","",Planung!$Q55)</f>
        <v/>
      </c>
      <c r="V58" s="394">
        <f ca="1">V34</f>
        <v>1</v>
      </c>
      <c r="W58" s="395" t="str">
        <f ca="1">IF(W34="","",W34)</f>
        <v>FC Barcelona</v>
      </c>
      <c r="X58" s="398">
        <f t="shared" ref="X58:AJ58" ca="1" si="86">IF(X34="","",X34)</f>
        <v>2</v>
      </c>
      <c r="Y58" s="224">
        <f t="shared" ca="1" si="86"/>
        <v>2</v>
      </c>
      <c r="Z58" s="224">
        <f t="shared" ca="1" si="86"/>
        <v>0</v>
      </c>
      <c r="AA58" s="224">
        <f t="shared" ca="1" si="86"/>
        <v>0</v>
      </c>
      <c r="AB58" s="225">
        <f t="shared" ref="AB58:AE58" ca="1" si="87">IF(AB34="","",AB34)</f>
        <v>4</v>
      </c>
      <c r="AC58" s="413" t="str">
        <f t="shared" si="87"/>
        <v xml:space="preserve"> : </v>
      </c>
      <c r="AD58" s="226">
        <f t="shared" ca="1" si="87"/>
        <v>0</v>
      </c>
      <c r="AE58" s="502">
        <f t="shared" ca="1" si="87"/>
        <v>4</v>
      </c>
      <c r="AF58" s="225">
        <f t="shared" ca="1" si="86"/>
        <v>86</v>
      </c>
      <c r="AG58" s="413" t="str">
        <f t="shared" si="86"/>
        <v xml:space="preserve"> : </v>
      </c>
      <c r="AH58" s="226">
        <f t="shared" ca="1" si="86"/>
        <v>53</v>
      </c>
      <c r="AI58" s="224">
        <f t="shared" ca="1" si="86"/>
        <v>33</v>
      </c>
      <c r="AJ58" s="227">
        <f t="shared" ca="1" si="86"/>
        <v>4</v>
      </c>
      <c r="AK58" s="228"/>
      <c r="AL58" s="224" t="str">
        <f ca="1">IF(AL34="","",AL34)</f>
        <v/>
      </c>
      <c r="AM58" s="224" t="str">
        <f t="shared" ref="AM58:AV58" ca="1" si="88">IF(AM34="","",AM34)</f>
        <v/>
      </c>
      <c r="AN58" s="224" t="str">
        <f t="shared" ca="1" si="88"/>
        <v/>
      </c>
      <c r="AO58" s="224" t="str">
        <f t="shared" ca="1" si="88"/>
        <v/>
      </c>
      <c r="AP58" s="224" t="str">
        <f t="shared" ca="1" si="88"/>
        <v>44 : 36</v>
      </c>
      <c r="AQ58" s="224" t="str">
        <f t="shared" ca="1" si="88"/>
        <v/>
      </c>
      <c r="AR58" s="224" t="str">
        <f t="shared" ca="1" si="88"/>
        <v/>
      </c>
      <c r="AS58" s="224" t="str">
        <f t="shared" ca="1" si="88"/>
        <v/>
      </c>
      <c r="AT58" s="224" t="str">
        <f t="shared" ca="1" si="88"/>
        <v>42 : 17</v>
      </c>
      <c r="AU58" s="224" t="str">
        <f t="shared" ca="1" si="88"/>
        <v/>
      </c>
      <c r="AV58" s="399" t="str">
        <f t="shared" ca="1" si="88"/>
        <v/>
      </c>
      <c r="AW58" s="401"/>
      <c r="AX58" s="224" t="str">
        <f ca="1">IF(AX34="","",AX34)</f>
        <v/>
      </c>
      <c r="AY58" s="224" t="str">
        <f t="shared" ref="AY58:BH58" ca="1" si="89">IF(AY34="","",AY34)</f>
        <v/>
      </c>
      <c r="AZ58" s="224" t="str">
        <f t="shared" ca="1" si="89"/>
        <v/>
      </c>
      <c r="BA58" s="224" t="str">
        <f t="shared" ca="1" si="89"/>
        <v/>
      </c>
      <c r="BB58" s="224" t="str">
        <f t="shared" ca="1" si="89"/>
        <v/>
      </c>
      <c r="BC58" s="224" t="str">
        <f t="shared" ca="1" si="89"/>
        <v/>
      </c>
      <c r="BD58" s="224" t="str">
        <f t="shared" ca="1" si="89"/>
        <v/>
      </c>
      <c r="BE58" s="224" t="str">
        <f t="shared" ca="1" si="89"/>
        <v/>
      </c>
      <c r="BF58" s="224" t="str">
        <f t="shared" ca="1" si="89"/>
        <v/>
      </c>
      <c r="BG58" s="224" t="str">
        <f t="shared" ca="1" si="89"/>
        <v/>
      </c>
      <c r="BH58" s="229" t="str">
        <f t="shared" ca="1" si="89"/>
        <v/>
      </c>
      <c r="BI58" s="406" t="str">
        <f ca="1">BI34</f>
        <v>FC Barcelona</v>
      </c>
      <c r="BK58" s="515" t="b">
        <f t="shared" ca="1" si="5"/>
        <v>1</v>
      </c>
      <c r="BL58" s="515" t="b">
        <f t="shared" si="6"/>
        <v>1</v>
      </c>
      <c r="BM58" s="515" t="b">
        <f t="shared" si="7"/>
        <v>1</v>
      </c>
      <c r="BN58" s="515" t="b">
        <f t="shared" si="8"/>
        <v>1</v>
      </c>
      <c r="BO58" s="515" t="b">
        <f t="shared" si="9"/>
        <v>0</v>
      </c>
      <c r="BP58" s="515" t="b">
        <f t="shared" si="10"/>
        <v>0</v>
      </c>
      <c r="BQ58" s="515" t="b">
        <f t="shared" si="11"/>
        <v>0</v>
      </c>
    </row>
    <row r="59" spans="2:69" ht="24" customHeight="1" x14ac:dyDescent="0.2">
      <c r="B59" s="233">
        <v>50</v>
      </c>
      <c r="C59" s="445">
        <f ca="1">Planung!$I56</f>
        <v>0.53125</v>
      </c>
      <c r="D59" s="446">
        <f ca="1">Planung!$J56</f>
        <v>5</v>
      </c>
      <c r="E59" s="435" t="str">
        <f ca="1">Planung!$N56</f>
        <v>Inter Mailand</v>
      </c>
      <c r="F59" s="436" t="s">
        <v>4</v>
      </c>
      <c r="G59" s="437" t="str">
        <f ca="1">Planung!$P56</f>
        <v>VFB Essenheim</v>
      </c>
      <c r="H59" s="438"/>
      <c r="I59" s="439" t="str">
        <f>Sprache!$E$87</f>
        <v xml:space="preserve"> : </v>
      </c>
      <c r="J59" s="452"/>
      <c r="K59" s="438"/>
      <c r="L59" s="455" t="str">
        <f>Sprache!$E$87</f>
        <v xml:space="preserve"> : </v>
      </c>
      <c r="M59" s="452"/>
      <c r="N59" s="467"/>
      <c r="O59" s="455" t="str">
        <f>Sprache!$E$87</f>
        <v xml:space="preserve"> : </v>
      </c>
      <c r="P59" s="470"/>
      <c r="Q59" s="509" t="str">
        <f t="shared" ca="1" si="2"/>
        <v/>
      </c>
      <c r="R59" s="510" t="str">
        <f>Sprache!$E$87</f>
        <v xml:space="preserve"> : </v>
      </c>
      <c r="S59" s="511" t="str">
        <f t="shared" ca="1" si="3"/>
        <v/>
      </c>
      <c r="T59" s="600" t="str">
        <f>IF(Planung!$Q56="","",Planung!$Q56)</f>
        <v/>
      </c>
      <c r="V59" s="396">
        <f ca="1">V35</f>
        <v>2</v>
      </c>
      <c r="W59" s="397" t="str">
        <f t="shared" ref="W59:AP65" ca="1" si="90">IF(W35="","",W35)</f>
        <v>AC Roma</v>
      </c>
      <c r="X59" s="233">
        <f t="shared" ca="1" si="90"/>
        <v>2</v>
      </c>
      <c r="Y59" s="214">
        <f t="shared" ca="1" si="90"/>
        <v>2</v>
      </c>
      <c r="Z59" s="214">
        <f t="shared" ca="1" si="90"/>
        <v>0</v>
      </c>
      <c r="AA59" s="214">
        <f t="shared" ca="1" si="90"/>
        <v>0</v>
      </c>
      <c r="AB59" s="230">
        <f t="shared" ca="1" si="90"/>
        <v>4</v>
      </c>
      <c r="AC59" s="414" t="str">
        <f t="shared" si="90"/>
        <v xml:space="preserve"> : </v>
      </c>
      <c r="AD59" s="231">
        <f t="shared" ca="1" si="90"/>
        <v>0</v>
      </c>
      <c r="AE59" s="503">
        <f t="shared" ca="1" si="90"/>
        <v>4</v>
      </c>
      <c r="AF59" s="230">
        <f t="shared" ca="1" si="90"/>
        <v>84</v>
      </c>
      <c r="AG59" s="414" t="str">
        <f t="shared" si="90"/>
        <v xml:space="preserve"> : </v>
      </c>
      <c r="AH59" s="231">
        <f t="shared" ca="1" si="90"/>
        <v>56</v>
      </c>
      <c r="AI59" s="214">
        <f t="shared" ca="1" si="90"/>
        <v>28</v>
      </c>
      <c r="AJ59" s="232">
        <f t="shared" ca="1" si="90"/>
        <v>4</v>
      </c>
      <c r="AK59" s="233" t="str">
        <f t="shared" ca="1" si="90"/>
        <v/>
      </c>
      <c r="AL59" s="234"/>
      <c r="AM59" s="214" t="str">
        <f t="shared" ref="AM59:AW59" ca="1" si="91">IF(AM35="","",AM35)</f>
        <v/>
      </c>
      <c r="AN59" s="214" t="str">
        <f t="shared" ca="1" si="91"/>
        <v/>
      </c>
      <c r="AO59" s="214" t="str">
        <f t="shared" ca="1" si="91"/>
        <v/>
      </c>
      <c r="AP59" s="214" t="str">
        <f t="shared" ca="1" si="91"/>
        <v/>
      </c>
      <c r="AQ59" s="214" t="str">
        <f t="shared" ca="1" si="91"/>
        <v/>
      </c>
      <c r="AR59" s="214" t="str">
        <f t="shared" ca="1" si="91"/>
        <v>42 : 28</v>
      </c>
      <c r="AS59" s="214" t="str">
        <f t="shared" ca="1" si="91"/>
        <v>42 : 28</v>
      </c>
      <c r="AT59" s="214" t="str">
        <f t="shared" ca="1" si="91"/>
        <v/>
      </c>
      <c r="AU59" s="214" t="str">
        <f t="shared" ca="1" si="91"/>
        <v/>
      </c>
      <c r="AV59" s="400" t="str">
        <f t="shared" ca="1" si="91"/>
        <v/>
      </c>
      <c r="AW59" s="402" t="str">
        <f t="shared" ca="1" si="91"/>
        <v/>
      </c>
      <c r="AX59" s="234"/>
      <c r="AY59" s="214" t="str">
        <f t="shared" ref="AY59:BH59" ca="1" si="92">IF(AY35="","",AY35)</f>
        <v/>
      </c>
      <c r="AZ59" s="214" t="str">
        <f t="shared" ca="1" si="92"/>
        <v/>
      </c>
      <c r="BA59" s="214" t="str">
        <f t="shared" ca="1" si="92"/>
        <v/>
      </c>
      <c r="BB59" s="214" t="str">
        <f t="shared" ca="1" si="92"/>
        <v/>
      </c>
      <c r="BC59" s="214" t="str">
        <f t="shared" ca="1" si="92"/>
        <v/>
      </c>
      <c r="BD59" s="214" t="str">
        <f t="shared" ca="1" si="92"/>
        <v/>
      </c>
      <c r="BE59" s="214" t="str">
        <f t="shared" ca="1" si="92"/>
        <v/>
      </c>
      <c r="BF59" s="214" t="str">
        <f t="shared" ca="1" si="92"/>
        <v/>
      </c>
      <c r="BG59" s="214" t="str">
        <f t="shared" ca="1" si="92"/>
        <v/>
      </c>
      <c r="BH59" s="235" t="str">
        <f t="shared" ca="1" si="92"/>
        <v/>
      </c>
      <c r="BI59" s="407" t="str">
        <f t="shared" ref="BI59:BI69" ca="1" si="93">BI35</f>
        <v>AC Roma</v>
      </c>
      <c r="BK59" s="515" t="b">
        <f t="shared" ca="1" si="5"/>
        <v>1</v>
      </c>
      <c r="BL59" s="515" t="b">
        <f t="shared" si="6"/>
        <v>1</v>
      </c>
      <c r="BM59" s="515" t="b">
        <f t="shared" si="7"/>
        <v>1</v>
      </c>
      <c r="BN59" s="515" t="b">
        <f t="shared" si="8"/>
        <v>1</v>
      </c>
      <c r="BO59" s="515" t="b">
        <f t="shared" si="9"/>
        <v>0</v>
      </c>
      <c r="BP59" s="515" t="b">
        <f t="shared" si="10"/>
        <v>0</v>
      </c>
      <c r="BQ59" s="515" t="b">
        <f t="shared" si="11"/>
        <v>0</v>
      </c>
    </row>
    <row r="60" spans="2:69" ht="24" customHeight="1" x14ac:dyDescent="0.2">
      <c r="B60" s="233">
        <v>51</v>
      </c>
      <c r="C60" s="445">
        <f ca="1">Planung!$I57</f>
        <v>0.54861111111111116</v>
      </c>
      <c r="D60" s="446">
        <f ca="1">Planung!$J57</f>
        <v>1</v>
      </c>
      <c r="E60" s="435" t="str">
        <f ca="1">Planung!$N57</f>
        <v>1. FC Riedwald</v>
      </c>
      <c r="F60" s="436" t="s">
        <v>4</v>
      </c>
      <c r="G60" s="437" t="str">
        <f ca="1">Planung!$P57</f>
        <v>Raslo Winners</v>
      </c>
      <c r="H60" s="438"/>
      <c r="I60" s="439" t="str">
        <f>Sprache!$E$87</f>
        <v xml:space="preserve"> : </v>
      </c>
      <c r="J60" s="452"/>
      <c r="K60" s="438"/>
      <c r="L60" s="455" t="str">
        <f>Sprache!$E$87</f>
        <v xml:space="preserve"> : </v>
      </c>
      <c r="M60" s="452"/>
      <c r="N60" s="467"/>
      <c r="O60" s="455" t="str">
        <f>Sprache!$E$87</f>
        <v xml:space="preserve"> : </v>
      </c>
      <c r="P60" s="470"/>
      <c r="Q60" s="509" t="str">
        <f t="shared" ca="1" si="2"/>
        <v/>
      </c>
      <c r="R60" s="510" t="str">
        <f>Sprache!$E$87</f>
        <v xml:space="preserve"> : </v>
      </c>
      <c r="S60" s="511" t="str">
        <f t="shared" ca="1" si="3"/>
        <v/>
      </c>
      <c r="T60" s="600" t="str">
        <f>IF(Planung!$Q57="","",Planung!$Q57)</f>
        <v/>
      </c>
      <c r="V60" s="396">
        <f t="shared" ref="V60:V65" ca="1" si="94">V36</f>
        <v>3</v>
      </c>
      <c r="W60" s="397" t="str">
        <f t="shared" ca="1" si="90"/>
        <v>Eintracht Frankfurt</v>
      </c>
      <c r="X60" s="233">
        <f t="shared" ca="1" si="90"/>
        <v>2</v>
      </c>
      <c r="Y60" s="214">
        <f t="shared" ca="1" si="90"/>
        <v>2</v>
      </c>
      <c r="Z60" s="214">
        <f t="shared" ca="1" si="90"/>
        <v>0</v>
      </c>
      <c r="AA60" s="214">
        <f t="shared" ca="1" si="90"/>
        <v>0</v>
      </c>
      <c r="AB60" s="230">
        <f t="shared" ca="1" si="90"/>
        <v>4</v>
      </c>
      <c r="AC60" s="414" t="str">
        <f t="shared" si="90"/>
        <v xml:space="preserve"> : </v>
      </c>
      <c r="AD60" s="231">
        <f t="shared" ca="1" si="90"/>
        <v>2</v>
      </c>
      <c r="AE60" s="503">
        <f t="shared" ca="1" si="90"/>
        <v>2</v>
      </c>
      <c r="AF60" s="230">
        <f t="shared" ca="1" si="90"/>
        <v>122</v>
      </c>
      <c r="AG60" s="414" t="str">
        <f t="shared" si="90"/>
        <v xml:space="preserve"> : </v>
      </c>
      <c r="AH60" s="231">
        <f t="shared" ca="1" si="90"/>
        <v>117</v>
      </c>
      <c r="AI60" s="214">
        <f t="shared" ca="1" si="90"/>
        <v>5</v>
      </c>
      <c r="AJ60" s="232">
        <f t="shared" ca="1" si="90"/>
        <v>4</v>
      </c>
      <c r="AK60" s="233" t="str">
        <f t="shared" ca="1" si="90"/>
        <v/>
      </c>
      <c r="AL60" s="214" t="str">
        <f t="shared" ca="1" si="90"/>
        <v/>
      </c>
      <c r="AM60" s="234"/>
      <c r="AN60" s="214" t="str">
        <f t="shared" ref="AN60:AX60" ca="1" si="95">IF(AN36="","",AN36)</f>
        <v>60 : 59</v>
      </c>
      <c r="AO60" s="214" t="str">
        <f t="shared" ca="1" si="95"/>
        <v/>
      </c>
      <c r="AP60" s="214" t="str">
        <f t="shared" ca="1" si="95"/>
        <v/>
      </c>
      <c r="AQ60" s="214" t="str">
        <f t="shared" ca="1" si="95"/>
        <v/>
      </c>
      <c r="AR60" s="214" t="str">
        <f t="shared" ca="1" si="95"/>
        <v/>
      </c>
      <c r="AS60" s="214" t="str">
        <f t="shared" ca="1" si="95"/>
        <v>62 : 58</v>
      </c>
      <c r="AT60" s="214" t="str">
        <f t="shared" ca="1" si="95"/>
        <v/>
      </c>
      <c r="AU60" s="214" t="str">
        <f t="shared" ca="1" si="95"/>
        <v/>
      </c>
      <c r="AV60" s="400" t="str">
        <f t="shared" ca="1" si="95"/>
        <v/>
      </c>
      <c r="AW60" s="402" t="str">
        <f t="shared" ca="1" si="95"/>
        <v/>
      </c>
      <c r="AX60" s="214" t="str">
        <f t="shared" ca="1" si="95"/>
        <v/>
      </c>
      <c r="AY60" s="234"/>
      <c r="AZ60" s="214" t="str">
        <f t="shared" ref="AZ60:BH60" ca="1" si="96">IF(AZ36="","",AZ36)</f>
        <v/>
      </c>
      <c r="BA60" s="214" t="str">
        <f t="shared" ca="1" si="96"/>
        <v/>
      </c>
      <c r="BB60" s="214" t="str">
        <f t="shared" ca="1" si="96"/>
        <v/>
      </c>
      <c r="BC60" s="214" t="str">
        <f t="shared" ca="1" si="96"/>
        <v/>
      </c>
      <c r="BD60" s="214" t="str">
        <f t="shared" ca="1" si="96"/>
        <v/>
      </c>
      <c r="BE60" s="214" t="str">
        <f t="shared" ca="1" si="96"/>
        <v/>
      </c>
      <c r="BF60" s="214" t="str">
        <f t="shared" ca="1" si="96"/>
        <v/>
      </c>
      <c r="BG60" s="214" t="str">
        <f t="shared" ca="1" si="96"/>
        <v/>
      </c>
      <c r="BH60" s="235" t="str">
        <f t="shared" ca="1" si="96"/>
        <v/>
      </c>
      <c r="BI60" s="407" t="str">
        <f t="shared" ca="1" si="93"/>
        <v>Eintracht Frankfurt</v>
      </c>
      <c r="BK60" s="515" t="b">
        <f t="shared" ca="1" si="5"/>
        <v>1</v>
      </c>
      <c r="BL60" s="515" t="b">
        <f t="shared" si="6"/>
        <v>1</v>
      </c>
      <c r="BM60" s="515" t="b">
        <f t="shared" si="7"/>
        <v>1</v>
      </c>
      <c r="BN60" s="515" t="b">
        <f t="shared" si="8"/>
        <v>1</v>
      </c>
      <c r="BO60" s="515" t="b">
        <f t="shared" si="9"/>
        <v>0</v>
      </c>
      <c r="BP60" s="515" t="b">
        <f t="shared" si="10"/>
        <v>0</v>
      </c>
      <c r="BQ60" s="515" t="b">
        <f t="shared" si="11"/>
        <v>0</v>
      </c>
    </row>
    <row r="61" spans="2:69" ht="24" customHeight="1" x14ac:dyDescent="0.2">
      <c r="B61" s="233">
        <v>52</v>
      </c>
      <c r="C61" s="445">
        <f ca="1">Planung!$I58</f>
        <v>0.54861111111111116</v>
      </c>
      <c r="D61" s="446">
        <f ca="1">Planung!$J58</f>
        <v>2</v>
      </c>
      <c r="E61" s="435" t="str">
        <f ca="1">Planung!$N58</f>
        <v>AC Roma</v>
      </c>
      <c r="F61" s="436" t="s">
        <v>4</v>
      </c>
      <c r="G61" s="437" t="str">
        <f ca="1">Planung!$P58</f>
        <v>Fun Kickers Oes</v>
      </c>
      <c r="H61" s="438"/>
      <c r="I61" s="439" t="str">
        <f>Sprache!$E$87</f>
        <v xml:space="preserve"> : </v>
      </c>
      <c r="J61" s="452"/>
      <c r="K61" s="438"/>
      <c r="L61" s="455" t="str">
        <f>Sprache!$E$87</f>
        <v xml:space="preserve"> : </v>
      </c>
      <c r="M61" s="452"/>
      <c r="N61" s="467"/>
      <c r="O61" s="455" t="str">
        <f>Sprache!$E$87</f>
        <v xml:space="preserve"> : </v>
      </c>
      <c r="P61" s="470"/>
      <c r="Q61" s="509" t="str">
        <f t="shared" ca="1" si="2"/>
        <v/>
      </c>
      <c r="R61" s="510" t="str">
        <f>Sprache!$E$87</f>
        <v xml:space="preserve"> : </v>
      </c>
      <c r="S61" s="511" t="str">
        <f t="shared" ca="1" si="3"/>
        <v/>
      </c>
      <c r="T61" s="600" t="str">
        <f>IF(Planung!$Q58="","",Planung!$Q58)</f>
        <v/>
      </c>
      <c r="V61" s="396">
        <f t="shared" ca="1" si="94"/>
        <v>4</v>
      </c>
      <c r="W61" s="397" t="str">
        <f t="shared" ca="1" si="90"/>
        <v>Inter Mailand</v>
      </c>
      <c r="X61" s="233">
        <f t="shared" ca="1" si="90"/>
        <v>2</v>
      </c>
      <c r="Y61" s="214">
        <f t="shared" ca="1" si="90"/>
        <v>1</v>
      </c>
      <c r="Z61" s="214">
        <f t="shared" ca="1" si="90"/>
        <v>0</v>
      </c>
      <c r="AA61" s="214">
        <f t="shared" ca="1" si="90"/>
        <v>1</v>
      </c>
      <c r="AB61" s="230">
        <f t="shared" ca="1" si="90"/>
        <v>3</v>
      </c>
      <c r="AC61" s="414" t="str">
        <f t="shared" si="90"/>
        <v xml:space="preserve"> : </v>
      </c>
      <c r="AD61" s="231">
        <f t="shared" ca="1" si="90"/>
        <v>2</v>
      </c>
      <c r="AE61" s="503">
        <f t="shared" ca="1" si="90"/>
        <v>1</v>
      </c>
      <c r="AF61" s="230">
        <f t="shared" ca="1" si="90"/>
        <v>101</v>
      </c>
      <c r="AG61" s="414" t="str">
        <f t="shared" si="90"/>
        <v xml:space="preserve"> : </v>
      </c>
      <c r="AH61" s="231">
        <f t="shared" ca="1" si="90"/>
        <v>80</v>
      </c>
      <c r="AI61" s="214">
        <f t="shared" ca="1" si="90"/>
        <v>21</v>
      </c>
      <c r="AJ61" s="232">
        <f t="shared" ca="1" si="90"/>
        <v>2</v>
      </c>
      <c r="AK61" s="233" t="str">
        <f t="shared" ca="1" si="90"/>
        <v/>
      </c>
      <c r="AL61" s="214" t="str">
        <f t="shared" ca="1" si="90"/>
        <v/>
      </c>
      <c r="AM61" s="214" t="str">
        <f t="shared" ca="1" si="90"/>
        <v>59 : 60</v>
      </c>
      <c r="AN61" s="234"/>
      <c r="AO61" s="214" t="str">
        <f t="shared" ref="AO61:AY61" ca="1" si="97">IF(AO37="","",AO37)</f>
        <v/>
      </c>
      <c r="AP61" s="214" t="str">
        <f t="shared" ca="1" si="97"/>
        <v/>
      </c>
      <c r="AQ61" s="214" t="str">
        <f t="shared" ca="1" si="97"/>
        <v>42 : 20</v>
      </c>
      <c r="AR61" s="214" t="str">
        <f t="shared" ca="1" si="97"/>
        <v/>
      </c>
      <c r="AS61" s="214" t="str">
        <f t="shared" ca="1" si="97"/>
        <v/>
      </c>
      <c r="AT61" s="214" t="str">
        <f t="shared" ca="1" si="97"/>
        <v/>
      </c>
      <c r="AU61" s="214" t="str">
        <f t="shared" ca="1" si="97"/>
        <v/>
      </c>
      <c r="AV61" s="400" t="str">
        <f t="shared" ca="1" si="97"/>
        <v/>
      </c>
      <c r="AW61" s="402" t="str">
        <f t="shared" ca="1" si="97"/>
        <v/>
      </c>
      <c r="AX61" s="214" t="str">
        <f t="shared" ca="1" si="97"/>
        <v/>
      </c>
      <c r="AY61" s="214" t="str">
        <f t="shared" ca="1" si="97"/>
        <v/>
      </c>
      <c r="AZ61" s="234"/>
      <c r="BA61" s="214" t="str">
        <f t="shared" ref="BA61:BH61" ca="1" si="98">IF(BA37="","",BA37)</f>
        <v/>
      </c>
      <c r="BB61" s="214" t="str">
        <f t="shared" ca="1" si="98"/>
        <v/>
      </c>
      <c r="BC61" s="214" t="str">
        <f t="shared" ca="1" si="98"/>
        <v/>
      </c>
      <c r="BD61" s="214" t="str">
        <f t="shared" ca="1" si="98"/>
        <v/>
      </c>
      <c r="BE61" s="214" t="str">
        <f t="shared" ca="1" si="98"/>
        <v/>
      </c>
      <c r="BF61" s="214" t="str">
        <f t="shared" ca="1" si="98"/>
        <v/>
      </c>
      <c r="BG61" s="214" t="str">
        <f t="shared" ca="1" si="98"/>
        <v/>
      </c>
      <c r="BH61" s="235" t="str">
        <f t="shared" ca="1" si="98"/>
        <v/>
      </c>
      <c r="BI61" s="407" t="str">
        <f t="shared" ca="1" si="93"/>
        <v>Inter Mailand</v>
      </c>
      <c r="BK61" s="515" t="b">
        <f t="shared" ca="1" si="5"/>
        <v>1</v>
      </c>
      <c r="BL61" s="515" t="b">
        <f t="shared" si="6"/>
        <v>1</v>
      </c>
      <c r="BM61" s="515" t="b">
        <f t="shared" si="7"/>
        <v>1</v>
      </c>
      <c r="BN61" s="515" t="b">
        <f t="shared" si="8"/>
        <v>1</v>
      </c>
      <c r="BO61" s="515" t="b">
        <f t="shared" si="9"/>
        <v>0</v>
      </c>
      <c r="BP61" s="515" t="b">
        <f t="shared" si="10"/>
        <v>0</v>
      </c>
      <c r="BQ61" s="515" t="b">
        <f t="shared" si="11"/>
        <v>0</v>
      </c>
    </row>
    <row r="62" spans="2:69" ht="24" customHeight="1" x14ac:dyDescent="0.2">
      <c r="B62" s="233">
        <v>53</v>
      </c>
      <c r="C62" s="445">
        <f ca="1">Planung!$I59</f>
        <v>0.54861111111111116</v>
      </c>
      <c r="D62" s="446">
        <f ca="1">Planung!$J59</f>
        <v>3</v>
      </c>
      <c r="E62" s="435" t="str">
        <f ca="1">Planung!$N59</f>
        <v>SSV Wildbach</v>
      </c>
      <c r="F62" s="436" t="s">
        <v>4</v>
      </c>
      <c r="G62" s="437" t="str">
        <f ca="1">Planung!$P59</f>
        <v>FC Barcelona</v>
      </c>
      <c r="H62" s="438"/>
      <c r="I62" s="439" t="str">
        <f>Sprache!$E$87</f>
        <v xml:space="preserve"> : </v>
      </c>
      <c r="J62" s="452"/>
      <c r="K62" s="438"/>
      <c r="L62" s="455" t="str">
        <f>Sprache!$E$87</f>
        <v xml:space="preserve"> : </v>
      </c>
      <c r="M62" s="452"/>
      <c r="N62" s="467"/>
      <c r="O62" s="455" t="str">
        <f>Sprache!$E$87</f>
        <v xml:space="preserve"> : </v>
      </c>
      <c r="P62" s="470"/>
      <c r="Q62" s="509" t="str">
        <f t="shared" ca="1" si="2"/>
        <v/>
      </c>
      <c r="R62" s="510" t="str">
        <f>Sprache!$E$87</f>
        <v xml:space="preserve"> : </v>
      </c>
      <c r="S62" s="511" t="str">
        <f t="shared" ca="1" si="3"/>
        <v/>
      </c>
      <c r="T62" s="600" t="str">
        <f>IF(Planung!$Q59="","",Planung!$Q59)</f>
        <v/>
      </c>
      <c r="V62" s="396">
        <f t="shared" ca="1" si="94"/>
        <v>5</v>
      </c>
      <c r="W62" s="397" t="str">
        <f t="shared" ca="1" si="90"/>
        <v>Maibach 1822 eV</v>
      </c>
      <c r="X62" s="233">
        <f t="shared" ca="1" si="90"/>
        <v>2</v>
      </c>
      <c r="Y62" s="214">
        <f t="shared" ca="1" si="90"/>
        <v>1</v>
      </c>
      <c r="Z62" s="214">
        <f t="shared" ca="1" si="90"/>
        <v>0</v>
      </c>
      <c r="AA62" s="214">
        <f t="shared" ca="1" si="90"/>
        <v>1</v>
      </c>
      <c r="AB62" s="230">
        <f t="shared" ca="1" si="90"/>
        <v>2</v>
      </c>
      <c r="AC62" s="414" t="str">
        <f t="shared" si="90"/>
        <v xml:space="preserve"> : </v>
      </c>
      <c r="AD62" s="231">
        <f t="shared" ca="1" si="90"/>
        <v>2</v>
      </c>
      <c r="AE62" s="503">
        <f t="shared" ca="1" si="90"/>
        <v>0</v>
      </c>
      <c r="AF62" s="230">
        <f t="shared" ca="1" si="90"/>
        <v>78</v>
      </c>
      <c r="AG62" s="414" t="str">
        <f t="shared" si="90"/>
        <v xml:space="preserve"> : </v>
      </c>
      <c r="AH62" s="231">
        <f t="shared" ca="1" si="90"/>
        <v>73</v>
      </c>
      <c r="AI62" s="214">
        <f t="shared" ca="1" si="90"/>
        <v>5</v>
      </c>
      <c r="AJ62" s="232">
        <f t="shared" ca="1" si="90"/>
        <v>2</v>
      </c>
      <c r="AK62" s="233" t="str">
        <f t="shared" ca="1" si="90"/>
        <v/>
      </c>
      <c r="AL62" s="214" t="str">
        <f t="shared" ca="1" si="90"/>
        <v/>
      </c>
      <c r="AM62" s="214" t="str">
        <f t="shared" ca="1" si="90"/>
        <v/>
      </c>
      <c r="AN62" s="214" t="str">
        <f t="shared" ca="1" si="90"/>
        <v/>
      </c>
      <c r="AO62" s="234"/>
      <c r="AP62" s="214" t="str">
        <f t="shared" ref="AP62:AZ62" ca="1" si="99">IF(AP38="","",AP38)</f>
        <v/>
      </c>
      <c r="AQ62" s="214" t="str">
        <f t="shared" ca="1" si="99"/>
        <v>36 : 42</v>
      </c>
      <c r="AR62" s="214" t="str">
        <f t="shared" ca="1" si="99"/>
        <v/>
      </c>
      <c r="AS62" s="214" t="str">
        <f t="shared" ca="1" si="99"/>
        <v/>
      </c>
      <c r="AT62" s="214" t="str">
        <f t="shared" ca="1" si="99"/>
        <v>42 : 31</v>
      </c>
      <c r="AU62" s="214" t="str">
        <f t="shared" ca="1" si="99"/>
        <v/>
      </c>
      <c r="AV62" s="400" t="str">
        <f t="shared" ca="1" si="99"/>
        <v/>
      </c>
      <c r="AW62" s="402" t="str">
        <f t="shared" ca="1" si="99"/>
        <v/>
      </c>
      <c r="AX62" s="214" t="str">
        <f t="shared" ca="1" si="99"/>
        <v/>
      </c>
      <c r="AY62" s="214" t="str">
        <f t="shared" ca="1" si="99"/>
        <v/>
      </c>
      <c r="AZ62" s="214" t="str">
        <f t="shared" ca="1" si="99"/>
        <v/>
      </c>
      <c r="BA62" s="234"/>
      <c r="BB62" s="214" t="str">
        <f t="shared" ref="BB62:BH62" ca="1" si="100">IF(BB38="","",BB38)</f>
        <v/>
      </c>
      <c r="BC62" s="214" t="str">
        <f t="shared" ca="1" si="100"/>
        <v/>
      </c>
      <c r="BD62" s="214" t="str">
        <f t="shared" ca="1" si="100"/>
        <v/>
      </c>
      <c r="BE62" s="214" t="str">
        <f t="shared" ca="1" si="100"/>
        <v/>
      </c>
      <c r="BF62" s="214" t="str">
        <f t="shared" ca="1" si="100"/>
        <v/>
      </c>
      <c r="BG62" s="214" t="str">
        <f t="shared" ca="1" si="100"/>
        <v/>
      </c>
      <c r="BH62" s="235" t="str">
        <f t="shared" ca="1" si="100"/>
        <v/>
      </c>
      <c r="BI62" s="407" t="str">
        <f t="shared" ca="1" si="93"/>
        <v>Maibach 1822 eV</v>
      </c>
      <c r="BK62" s="515" t="b">
        <f t="shared" ca="1" si="5"/>
        <v>1</v>
      </c>
      <c r="BL62" s="515" t="b">
        <f t="shared" si="6"/>
        <v>1</v>
      </c>
      <c r="BM62" s="515" t="b">
        <f t="shared" si="7"/>
        <v>1</v>
      </c>
      <c r="BN62" s="515" t="b">
        <f t="shared" si="8"/>
        <v>1</v>
      </c>
      <c r="BO62" s="515" t="b">
        <f t="shared" si="9"/>
        <v>0</v>
      </c>
      <c r="BP62" s="515" t="b">
        <f t="shared" si="10"/>
        <v>0</v>
      </c>
      <c r="BQ62" s="515" t="b">
        <f t="shared" si="11"/>
        <v>0</v>
      </c>
    </row>
    <row r="63" spans="2:69" ht="24" customHeight="1" x14ac:dyDescent="0.2">
      <c r="B63" s="233">
        <v>54</v>
      </c>
      <c r="C63" s="445">
        <f ca="1">Planung!$I60</f>
        <v>0.54861111111111116</v>
      </c>
      <c r="D63" s="446">
        <f ca="1">Planung!$J60</f>
        <v>4</v>
      </c>
      <c r="E63" s="435" t="str">
        <f ca="1">Planung!$N60</f>
        <v>Eintracht Frankfurt</v>
      </c>
      <c r="F63" s="436" t="s">
        <v>4</v>
      </c>
      <c r="G63" s="437" t="str">
        <f ca="1">Planung!$P60</f>
        <v>Inter Mailand</v>
      </c>
      <c r="H63" s="438"/>
      <c r="I63" s="439" t="str">
        <f>Sprache!$E$87</f>
        <v xml:space="preserve"> : </v>
      </c>
      <c r="J63" s="452"/>
      <c r="K63" s="438"/>
      <c r="L63" s="455" t="str">
        <f>Sprache!$E$87</f>
        <v xml:space="preserve"> : </v>
      </c>
      <c r="M63" s="452"/>
      <c r="N63" s="467"/>
      <c r="O63" s="455" t="str">
        <f>Sprache!$E$87</f>
        <v xml:space="preserve"> : </v>
      </c>
      <c r="P63" s="470"/>
      <c r="Q63" s="509" t="str">
        <f t="shared" ca="1" si="2"/>
        <v/>
      </c>
      <c r="R63" s="510" t="str">
        <f>Sprache!$E$87</f>
        <v xml:space="preserve"> : </v>
      </c>
      <c r="S63" s="511" t="str">
        <f t="shared" ca="1" si="3"/>
        <v/>
      </c>
      <c r="T63" s="600" t="str">
        <f>IF(Planung!$Q60="","",Planung!$Q60)</f>
        <v/>
      </c>
      <c r="V63" s="396">
        <f t="shared" ca="1" si="94"/>
        <v>6</v>
      </c>
      <c r="W63" s="397" t="str">
        <f t="shared" ca="1" si="90"/>
        <v>Raslo Winners</v>
      </c>
      <c r="X63" s="233">
        <f t="shared" ca="1" si="90"/>
        <v>2</v>
      </c>
      <c r="Y63" s="214">
        <f t="shared" ca="1" si="90"/>
        <v>1</v>
      </c>
      <c r="Z63" s="214">
        <f t="shared" ca="1" si="90"/>
        <v>0</v>
      </c>
      <c r="AA63" s="214">
        <f t="shared" ca="1" si="90"/>
        <v>1</v>
      </c>
      <c r="AB63" s="230">
        <f t="shared" ca="1" si="90"/>
        <v>2</v>
      </c>
      <c r="AC63" s="414" t="str">
        <f t="shared" si="90"/>
        <v xml:space="preserve"> : </v>
      </c>
      <c r="AD63" s="231">
        <f t="shared" ca="1" si="90"/>
        <v>3</v>
      </c>
      <c r="AE63" s="503">
        <f t="shared" ca="1" si="90"/>
        <v>-1</v>
      </c>
      <c r="AF63" s="230">
        <f t="shared" ca="1" si="90"/>
        <v>97</v>
      </c>
      <c r="AG63" s="414" t="str">
        <f t="shared" si="90"/>
        <v xml:space="preserve"> : </v>
      </c>
      <c r="AH63" s="231">
        <f t="shared" ca="1" si="90"/>
        <v>103</v>
      </c>
      <c r="AI63" s="214">
        <f t="shared" ca="1" si="90"/>
        <v>-6</v>
      </c>
      <c r="AJ63" s="232">
        <f t="shared" ca="1" si="90"/>
        <v>2</v>
      </c>
      <c r="AK63" s="233" t="str">
        <f t="shared" ca="1" si="90"/>
        <v>36 : 44</v>
      </c>
      <c r="AL63" s="214" t="str">
        <f t="shared" ca="1" si="90"/>
        <v/>
      </c>
      <c r="AM63" s="214" t="str">
        <f t="shared" ca="1" si="90"/>
        <v/>
      </c>
      <c r="AN63" s="214" t="str">
        <f t="shared" ca="1" si="90"/>
        <v/>
      </c>
      <c r="AO63" s="214" t="str">
        <f t="shared" ca="1" si="90"/>
        <v/>
      </c>
      <c r="AP63" s="234"/>
      <c r="AQ63" s="214" t="str">
        <f t="shared" ref="AQ63:BA63" ca="1" si="101">IF(AQ39="","",AQ39)</f>
        <v/>
      </c>
      <c r="AR63" s="214" t="str">
        <f t="shared" ca="1" si="101"/>
        <v>61 : 59</v>
      </c>
      <c r="AS63" s="214" t="str">
        <f t="shared" ca="1" si="101"/>
        <v/>
      </c>
      <c r="AT63" s="214" t="str">
        <f t="shared" ca="1" si="101"/>
        <v/>
      </c>
      <c r="AU63" s="214" t="str">
        <f t="shared" ca="1" si="101"/>
        <v/>
      </c>
      <c r="AV63" s="400" t="str">
        <f t="shared" ca="1" si="101"/>
        <v/>
      </c>
      <c r="AW63" s="402" t="str">
        <f t="shared" ca="1" si="101"/>
        <v/>
      </c>
      <c r="AX63" s="214" t="str">
        <f t="shared" ca="1" si="101"/>
        <v/>
      </c>
      <c r="AY63" s="214" t="str">
        <f t="shared" ca="1" si="101"/>
        <v/>
      </c>
      <c r="AZ63" s="214" t="str">
        <f t="shared" ca="1" si="101"/>
        <v/>
      </c>
      <c r="BA63" s="214" t="str">
        <f t="shared" ca="1" si="101"/>
        <v/>
      </c>
      <c r="BB63" s="234"/>
      <c r="BC63" s="214" t="str">
        <f t="shared" ref="BC63:BH63" ca="1" si="102">IF(BC39="","",BC39)</f>
        <v/>
      </c>
      <c r="BD63" s="214" t="str">
        <f t="shared" ca="1" si="102"/>
        <v/>
      </c>
      <c r="BE63" s="214" t="str">
        <f t="shared" ca="1" si="102"/>
        <v/>
      </c>
      <c r="BF63" s="214" t="str">
        <f t="shared" ca="1" si="102"/>
        <v/>
      </c>
      <c r="BG63" s="214" t="str">
        <f t="shared" ca="1" si="102"/>
        <v/>
      </c>
      <c r="BH63" s="235" t="str">
        <f t="shared" ca="1" si="102"/>
        <v/>
      </c>
      <c r="BI63" s="407" t="str">
        <f t="shared" ca="1" si="93"/>
        <v>Raslo Winners</v>
      </c>
      <c r="BK63" s="515" t="b">
        <f t="shared" ca="1" si="5"/>
        <v>1</v>
      </c>
      <c r="BL63" s="515" t="b">
        <f t="shared" si="6"/>
        <v>1</v>
      </c>
      <c r="BM63" s="515" t="b">
        <f t="shared" si="7"/>
        <v>1</v>
      </c>
      <c r="BN63" s="515" t="b">
        <f t="shared" si="8"/>
        <v>1</v>
      </c>
      <c r="BO63" s="515" t="b">
        <f t="shared" si="9"/>
        <v>0</v>
      </c>
      <c r="BP63" s="515" t="b">
        <f t="shared" si="10"/>
        <v>0</v>
      </c>
      <c r="BQ63" s="515" t="b">
        <f t="shared" si="11"/>
        <v>0</v>
      </c>
    </row>
    <row r="64" spans="2:69" ht="24" customHeight="1" x14ac:dyDescent="0.2">
      <c r="B64" s="233">
        <v>55</v>
      </c>
      <c r="C64" s="445">
        <f ca="1">Planung!$I61</f>
        <v>0.54861111111111116</v>
      </c>
      <c r="D64" s="446">
        <f ca="1">Planung!$J61</f>
        <v>5</v>
      </c>
      <c r="E64" s="435" t="str">
        <f ca="1">Planung!$N61</f>
        <v>VFB Essenheim</v>
      </c>
      <c r="F64" s="436" t="s">
        <v>4</v>
      </c>
      <c r="G64" s="437" t="str">
        <f ca="1">Planung!$P61</f>
        <v>Maibach 1822 eV</v>
      </c>
      <c r="H64" s="438"/>
      <c r="I64" s="439" t="str">
        <f>Sprache!$E$87</f>
        <v xml:space="preserve"> : </v>
      </c>
      <c r="J64" s="452"/>
      <c r="K64" s="438"/>
      <c r="L64" s="455" t="str">
        <f>Sprache!$E$87</f>
        <v xml:space="preserve"> : </v>
      </c>
      <c r="M64" s="452"/>
      <c r="N64" s="467"/>
      <c r="O64" s="455" t="str">
        <f>Sprache!$E$87</f>
        <v xml:space="preserve"> : </v>
      </c>
      <c r="P64" s="470"/>
      <c r="Q64" s="509" t="str">
        <f t="shared" ca="1" si="2"/>
        <v/>
      </c>
      <c r="R64" s="510" t="str">
        <f>Sprache!$E$87</f>
        <v xml:space="preserve"> : </v>
      </c>
      <c r="S64" s="511" t="str">
        <f t="shared" ca="1" si="3"/>
        <v/>
      </c>
      <c r="T64" s="600" t="str">
        <f>IF(Planung!$Q61="","",Planung!$Q61)</f>
        <v/>
      </c>
      <c r="V64" s="396">
        <f t="shared" ca="1" si="94"/>
        <v>7</v>
      </c>
      <c r="W64" s="397" t="str">
        <f t="shared" ca="1" si="90"/>
        <v>VFB Essenheim</v>
      </c>
      <c r="X64" s="233">
        <f t="shared" ca="1" si="90"/>
        <v>2</v>
      </c>
      <c r="Y64" s="214">
        <f t="shared" ca="1" si="90"/>
        <v>1</v>
      </c>
      <c r="Z64" s="214">
        <f t="shared" ca="1" si="90"/>
        <v>0</v>
      </c>
      <c r="AA64" s="214">
        <f t="shared" ca="1" si="90"/>
        <v>1</v>
      </c>
      <c r="AB64" s="230">
        <f t="shared" ca="1" si="90"/>
        <v>2</v>
      </c>
      <c r="AC64" s="414" t="str">
        <f t="shared" si="90"/>
        <v xml:space="preserve"> : </v>
      </c>
      <c r="AD64" s="231">
        <f t="shared" ca="1" si="90"/>
        <v>2</v>
      </c>
      <c r="AE64" s="503">
        <f t="shared" ca="1" si="90"/>
        <v>0</v>
      </c>
      <c r="AF64" s="230">
        <f t="shared" ca="1" si="90"/>
        <v>62</v>
      </c>
      <c r="AG64" s="414" t="str">
        <f t="shared" si="90"/>
        <v xml:space="preserve"> : </v>
      </c>
      <c r="AH64" s="231">
        <f t="shared" ca="1" si="90"/>
        <v>78</v>
      </c>
      <c r="AI64" s="214">
        <f t="shared" ca="1" si="90"/>
        <v>-16</v>
      </c>
      <c r="AJ64" s="232">
        <f t="shared" ca="1" si="90"/>
        <v>2</v>
      </c>
      <c r="AK64" s="233" t="str">
        <f t="shared" ca="1" si="90"/>
        <v/>
      </c>
      <c r="AL64" s="214" t="str">
        <f t="shared" ca="1" si="90"/>
        <v/>
      </c>
      <c r="AM64" s="214" t="str">
        <f t="shared" ca="1" si="90"/>
        <v/>
      </c>
      <c r="AN64" s="214" t="str">
        <f t="shared" ca="1" si="90"/>
        <v>20 : 42</v>
      </c>
      <c r="AO64" s="214" t="str">
        <f t="shared" ca="1" si="90"/>
        <v>42 : 36</v>
      </c>
      <c r="AP64" s="214" t="str">
        <f t="shared" ca="1" si="90"/>
        <v/>
      </c>
      <c r="AQ64" s="234"/>
      <c r="AR64" s="214" t="str">
        <f t="shared" ref="AR64:BB64" ca="1" si="103">IF(AR40="","",AR40)</f>
        <v/>
      </c>
      <c r="AS64" s="214" t="str">
        <f t="shared" ca="1" si="103"/>
        <v/>
      </c>
      <c r="AT64" s="214" t="str">
        <f t="shared" ca="1" si="103"/>
        <v/>
      </c>
      <c r="AU64" s="214" t="str">
        <f t="shared" ca="1" si="103"/>
        <v/>
      </c>
      <c r="AV64" s="400" t="str">
        <f t="shared" ca="1" si="103"/>
        <v/>
      </c>
      <c r="AW64" s="402" t="str">
        <f t="shared" ca="1" si="103"/>
        <v/>
      </c>
      <c r="AX64" s="214" t="str">
        <f t="shared" ca="1" si="103"/>
        <v/>
      </c>
      <c r="AY64" s="214" t="str">
        <f t="shared" ca="1" si="103"/>
        <v/>
      </c>
      <c r="AZ64" s="214" t="str">
        <f t="shared" ca="1" si="103"/>
        <v/>
      </c>
      <c r="BA64" s="214" t="str">
        <f t="shared" ca="1" si="103"/>
        <v/>
      </c>
      <c r="BB64" s="214" t="str">
        <f t="shared" ca="1" si="103"/>
        <v/>
      </c>
      <c r="BC64" s="234"/>
      <c r="BD64" s="214" t="str">
        <f t="shared" ref="BD64:BH64" ca="1" si="104">IF(BD40="","",BD40)</f>
        <v/>
      </c>
      <c r="BE64" s="214" t="str">
        <f t="shared" ca="1" si="104"/>
        <v/>
      </c>
      <c r="BF64" s="214" t="str">
        <f t="shared" ca="1" si="104"/>
        <v/>
      </c>
      <c r="BG64" s="214" t="str">
        <f t="shared" ca="1" si="104"/>
        <v/>
      </c>
      <c r="BH64" s="235" t="str">
        <f t="shared" ca="1" si="104"/>
        <v/>
      </c>
      <c r="BI64" s="407" t="str">
        <f t="shared" ca="1" si="93"/>
        <v>VFB Essenheim</v>
      </c>
      <c r="BK64" s="515" t="b">
        <f t="shared" ca="1" si="5"/>
        <v>1</v>
      </c>
      <c r="BL64" s="515" t="b">
        <f t="shared" si="6"/>
        <v>1</v>
      </c>
      <c r="BM64" s="515" t="b">
        <f t="shared" si="7"/>
        <v>1</v>
      </c>
      <c r="BN64" s="515" t="b">
        <f t="shared" si="8"/>
        <v>1</v>
      </c>
      <c r="BO64" s="515" t="b">
        <f t="shared" si="9"/>
        <v>0</v>
      </c>
      <c r="BP64" s="515" t="b">
        <f t="shared" si="10"/>
        <v>0</v>
      </c>
      <c r="BQ64" s="515" t="b">
        <f t="shared" si="11"/>
        <v>0</v>
      </c>
    </row>
    <row r="65" spans="2:69" ht="24" customHeight="1" x14ac:dyDescent="0.2">
      <c r="B65" s="233">
        <v>56</v>
      </c>
      <c r="C65" s="445">
        <f ca="1">Planung!$I62</f>
        <v>0.56597222222222221</v>
      </c>
      <c r="D65" s="446">
        <f ca="1">Planung!$J62</f>
        <v>1</v>
      </c>
      <c r="E65" s="435" t="str">
        <f ca="1">Planung!$N62</f>
        <v>Fun Kickers Oes</v>
      </c>
      <c r="F65" s="436" t="s">
        <v>4</v>
      </c>
      <c r="G65" s="437" t="str">
        <f ca="1">Planung!$P62</f>
        <v>1. FC Riedwald</v>
      </c>
      <c r="H65" s="438"/>
      <c r="I65" s="439" t="str">
        <f>Sprache!$E$87</f>
        <v xml:space="preserve"> : </v>
      </c>
      <c r="J65" s="452"/>
      <c r="K65" s="438"/>
      <c r="L65" s="455" t="str">
        <f>Sprache!$E$87</f>
        <v xml:space="preserve"> : </v>
      </c>
      <c r="M65" s="452"/>
      <c r="N65" s="467"/>
      <c r="O65" s="455" t="str">
        <f>Sprache!$E$87</f>
        <v xml:space="preserve"> : </v>
      </c>
      <c r="P65" s="470"/>
      <c r="Q65" s="509" t="str">
        <f t="shared" ca="1" si="2"/>
        <v/>
      </c>
      <c r="R65" s="510" t="str">
        <f>Sprache!$E$87</f>
        <v xml:space="preserve"> : </v>
      </c>
      <c r="S65" s="511" t="str">
        <f t="shared" ca="1" si="3"/>
        <v/>
      </c>
      <c r="T65" s="600" t="str">
        <f>IF(Planung!$Q62="","",Planung!$Q62)</f>
        <v/>
      </c>
      <c r="V65" s="396">
        <f t="shared" ca="1" si="94"/>
        <v>8</v>
      </c>
      <c r="W65" s="397" t="str">
        <f t="shared" ca="1" si="90"/>
        <v>1. FC Riedwald</v>
      </c>
      <c r="X65" s="233">
        <f t="shared" ca="1" si="90"/>
        <v>2</v>
      </c>
      <c r="Y65" s="214">
        <f t="shared" ca="1" si="90"/>
        <v>0</v>
      </c>
      <c r="Z65" s="214">
        <f t="shared" ca="1" si="90"/>
        <v>0</v>
      </c>
      <c r="AA65" s="214">
        <f t="shared" ca="1" si="90"/>
        <v>2</v>
      </c>
      <c r="AB65" s="230">
        <f t="shared" ca="1" si="90"/>
        <v>1</v>
      </c>
      <c r="AC65" s="414" t="str">
        <f t="shared" si="90"/>
        <v xml:space="preserve"> : </v>
      </c>
      <c r="AD65" s="231">
        <f t="shared" ca="1" si="90"/>
        <v>4</v>
      </c>
      <c r="AE65" s="503">
        <f t="shared" ca="1" si="90"/>
        <v>-3</v>
      </c>
      <c r="AF65" s="230">
        <f t="shared" ca="1" si="90"/>
        <v>87</v>
      </c>
      <c r="AG65" s="414" t="str">
        <f t="shared" si="90"/>
        <v xml:space="preserve"> : </v>
      </c>
      <c r="AH65" s="231">
        <f t="shared" ca="1" si="90"/>
        <v>103</v>
      </c>
      <c r="AI65" s="214">
        <f t="shared" ca="1" si="90"/>
        <v>-16</v>
      </c>
      <c r="AJ65" s="232">
        <f t="shared" ca="1" si="90"/>
        <v>0</v>
      </c>
      <c r="AK65" s="233" t="str">
        <f t="shared" ca="1" si="90"/>
        <v/>
      </c>
      <c r="AL65" s="214" t="str">
        <f t="shared" ca="1" si="90"/>
        <v>28 : 42</v>
      </c>
      <c r="AM65" s="214" t="str">
        <f t="shared" ca="1" si="90"/>
        <v/>
      </c>
      <c r="AN65" s="214" t="str">
        <f t="shared" ca="1" si="90"/>
        <v/>
      </c>
      <c r="AO65" s="214" t="str">
        <f t="shared" ca="1" si="90"/>
        <v/>
      </c>
      <c r="AP65" s="214" t="str">
        <f t="shared" ca="1" si="90"/>
        <v>59 : 61</v>
      </c>
      <c r="AQ65" s="214" t="str">
        <f t="shared" ref="AQ65" ca="1" si="105">IF(AQ41="","",AQ41)</f>
        <v/>
      </c>
      <c r="AR65" s="234"/>
      <c r="AS65" s="214" t="str">
        <f t="shared" ref="AS65:BC65" ca="1" si="106">IF(AS41="","",AS41)</f>
        <v/>
      </c>
      <c r="AT65" s="214" t="str">
        <f t="shared" ca="1" si="106"/>
        <v/>
      </c>
      <c r="AU65" s="214" t="str">
        <f t="shared" ca="1" si="106"/>
        <v/>
      </c>
      <c r="AV65" s="400" t="str">
        <f t="shared" ca="1" si="106"/>
        <v/>
      </c>
      <c r="AW65" s="402" t="str">
        <f t="shared" ca="1" si="106"/>
        <v/>
      </c>
      <c r="AX65" s="214" t="str">
        <f t="shared" ca="1" si="106"/>
        <v/>
      </c>
      <c r="AY65" s="214" t="str">
        <f t="shared" ca="1" si="106"/>
        <v/>
      </c>
      <c r="AZ65" s="214" t="str">
        <f t="shared" ca="1" si="106"/>
        <v/>
      </c>
      <c r="BA65" s="214" t="str">
        <f t="shared" ca="1" si="106"/>
        <v/>
      </c>
      <c r="BB65" s="214" t="str">
        <f t="shared" ca="1" si="106"/>
        <v/>
      </c>
      <c r="BC65" s="214" t="str">
        <f t="shared" ca="1" si="106"/>
        <v/>
      </c>
      <c r="BD65" s="234"/>
      <c r="BE65" s="214" t="str">
        <f t="shared" ref="BE65:BH65" ca="1" si="107">IF(BE41="","",BE41)</f>
        <v/>
      </c>
      <c r="BF65" s="214" t="str">
        <f t="shared" ca="1" si="107"/>
        <v/>
      </c>
      <c r="BG65" s="214" t="str">
        <f t="shared" ca="1" si="107"/>
        <v/>
      </c>
      <c r="BH65" s="235" t="str">
        <f t="shared" ca="1" si="107"/>
        <v/>
      </c>
      <c r="BI65" s="407" t="str">
        <f t="shared" ca="1" si="93"/>
        <v>1. FC Riedwald</v>
      </c>
      <c r="BK65" s="515" t="b">
        <f t="shared" ca="1" si="5"/>
        <v>1</v>
      </c>
      <c r="BL65" s="515" t="b">
        <f t="shared" si="6"/>
        <v>1</v>
      </c>
      <c r="BM65" s="515" t="b">
        <f t="shared" si="7"/>
        <v>1</v>
      </c>
      <c r="BN65" s="515" t="b">
        <f t="shared" si="8"/>
        <v>1</v>
      </c>
      <c r="BO65" s="515" t="b">
        <f t="shared" si="9"/>
        <v>0</v>
      </c>
      <c r="BP65" s="515" t="b">
        <f t="shared" si="10"/>
        <v>0</v>
      </c>
      <c r="BQ65" s="515" t="b">
        <f t="shared" si="11"/>
        <v>0</v>
      </c>
    </row>
    <row r="66" spans="2:69" ht="24" customHeight="1" x14ac:dyDescent="0.2">
      <c r="B66" s="233">
        <v>57</v>
      </c>
      <c r="C66" s="445">
        <f ca="1">Planung!$I63</f>
        <v>0.56597222222222221</v>
      </c>
      <c r="D66" s="446">
        <f ca="1">Planung!$J63</f>
        <v>2</v>
      </c>
      <c r="E66" s="435" t="str">
        <f ca="1">Planung!$N63</f>
        <v>Raslo Winners</v>
      </c>
      <c r="F66" s="436" t="s">
        <v>4</v>
      </c>
      <c r="G66" s="437" t="str">
        <f ca="1">Planung!$P63</f>
        <v>SSV Wildbach</v>
      </c>
      <c r="H66" s="438"/>
      <c r="I66" s="439" t="str">
        <f>Sprache!$E$87</f>
        <v xml:space="preserve"> : </v>
      </c>
      <c r="J66" s="452"/>
      <c r="K66" s="438"/>
      <c r="L66" s="455" t="str">
        <f>Sprache!$E$87</f>
        <v xml:space="preserve"> : </v>
      </c>
      <c r="M66" s="452"/>
      <c r="N66" s="467"/>
      <c r="O66" s="455" t="str">
        <f>Sprache!$E$87</f>
        <v xml:space="preserve"> : </v>
      </c>
      <c r="P66" s="470"/>
      <c r="Q66" s="509" t="str">
        <f t="shared" ca="1" si="2"/>
        <v/>
      </c>
      <c r="R66" s="510" t="str">
        <f>Sprache!$E$87</f>
        <v xml:space="preserve"> : </v>
      </c>
      <c r="S66" s="511" t="str">
        <f t="shared" ca="1" si="3"/>
        <v/>
      </c>
      <c r="T66" s="600" t="str">
        <f>IF(Planung!$Q63="","",Planung!$Q63)</f>
        <v/>
      </c>
      <c r="V66" s="396">
        <f ca="1">V42</f>
        <v>9</v>
      </c>
      <c r="W66" s="397" t="str">
        <f t="shared" ref="W66:AR66" ca="1" si="108">IF(W42="","",W42)</f>
        <v>Fun Kickers Oes</v>
      </c>
      <c r="X66" s="233">
        <f t="shared" ca="1" si="108"/>
        <v>2</v>
      </c>
      <c r="Y66" s="214">
        <f t="shared" ca="1" si="108"/>
        <v>0</v>
      </c>
      <c r="Z66" s="214">
        <f t="shared" ca="1" si="108"/>
        <v>0</v>
      </c>
      <c r="AA66" s="214">
        <f t="shared" ca="1" si="108"/>
        <v>2</v>
      </c>
      <c r="AB66" s="230">
        <f t="shared" ca="1" si="108"/>
        <v>1</v>
      </c>
      <c r="AC66" s="414" t="str">
        <f t="shared" si="108"/>
        <v xml:space="preserve"> : </v>
      </c>
      <c r="AD66" s="231">
        <f t="shared" ca="1" si="108"/>
        <v>4</v>
      </c>
      <c r="AE66" s="503">
        <f t="shared" ca="1" si="108"/>
        <v>-3</v>
      </c>
      <c r="AF66" s="230">
        <f t="shared" ca="1" si="108"/>
        <v>86</v>
      </c>
      <c r="AG66" s="414" t="str">
        <f t="shared" si="108"/>
        <v xml:space="preserve"> : </v>
      </c>
      <c r="AH66" s="231">
        <f t="shared" ca="1" si="108"/>
        <v>104</v>
      </c>
      <c r="AI66" s="214">
        <f t="shared" ca="1" si="108"/>
        <v>-18</v>
      </c>
      <c r="AJ66" s="232">
        <f t="shared" ca="1" si="108"/>
        <v>0</v>
      </c>
      <c r="AK66" s="233" t="str">
        <f t="shared" ca="1" si="108"/>
        <v/>
      </c>
      <c r="AL66" s="214" t="str">
        <f t="shared" ca="1" si="108"/>
        <v>28 : 42</v>
      </c>
      <c r="AM66" s="214" t="str">
        <f t="shared" ca="1" si="108"/>
        <v>58 : 62</v>
      </c>
      <c r="AN66" s="214" t="str">
        <f t="shared" ca="1" si="108"/>
        <v/>
      </c>
      <c r="AO66" s="214" t="str">
        <f t="shared" ca="1" si="108"/>
        <v/>
      </c>
      <c r="AP66" s="214" t="str">
        <f t="shared" ca="1" si="108"/>
        <v/>
      </c>
      <c r="AQ66" s="214" t="str">
        <f t="shared" ca="1" si="108"/>
        <v/>
      </c>
      <c r="AR66" s="214" t="str">
        <f t="shared" ca="1" si="108"/>
        <v/>
      </c>
      <c r="AS66" s="234"/>
      <c r="AT66" s="214" t="str">
        <f t="shared" ref="AT66:BD66" ca="1" si="109">IF(AT42="","",AT42)</f>
        <v/>
      </c>
      <c r="AU66" s="214" t="str">
        <f t="shared" ca="1" si="109"/>
        <v/>
      </c>
      <c r="AV66" s="400" t="str">
        <f t="shared" ca="1" si="109"/>
        <v/>
      </c>
      <c r="AW66" s="402" t="str">
        <f t="shared" ca="1" si="109"/>
        <v/>
      </c>
      <c r="AX66" s="214" t="str">
        <f t="shared" ca="1" si="109"/>
        <v/>
      </c>
      <c r="AY66" s="214" t="str">
        <f t="shared" ca="1" si="109"/>
        <v/>
      </c>
      <c r="AZ66" s="214" t="str">
        <f t="shared" ca="1" si="109"/>
        <v/>
      </c>
      <c r="BA66" s="214" t="str">
        <f t="shared" ca="1" si="109"/>
        <v/>
      </c>
      <c r="BB66" s="214" t="str">
        <f t="shared" ca="1" si="109"/>
        <v/>
      </c>
      <c r="BC66" s="214" t="str">
        <f t="shared" ca="1" si="109"/>
        <v/>
      </c>
      <c r="BD66" s="214" t="str">
        <f t="shared" ca="1" si="109"/>
        <v/>
      </c>
      <c r="BE66" s="234"/>
      <c r="BF66" s="214" t="str">
        <f t="shared" ref="BF66:BH66" ca="1" si="110">IF(BF42="","",BF42)</f>
        <v/>
      </c>
      <c r="BG66" s="214" t="str">
        <f t="shared" ca="1" si="110"/>
        <v/>
      </c>
      <c r="BH66" s="235" t="str">
        <f t="shared" ca="1" si="110"/>
        <v/>
      </c>
      <c r="BI66" s="407" t="str">
        <f t="shared" ca="1" si="93"/>
        <v>Fun Kickers Oes</v>
      </c>
      <c r="BK66" s="515" t="b">
        <f t="shared" ca="1" si="5"/>
        <v>1</v>
      </c>
      <c r="BL66" s="515" t="b">
        <f t="shared" si="6"/>
        <v>1</v>
      </c>
      <c r="BM66" s="515" t="b">
        <f t="shared" si="7"/>
        <v>1</v>
      </c>
      <c r="BN66" s="515" t="b">
        <f t="shared" si="8"/>
        <v>1</v>
      </c>
      <c r="BO66" s="515" t="b">
        <f t="shared" si="9"/>
        <v>0</v>
      </c>
      <c r="BP66" s="515" t="b">
        <f t="shared" si="10"/>
        <v>0</v>
      </c>
      <c r="BQ66" s="515" t="b">
        <f t="shared" si="11"/>
        <v>0</v>
      </c>
    </row>
    <row r="67" spans="2:69" ht="24" customHeight="1" x14ac:dyDescent="0.2">
      <c r="B67" s="233">
        <v>58</v>
      </c>
      <c r="C67" s="445">
        <f ca="1">Planung!$I64</f>
        <v>0.56597222222222221</v>
      </c>
      <c r="D67" s="446">
        <f ca="1">Planung!$J64</f>
        <v>3</v>
      </c>
      <c r="E67" s="435" t="str">
        <f ca="1">Planung!$N64</f>
        <v>Inter Mailand</v>
      </c>
      <c r="F67" s="436" t="s">
        <v>4</v>
      </c>
      <c r="G67" s="437" t="str">
        <f ca="1">Planung!$P64</f>
        <v>AC Roma</v>
      </c>
      <c r="H67" s="438"/>
      <c r="I67" s="439" t="str">
        <f>Sprache!$E$87</f>
        <v xml:space="preserve"> : </v>
      </c>
      <c r="J67" s="452"/>
      <c r="K67" s="438"/>
      <c r="L67" s="455" t="str">
        <f>Sprache!$E$87</f>
        <v xml:space="preserve"> : </v>
      </c>
      <c r="M67" s="452"/>
      <c r="N67" s="467"/>
      <c r="O67" s="455" t="str">
        <f>Sprache!$E$87</f>
        <v xml:space="preserve"> : </v>
      </c>
      <c r="P67" s="470"/>
      <c r="Q67" s="509" t="str">
        <f t="shared" ca="1" si="2"/>
        <v/>
      </c>
      <c r="R67" s="510" t="str">
        <f>Sprache!$E$87</f>
        <v xml:space="preserve"> : </v>
      </c>
      <c r="S67" s="511" t="str">
        <f t="shared" ca="1" si="3"/>
        <v/>
      </c>
      <c r="T67" s="600" t="str">
        <f>IF(Planung!$Q64="","",Planung!$Q64)</f>
        <v/>
      </c>
      <c r="V67" s="396">
        <f t="shared" ref="V67:V69" ca="1" si="111">V43</f>
        <v>10</v>
      </c>
      <c r="W67" s="397" t="str">
        <f t="shared" ref="W67:AS67" ca="1" si="112">IF(W43="","",W43)</f>
        <v>SSV Wildbach</v>
      </c>
      <c r="X67" s="233">
        <f t="shared" ca="1" si="112"/>
        <v>2</v>
      </c>
      <c r="Y67" s="214">
        <f t="shared" ca="1" si="112"/>
        <v>0</v>
      </c>
      <c r="Z67" s="214">
        <f t="shared" ca="1" si="112"/>
        <v>0</v>
      </c>
      <c r="AA67" s="214">
        <f t="shared" ca="1" si="112"/>
        <v>2</v>
      </c>
      <c r="AB67" s="230">
        <f t="shared" ca="1" si="112"/>
        <v>0</v>
      </c>
      <c r="AC67" s="414" t="str">
        <f t="shared" si="112"/>
        <v xml:space="preserve"> : </v>
      </c>
      <c r="AD67" s="231">
        <f t="shared" ca="1" si="112"/>
        <v>4</v>
      </c>
      <c r="AE67" s="503">
        <f t="shared" ca="1" si="112"/>
        <v>-4</v>
      </c>
      <c r="AF67" s="230">
        <f t="shared" ca="1" si="112"/>
        <v>48</v>
      </c>
      <c r="AG67" s="414" t="str">
        <f t="shared" si="112"/>
        <v xml:space="preserve"> : </v>
      </c>
      <c r="AH67" s="231">
        <f t="shared" ca="1" si="112"/>
        <v>84</v>
      </c>
      <c r="AI67" s="214">
        <f t="shared" ca="1" si="112"/>
        <v>-36</v>
      </c>
      <c r="AJ67" s="232">
        <f t="shared" ca="1" si="112"/>
        <v>0</v>
      </c>
      <c r="AK67" s="233" t="str">
        <f t="shared" ca="1" si="112"/>
        <v>17 : 42</v>
      </c>
      <c r="AL67" s="214" t="str">
        <f t="shared" ca="1" si="112"/>
        <v/>
      </c>
      <c r="AM67" s="214" t="str">
        <f t="shared" ca="1" si="112"/>
        <v/>
      </c>
      <c r="AN67" s="214" t="str">
        <f t="shared" ca="1" si="112"/>
        <v/>
      </c>
      <c r="AO67" s="214" t="str">
        <f t="shared" ca="1" si="112"/>
        <v>31 : 42</v>
      </c>
      <c r="AP67" s="214" t="str">
        <f t="shared" ca="1" si="112"/>
        <v/>
      </c>
      <c r="AQ67" s="214" t="str">
        <f t="shared" ca="1" si="112"/>
        <v/>
      </c>
      <c r="AR67" s="214" t="str">
        <f t="shared" ca="1" si="112"/>
        <v/>
      </c>
      <c r="AS67" s="214" t="str">
        <f t="shared" ca="1" si="112"/>
        <v/>
      </c>
      <c r="AT67" s="234"/>
      <c r="AU67" s="214" t="str">
        <f t="shared" ref="AU67:BE67" ca="1" si="113">IF(AU43="","",AU43)</f>
        <v/>
      </c>
      <c r="AV67" s="400" t="str">
        <f t="shared" ca="1" si="113"/>
        <v/>
      </c>
      <c r="AW67" s="402" t="str">
        <f t="shared" ca="1" si="113"/>
        <v/>
      </c>
      <c r="AX67" s="214" t="str">
        <f t="shared" ca="1" si="113"/>
        <v/>
      </c>
      <c r="AY67" s="214" t="str">
        <f t="shared" ca="1" si="113"/>
        <v/>
      </c>
      <c r="AZ67" s="214" t="str">
        <f t="shared" ca="1" si="113"/>
        <v/>
      </c>
      <c r="BA67" s="214" t="str">
        <f t="shared" ca="1" si="113"/>
        <v/>
      </c>
      <c r="BB67" s="214" t="str">
        <f t="shared" ca="1" si="113"/>
        <v/>
      </c>
      <c r="BC67" s="214" t="str">
        <f t="shared" ca="1" si="113"/>
        <v/>
      </c>
      <c r="BD67" s="214" t="str">
        <f t="shared" ca="1" si="113"/>
        <v/>
      </c>
      <c r="BE67" s="214" t="str">
        <f t="shared" ca="1" si="113"/>
        <v/>
      </c>
      <c r="BF67" s="234"/>
      <c r="BG67" s="214" t="str">
        <f t="shared" ref="BG67:BH67" ca="1" si="114">IF(BG43="","",BG43)</f>
        <v/>
      </c>
      <c r="BH67" s="235" t="str">
        <f t="shared" ca="1" si="114"/>
        <v/>
      </c>
      <c r="BI67" s="407" t="str">
        <f t="shared" ca="1" si="93"/>
        <v>SSV Wildbach</v>
      </c>
      <c r="BK67" s="515" t="b">
        <f t="shared" ca="1" si="5"/>
        <v>1</v>
      </c>
      <c r="BL67" s="515" t="b">
        <f t="shared" si="6"/>
        <v>1</v>
      </c>
      <c r="BM67" s="515" t="b">
        <f t="shared" si="7"/>
        <v>1</v>
      </c>
      <c r="BN67" s="515" t="b">
        <f t="shared" si="8"/>
        <v>1</v>
      </c>
      <c r="BO67" s="515" t="b">
        <f t="shared" si="9"/>
        <v>0</v>
      </c>
      <c r="BP67" s="515" t="b">
        <f t="shared" si="10"/>
        <v>0</v>
      </c>
      <c r="BQ67" s="515" t="b">
        <f t="shared" si="11"/>
        <v>0</v>
      </c>
    </row>
    <row r="68" spans="2:69" ht="24" customHeight="1" x14ac:dyDescent="0.2">
      <c r="B68" s="233">
        <v>59</v>
      </c>
      <c r="C68" s="445">
        <f ca="1">Planung!$I65</f>
        <v>0.56597222222222221</v>
      </c>
      <c r="D68" s="446">
        <f ca="1">Planung!$J65</f>
        <v>4</v>
      </c>
      <c r="E68" s="435" t="str">
        <f ca="1">Planung!$N65</f>
        <v>FC Barcelona</v>
      </c>
      <c r="F68" s="436" t="s">
        <v>4</v>
      </c>
      <c r="G68" s="437" t="str">
        <f ca="1">Planung!$P65</f>
        <v>VFB Essenheim</v>
      </c>
      <c r="H68" s="438"/>
      <c r="I68" s="439" t="str">
        <f>Sprache!$E$87</f>
        <v xml:space="preserve"> : </v>
      </c>
      <c r="J68" s="452"/>
      <c r="K68" s="438"/>
      <c r="L68" s="455" t="str">
        <f>Sprache!$E$87</f>
        <v xml:space="preserve"> : </v>
      </c>
      <c r="M68" s="452"/>
      <c r="N68" s="467"/>
      <c r="O68" s="455" t="str">
        <f>Sprache!$E$87</f>
        <v xml:space="preserve"> : </v>
      </c>
      <c r="P68" s="470"/>
      <c r="Q68" s="509" t="str">
        <f t="shared" ca="1" si="2"/>
        <v/>
      </c>
      <c r="R68" s="510" t="str">
        <f>Sprache!$E$87</f>
        <v xml:space="preserve"> : </v>
      </c>
      <c r="S68" s="511" t="str">
        <f t="shared" ca="1" si="3"/>
        <v/>
      </c>
      <c r="T68" s="600" t="str">
        <f>IF(Planung!$Q65="","",Planung!$Q65)</f>
        <v/>
      </c>
      <c r="V68" s="396">
        <f t="shared" ca="1" si="111"/>
        <v>11</v>
      </c>
      <c r="W68" s="397" t="str">
        <f t="shared" ref="W68:AT68" ca="1" si="115">IF(W44="","",W44)</f>
        <v/>
      </c>
      <c r="X68" s="233">
        <f t="shared" ca="1" si="115"/>
        <v>0</v>
      </c>
      <c r="Y68" s="214">
        <f t="shared" ca="1" si="115"/>
        <v>0</v>
      </c>
      <c r="Z68" s="214">
        <f t="shared" ca="1" si="115"/>
        <v>0</v>
      </c>
      <c r="AA68" s="214">
        <f t="shared" ca="1" si="115"/>
        <v>0</v>
      </c>
      <c r="AB68" s="230">
        <f t="shared" ca="1" si="115"/>
        <v>0</v>
      </c>
      <c r="AC68" s="414" t="str">
        <f t="shared" si="115"/>
        <v xml:space="preserve"> : </v>
      </c>
      <c r="AD68" s="231">
        <f t="shared" ca="1" si="115"/>
        <v>0</v>
      </c>
      <c r="AE68" s="503">
        <f t="shared" ca="1" si="115"/>
        <v>0</v>
      </c>
      <c r="AF68" s="230">
        <f t="shared" ca="1" si="115"/>
        <v>0</v>
      </c>
      <c r="AG68" s="414" t="str">
        <f t="shared" si="115"/>
        <v xml:space="preserve"> : </v>
      </c>
      <c r="AH68" s="231">
        <f t="shared" ca="1" si="115"/>
        <v>0</v>
      </c>
      <c r="AI68" s="214">
        <f t="shared" ca="1" si="115"/>
        <v>0</v>
      </c>
      <c r="AJ68" s="232">
        <f t="shared" ca="1" si="115"/>
        <v>0</v>
      </c>
      <c r="AK68" s="233" t="str">
        <f t="shared" ca="1" si="115"/>
        <v/>
      </c>
      <c r="AL68" s="214" t="str">
        <f t="shared" ca="1" si="115"/>
        <v/>
      </c>
      <c r="AM68" s="214" t="str">
        <f t="shared" ca="1" si="115"/>
        <v/>
      </c>
      <c r="AN68" s="214" t="str">
        <f t="shared" ca="1" si="115"/>
        <v/>
      </c>
      <c r="AO68" s="214" t="str">
        <f t="shared" ca="1" si="115"/>
        <v/>
      </c>
      <c r="AP68" s="214" t="str">
        <f t="shared" ca="1" si="115"/>
        <v/>
      </c>
      <c r="AQ68" s="214" t="str">
        <f t="shared" ca="1" si="115"/>
        <v/>
      </c>
      <c r="AR68" s="214" t="str">
        <f t="shared" ca="1" si="115"/>
        <v/>
      </c>
      <c r="AS68" s="214" t="str">
        <f t="shared" ca="1" si="115"/>
        <v/>
      </c>
      <c r="AT68" s="214" t="str">
        <f t="shared" ca="1" si="115"/>
        <v/>
      </c>
      <c r="AU68" s="234"/>
      <c r="AV68" s="400" t="str">
        <f t="shared" ref="AV68:BF68" ca="1" si="116">IF(AV44="","",AV44)</f>
        <v/>
      </c>
      <c r="AW68" s="402" t="str">
        <f t="shared" ca="1" si="116"/>
        <v/>
      </c>
      <c r="AX68" s="214" t="str">
        <f t="shared" ca="1" si="116"/>
        <v/>
      </c>
      <c r="AY68" s="214" t="str">
        <f t="shared" ca="1" si="116"/>
        <v/>
      </c>
      <c r="AZ68" s="214" t="str">
        <f t="shared" ca="1" si="116"/>
        <v/>
      </c>
      <c r="BA68" s="214" t="str">
        <f t="shared" ca="1" si="116"/>
        <v/>
      </c>
      <c r="BB68" s="214" t="str">
        <f t="shared" ca="1" si="116"/>
        <v/>
      </c>
      <c r="BC68" s="214" t="str">
        <f t="shared" ca="1" si="116"/>
        <v/>
      </c>
      <c r="BD68" s="214" t="str">
        <f t="shared" ca="1" si="116"/>
        <v/>
      </c>
      <c r="BE68" s="214" t="str">
        <f t="shared" ca="1" si="116"/>
        <v/>
      </c>
      <c r="BF68" s="214" t="str">
        <f t="shared" ca="1" si="116"/>
        <v/>
      </c>
      <c r="BG68" s="234"/>
      <c r="BH68" s="235" t="str">
        <f t="shared" ref="BH68" ca="1" si="117">IF(BH44="","",BH44)</f>
        <v/>
      </c>
      <c r="BI68" s="407" t="str">
        <f t="shared" ca="1" si="93"/>
        <v/>
      </c>
      <c r="BK68" s="515" t="b">
        <f t="shared" ca="1" si="5"/>
        <v>1</v>
      </c>
      <c r="BL68" s="515" t="b">
        <f t="shared" si="6"/>
        <v>1</v>
      </c>
      <c r="BM68" s="515" t="b">
        <f t="shared" si="7"/>
        <v>1</v>
      </c>
      <c r="BN68" s="515" t="b">
        <f t="shared" si="8"/>
        <v>1</v>
      </c>
      <c r="BO68" s="515" t="b">
        <f t="shared" si="9"/>
        <v>0</v>
      </c>
      <c r="BP68" s="515" t="b">
        <f t="shared" si="10"/>
        <v>0</v>
      </c>
      <c r="BQ68" s="515" t="b">
        <f t="shared" si="11"/>
        <v>0</v>
      </c>
    </row>
    <row r="69" spans="2:69" ht="24" customHeight="1" thickBot="1" x14ac:dyDescent="0.25">
      <c r="B69" s="233">
        <v>60</v>
      </c>
      <c r="C69" s="445">
        <f ca="1">Planung!$I66</f>
        <v>0.56597222222222221</v>
      </c>
      <c r="D69" s="446">
        <f ca="1">Planung!$J66</f>
        <v>5</v>
      </c>
      <c r="E69" s="435" t="str">
        <f ca="1">Planung!$N66</f>
        <v>Maibach 1822 eV</v>
      </c>
      <c r="F69" s="436" t="s">
        <v>4</v>
      </c>
      <c r="G69" s="437" t="str">
        <f ca="1">Planung!$P66</f>
        <v>Eintracht Frankfurt</v>
      </c>
      <c r="H69" s="438"/>
      <c r="I69" s="439" t="str">
        <f>Sprache!$E$87</f>
        <v xml:space="preserve"> : </v>
      </c>
      <c r="J69" s="452"/>
      <c r="K69" s="438"/>
      <c r="L69" s="455" t="str">
        <f>Sprache!$E$87</f>
        <v xml:space="preserve"> : </v>
      </c>
      <c r="M69" s="452"/>
      <c r="N69" s="467"/>
      <c r="O69" s="455" t="str">
        <f>Sprache!$E$87</f>
        <v xml:space="preserve"> : </v>
      </c>
      <c r="P69" s="470"/>
      <c r="Q69" s="509" t="str">
        <f t="shared" ca="1" si="2"/>
        <v/>
      </c>
      <c r="R69" s="510" t="str">
        <f>Sprache!$E$87</f>
        <v xml:space="preserve"> : </v>
      </c>
      <c r="S69" s="511" t="str">
        <f t="shared" ca="1" si="3"/>
        <v/>
      </c>
      <c r="T69" s="600" t="str">
        <f>IF(Planung!$Q66="","",Planung!$Q66)</f>
        <v/>
      </c>
      <c r="V69" s="409">
        <f t="shared" ca="1" si="111"/>
        <v>11</v>
      </c>
      <c r="W69" s="410" t="str">
        <f t="shared" ref="W69:AU69" ca="1" si="118">IF(W45="","",W45)</f>
        <v/>
      </c>
      <c r="X69" s="240">
        <f t="shared" ca="1" si="118"/>
        <v>0</v>
      </c>
      <c r="Y69" s="236">
        <f t="shared" ca="1" si="118"/>
        <v>0</v>
      </c>
      <c r="Z69" s="236">
        <f t="shared" ca="1" si="118"/>
        <v>0</v>
      </c>
      <c r="AA69" s="236">
        <f t="shared" ca="1" si="118"/>
        <v>0</v>
      </c>
      <c r="AB69" s="237">
        <f t="shared" ca="1" si="118"/>
        <v>0</v>
      </c>
      <c r="AC69" s="415" t="str">
        <f t="shared" si="118"/>
        <v xml:space="preserve"> : </v>
      </c>
      <c r="AD69" s="238">
        <f t="shared" ca="1" si="118"/>
        <v>0</v>
      </c>
      <c r="AE69" s="504">
        <f t="shared" ca="1" si="118"/>
        <v>0</v>
      </c>
      <c r="AF69" s="237">
        <f t="shared" ca="1" si="118"/>
        <v>0</v>
      </c>
      <c r="AG69" s="415" t="str">
        <f t="shared" si="118"/>
        <v xml:space="preserve"> : </v>
      </c>
      <c r="AH69" s="238">
        <f t="shared" ca="1" si="118"/>
        <v>0</v>
      </c>
      <c r="AI69" s="236">
        <f t="shared" ca="1" si="118"/>
        <v>0</v>
      </c>
      <c r="AJ69" s="239">
        <f t="shared" ca="1" si="118"/>
        <v>0</v>
      </c>
      <c r="AK69" s="240" t="str">
        <f t="shared" ca="1" si="118"/>
        <v/>
      </c>
      <c r="AL69" s="236" t="str">
        <f t="shared" ca="1" si="118"/>
        <v/>
      </c>
      <c r="AM69" s="236" t="str">
        <f t="shared" ca="1" si="118"/>
        <v/>
      </c>
      <c r="AN69" s="236" t="str">
        <f t="shared" ca="1" si="118"/>
        <v/>
      </c>
      <c r="AO69" s="236" t="str">
        <f t="shared" ca="1" si="118"/>
        <v/>
      </c>
      <c r="AP69" s="236" t="str">
        <f t="shared" ca="1" si="118"/>
        <v/>
      </c>
      <c r="AQ69" s="236" t="str">
        <f t="shared" ca="1" si="118"/>
        <v/>
      </c>
      <c r="AR69" s="236" t="str">
        <f t="shared" ca="1" si="118"/>
        <v/>
      </c>
      <c r="AS69" s="236" t="str">
        <f t="shared" ca="1" si="118"/>
        <v/>
      </c>
      <c r="AT69" s="236" t="str">
        <f t="shared" ca="1" si="118"/>
        <v/>
      </c>
      <c r="AU69" s="236" t="str">
        <f t="shared" ca="1" si="118"/>
        <v/>
      </c>
      <c r="AV69" s="411"/>
      <c r="AW69" s="412" t="str">
        <f t="shared" ref="AW69:BG69" ca="1" si="119">IF(AW45="","",AW45)</f>
        <v/>
      </c>
      <c r="AX69" s="236" t="str">
        <f t="shared" ca="1" si="119"/>
        <v/>
      </c>
      <c r="AY69" s="236" t="str">
        <f t="shared" ca="1" si="119"/>
        <v/>
      </c>
      <c r="AZ69" s="236" t="str">
        <f t="shared" ca="1" si="119"/>
        <v/>
      </c>
      <c r="BA69" s="236" t="str">
        <f t="shared" ca="1" si="119"/>
        <v/>
      </c>
      <c r="BB69" s="236" t="str">
        <f t="shared" ca="1" si="119"/>
        <v/>
      </c>
      <c r="BC69" s="236" t="str">
        <f t="shared" ca="1" si="119"/>
        <v/>
      </c>
      <c r="BD69" s="236" t="str">
        <f t="shared" ca="1" si="119"/>
        <v/>
      </c>
      <c r="BE69" s="236" t="str">
        <f t="shared" ca="1" si="119"/>
        <v/>
      </c>
      <c r="BF69" s="236" t="str">
        <f t="shared" ca="1" si="119"/>
        <v/>
      </c>
      <c r="BG69" s="236" t="str">
        <f t="shared" ca="1" si="119"/>
        <v/>
      </c>
      <c r="BH69" s="241"/>
      <c r="BI69" s="416" t="str">
        <f t="shared" ca="1" si="93"/>
        <v/>
      </c>
      <c r="BK69" s="515" t="b">
        <f t="shared" ca="1" si="5"/>
        <v>1</v>
      </c>
      <c r="BL69" s="515" t="b">
        <f t="shared" si="6"/>
        <v>1</v>
      </c>
      <c r="BM69" s="515" t="b">
        <f t="shared" si="7"/>
        <v>1</v>
      </c>
      <c r="BN69" s="515" t="b">
        <f t="shared" si="8"/>
        <v>1</v>
      </c>
      <c r="BO69" s="515" t="b">
        <f t="shared" si="9"/>
        <v>0</v>
      </c>
      <c r="BP69" s="515" t="b">
        <f t="shared" si="10"/>
        <v>0</v>
      </c>
      <c r="BQ69" s="515" t="b">
        <f t="shared" si="11"/>
        <v>0</v>
      </c>
    </row>
    <row r="70" spans="2:69" ht="24" customHeight="1" thickTop="1" x14ac:dyDescent="0.4">
      <c r="B70" s="233">
        <v>61</v>
      </c>
      <c r="C70" s="445">
        <f ca="1">Planung!$I67</f>
        <v>0.58333333333333337</v>
      </c>
      <c r="D70" s="446">
        <f ca="1">Planung!$J67</f>
        <v>1</v>
      </c>
      <c r="E70" s="435" t="str">
        <f ca="1">Planung!$N67</f>
        <v>1. FC Riedwald</v>
      </c>
      <c r="F70" s="436" t="s">
        <v>4</v>
      </c>
      <c r="G70" s="437" t="str">
        <f ca="1">Planung!$P67</f>
        <v>SSV Wildbach</v>
      </c>
      <c r="H70" s="438"/>
      <c r="I70" s="439" t="str">
        <f>Sprache!$E$87</f>
        <v xml:space="preserve"> : </v>
      </c>
      <c r="J70" s="452"/>
      <c r="K70" s="438"/>
      <c r="L70" s="455" t="str">
        <f>Sprache!$E$87</f>
        <v xml:space="preserve"> : </v>
      </c>
      <c r="M70" s="452"/>
      <c r="N70" s="467"/>
      <c r="O70" s="455" t="str">
        <f>Sprache!$E$87</f>
        <v xml:space="preserve"> : </v>
      </c>
      <c r="P70" s="470"/>
      <c r="Q70" s="509" t="str">
        <f t="shared" ca="1" si="2"/>
        <v/>
      </c>
      <c r="R70" s="510" t="str">
        <f>Sprache!$E$87</f>
        <v xml:space="preserve"> : </v>
      </c>
      <c r="S70" s="511" t="str">
        <f t="shared" ca="1" si="3"/>
        <v/>
      </c>
      <c r="T70" s="600" t="str">
        <f>IF(Planung!$Q67="","",Planung!$Q67)</f>
        <v/>
      </c>
      <c r="AK70" s="666" t="str">
        <f>$AK$22</f>
        <v>TABELLE UNGÜLTIG</v>
      </c>
      <c r="AL70" s="666"/>
      <c r="AM70" s="666"/>
      <c r="AN70" s="666"/>
      <c r="AO70" s="666"/>
      <c r="AP70" s="666"/>
      <c r="AQ70" s="666"/>
      <c r="AR70" s="666"/>
      <c r="AS70" s="666"/>
      <c r="AW70" s="666" t="str">
        <f>$AK$22</f>
        <v>TABELLE UNGÜLTIG</v>
      </c>
      <c r="AX70" s="666"/>
      <c r="AY70" s="666"/>
      <c r="AZ70" s="666"/>
      <c r="BA70" s="666"/>
      <c r="BB70" s="666"/>
      <c r="BC70" s="666"/>
      <c r="BD70" s="666"/>
      <c r="BE70" s="666"/>
      <c r="BK70" s="515" t="b">
        <f t="shared" ca="1" si="5"/>
        <v>1</v>
      </c>
      <c r="BL70" s="515" t="b">
        <f t="shared" si="6"/>
        <v>1</v>
      </c>
      <c r="BM70" s="515" t="b">
        <f t="shared" si="7"/>
        <v>1</v>
      </c>
      <c r="BN70" s="515" t="b">
        <f t="shared" si="8"/>
        <v>1</v>
      </c>
      <c r="BO70" s="515" t="b">
        <f t="shared" si="9"/>
        <v>0</v>
      </c>
      <c r="BP70" s="515" t="b">
        <f t="shared" si="10"/>
        <v>0</v>
      </c>
      <c r="BQ70" s="515" t="b">
        <f t="shared" si="11"/>
        <v>0</v>
      </c>
    </row>
    <row r="71" spans="2:69" ht="24" customHeight="1" x14ac:dyDescent="0.2">
      <c r="B71" s="233">
        <v>62</v>
      </c>
      <c r="C71" s="445">
        <f ca="1">Planung!$I68</f>
        <v>0.58333333333333337</v>
      </c>
      <c r="D71" s="446">
        <f ca="1">Planung!$J68</f>
        <v>2</v>
      </c>
      <c r="E71" s="435" t="str">
        <f ca="1">Planung!$N68</f>
        <v>Fun Kickers Oes</v>
      </c>
      <c r="F71" s="436" t="s">
        <v>4</v>
      </c>
      <c r="G71" s="437" t="str">
        <f ca="1">Planung!$P68</f>
        <v>Inter Mailand</v>
      </c>
      <c r="H71" s="438"/>
      <c r="I71" s="439" t="str">
        <f>Sprache!$E$87</f>
        <v xml:space="preserve"> : </v>
      </c>
      <c r="J71" s="452"/>
      <c r="K71" s="438"/>
      <c r="L71" s="455" t="str">
        <f>Sprache!$E$87</f>
        <v xml:space="preserve"> : </v>
      </c>
      <c r="M71" s="452"/>
      <c r="N71" s="467"/>
      <c r="O71" s="455" t="str">
        <f>Sprache!$E$87</f>
        <v xml:space="preserve"> : </v>
      </c>
      <c r="P71" s="470"/>
      <c r="Q71" s="509" t="str">
        <f t="shared" ca="1" si="2"/>
        <v/>
      </c>
      <c r="R71" s="510" t="str">
        <f>Sprache!$E$87</f>
        <v xml:space="preserve"> : </v>
      </c>
      <c r="S71" s="511" t="str">
        <f t="shared" ca="1" si="3"/>
        <v/>
      </c>
      <c r="T71" s="600" t="str">
        <f>IF(Planung!$Q68="","",Planung!$Q68)</f>
        <v/>
      </c>
      <c r="BK71" s="515" t="b">
        <f t="shared" ca="1" si="5"/>
        <v>1</v>
      </c>
      <c r="BL71" s="515" t="b">
        <f t="shared" si="6"/>
        <v>1</v>
      </c>
      <c r="BM71" s="515" t="b">
        <f t="shared" si="7"/>
        <v>1</v>
      </c>
      <c r="BN71" s="515" t="b">
        <f t="shared" si="8"/>
        <v>1</v>
      </c>
      <c r="BO71" s="515" t="b">
        <f t="shared" si="9"/>
        <v>0</v>
      </c>
      <c r="BP71" s="515" t="b">
        <f t="shared" si="10"/>
        <v>0</v>
      </c>
      <c r="BQ71" s="515" t="b">
        <f t="shared" si="11"/>
        <v>0</v>
      </c>
    </row>
    <row r="72" spans="2:69" ht="24" customHeight="1" x14ac:dyDescent="0.2">
      <c r="B72" s="233">
        <v>63</v>
      </c>
      <c r="C72" s="445">
        <f ca="1">Planung!$I69</f>
        <v>0.58333333333333337</v>
      </c>
      <c r="D72" s="446">
        <f ca="1">Planung!$J69</f>
        <v>3</v>
      </c>
      <c r="E72" s="435" t="str">
        <f ca="1">Planung!$N69</f>
        <v>VFB Essenheim</v>
      </c>
      <c r="F72" s="436" t="s">
        <v>4</v>
      </c>
      <c r="G72" s="437" t="str">
        <f ca="1">Planung!$P69</f>
        <v>Raslo Winners</v>
      </c>
      <c r="H72" s="438"/>
      <c r="I72" s="439" t="str">
        <f>Sprache!$E$87</f>
        <v xml:space="preserve"> : </v>
      </c>
      <c r="J72" s="452"/>
      <c r="K72" s="438"/>
      <c r="L72" s="455" t="str">
        <f>Sprache!$E$87</f>
        <v xml:space="preserve"> : </v>
      </c>
      <c r="M72" s="452"/>
      <c r="N72" s="467"/>
      <c r="O72" s="455" t="str">
        <f>Sprache!$E$87</f>
        <v xml:space="preserve"> : </v>
      </c>
      <c r="P72" s="470"/>
      <c r="Q72" s="509" t="str">
        <f t="shared" ca="1" si="2"/>
        <v/>
      </c>
      <c r="R72" s="510" t="str">
        <f>Sprache!$E$87</f>
        <v xml:space="preserve"> : </v>
      </c>
      <c r="S72" s="511" t="str">
        <f t="shared" ca="1" si="3"/>
        <v/>
      </c>
      <c r="T72" s="600" t="str">
        <f>IF(Planung!$Q69="","",Planung!$Q69)</f>
        <v/>
      </c>
      <c r="BK72" s="515" t="b">
        <f t="shared" ca="1" si="5"/>
        <v>1</v>
      </c>
      <c r="BL72" s="515" t="b">
        <f t="shared" si="6"/>
        <v>1</v>
      </c>
      <c r="BM72" s="515" t="b">
        <f t="shared" si="7"/>
        <v>1</v>
      </c>
      <c r="BN72" s="515" t="b">
        <f t="shared" si="8"/>
        <v>1</v>
      </c>
      <c r="BO72" s="515" t="b">
        <f t="shared" si="9"/>
        <v>0</v>
      </c>
      <c r="BP72" s="515" t="b">
        <f t="shared" si="10"/>
        <v>0</v>
      </c>
      <c r="BQ72" s="515" t="b">
        <f t="shared" si="11"/>
        <v>0</v>
      </c>
    </row>
    <row r="73" spans="2:69" ht="24" customHeight="1" x14ac:dyDescent="0.2">
      <c r="B73" s="233">
        <v>64</v>
      </c>
      <c r="C73" s="445">
        <f ca="1">Planung!$I70</f>
        <v>0.58333333333333337</v>
      </c>
      <c r="D73" s="446">
        <f ca="1">Planung!$J70</f>
        <v>4</v>
      </c>
      <c r="E73" s="435" t="str">
        <f ca="1">Planung!$N70</f>
        <v>AC Roma</v>
      </c>
      <c r="F73" s="436" t="s">
        <v>4</v>
      </c>
      <c r="G73" s="437" t="str">
        <f ca="1">Planung!$P70</f>
        <v>Maibach 1822 eV</v>
      </c>
      <c r="H73" s="438"/>
      <c r="I73" s="439" t="str">
        <f>Sprache!$E$87</f>
        <v xml:space="preserve"> : </v>
      </c>
      <c r="J73" s="452"/>
      <c r="K73" s="438"/>
      <c r="L73" s="455" t="str">
        <f>Sprache!$E$87</f>
        <v xml:space="preserve"> : </v>
      </c>
      <c r="M73" s="452"/>
      <c r="N73" s="467"/>
      <c r="O73" s="455" t="str">
        <f>Sprache!$E$87</f>
        <v xml:space="preserve"> : </v>
      </c>
      <c r="P73" s="470"/>
      <c r="Q73" s="509" t="str">
        <f t="shared" ca="1" si="2"/>
        <v/>
      </c>
      <c r="R73" s="510" t="str">
        <f>Sprache!$E$87</f>
        <v xml:space="preserve"> : </v>
      </c>
      <c r="S73" s="511" t="str">
        <f t="shared" ca="1" si="3"/>
        <v/>
      </c>
      <c r="T73" s="600" t="str">
        <f>IF(Planung!$Q70="","",Planung!$Q70)</f>
        <v/>
      </c>
      <c r="BK73" s="515" t="b">
        <f t="shared" ca="1" si="5"/>
        <v>1</v>
      </c>
      <c r="BL73" s="515" t="b">
        <f t="shared" si="6"/>
        <v>1</v>
      </c>
      <c r="BM73" s="515" t="b">
        <f t="shared" si="7"/>
        <v>1</v>
      </c>
      <c r="BN73" s="515" t="b">
        <f t="shared" si="8"/>
        <v>1</v>
      </c>
      <c r="BO73" s="515" t="b">
        <f t="shared" si="9"/>
        <v>0</v>
      </c>
      <c r="BP73" s="515" t="b">
        <f t="shared" si="10"/>
        <v>0</v>
      </c>
      <c r="BQ73" s="515" t="b">
        <f t="shared" si="11"/>
        <v>0</v>
      </c>
    </row>
    <row r="74" spans="2:69" ht="24" customHeight="1" x14ac:dyDescent="0.2">
      <c r="B74" s="233">
        <v>65</v>
      </c>
      <c r="C74" s="445">
        <f ca="1">Planung!$I71</f>
        <v>0.58333333333333337</v>
      </c>
      <c r="D74" s="446">
        <f ca="1">Planung!$J71</f>
        <v>5</v>
      </c>
      <c r="E74" s="435" t="str">
        <f ca="1">Planung!$N71</f>
        <v>Eintracht Frankfurt</v>
      </c>
      <c r="F74" s="436" t="s">
        <v>4</v>
      </c>
      <c r="G74" s="437" t="str">
        <f ca="1">Planung!$P71</f>
        <v>FC Barcelona</v>
      </c>
      <c r="H74" s="438"/>
      <c r="I74" s="439" t="str">
        <f>Sprache!$E$87</f>
        <v xml:space="preserve"> : </v>
      </c>
      <c r="J74" s="452"/>
      <c r="K74" s="438"/>
      <c r="L74" s="455" t="str">
        <f>Sprache!$E$87</f>
        <v xml:space="preserve"> : </v>
      </c>
      <c r="M74" s="452"/>
      <c r="N74" s="467"/>
      <c r="O74" s="455" t="str">
        <f>Sprache!$E$87</f>
        <v xml:space="preserve"> : </v>
      </c>
      <c r="P74" s="470"/>
      <c r="Q74" s="509" t="str">
        <f t="shared" ca="1" si="2"/>
        <v/>
      </c>
      <c r="R74" s="510" t="str">
        <f>Sprache!$E$87</f>
        <v xml:space="preserve"> : </v>
      </c>
      <c r="S74" s="511" t="str">
        <f t="shared" ca="1" si="3"/>
        <v/>
      </c>
      <c r="T74" s="600" t="str">
        <f>IF(Planung!$Q71="","",Planung!$Q71)</f>
        <v/>
      </c>
      <c r="BK74" s="515" t="b">
        <f t="shared" ca="1" si="5"/>
        <v>1</v>
      </c>
      <c r="BL74" s="515" t="b">
        <f t="shared" si="6"/>
        <v>1</v>
      </c>
      <c r="BM74" s="515" t="b">
        <f t="shared" si="7"/>
        <v>1</v>
      </c>
      <c r="BN74" s="515" t="b">
        <f t="shared" si="8"/>
        <v>1</v>
      </c>
      <c r="BO74" s="515" t="b">
        <f t="shared" si="9"/>
        <v>0</v>
      </c>
      <c r="BP74" s="515" t="b">
        <f t="shared" si="10"/>
        <v>0</v>
      </c>
      <c r="BQ74" s="515" t="b">
        <f t="shared" si="11"/>
        <v>0</v>
      </c>
    </row>
    <row r="75" spans="2:69" ht="24" customHeight="1" x14ac:dyDescent="0.2">
      <c r="B75" s="233">
        <v>66</v>
      </c>
      <c r="C75" s="445">
        <f ca="1">Planung!$I72</f>
        <v>0.60069444444444442</v>
      </c>
      <c r="D75" s="446">
        <f ca="1">Planung!$J72</f>
        <v>1</v>
      </c>
      <c r="E75" s="435" t="str">
        <f ca="1">Planung!$N72</f>
        <v>Inter Mailand</v>
      </c>
      <c r="F75" s="436" t="s">
        <v>4</v>
      </c>
      <c r="G75" s="437" t="str">
        <f ca="1">Planung!$P72</f>
        <v>1. FC Riedwald</v>
      </c>
      <c r="H75" s="438"/>
      <c r="I75" s="439" t="str">
        <f>Sprache!$E$87</f>
        <v xml:space="preserve"> : </v>
      </c>
      <c r="J75" s="452"/>
      <c r="K75" s="438"/>
      <c r="L75" s="455" t="str">
        <f>Sprache!$E$87</f>
        <v xml:space="preserve"> : </v>
      </c>
      <c r="M75" s="452"/>
      <c r="N75" s="467"/>
      <c r="O75" s="455" t="str">
        <f>Sprache!$E$87</f>
        <v xml:space="preserve"> : </v>
      </c>
      <c r="P75" s="470"/>
      <c r="Q75" s="509" t="str">
        <f t="shared" ref="Q75:Q138" ca="1" si="120">IF(BK75,"",(H75&lt;&gt;"")*(J75&lt;&gt;"")*NOT(BL75)*((H75&gt;J75)+(H75=J75)*0.5)+(K75&lt;&gt;"")*(M75&lt;&gt;"")*NOT(BM75)*((K75&gt;M75)+(K75=M75)*0.5)+(N75&lt;&gt;"")*(P75&lt;&gt;"")*NOT(BN75)*((N75&gt;P75)+(N75=P75)*0.5))</f>
        <v/>
      </c>
      <c r="R75" s="510" t="str">
        <f>Sprache!$E$87</f>
        <v xml:space="preserve"> : </v>
      </c>
      <c r="S75" s="511" t="str">
        <f t="shared" ref="S75:S138" ca="1" si="121">IF(BK75,"",(H75&lt;&gt;"")*(J75&lt;&gt;"")*NOT(BL75)*((H75&lt;J75)+(H75=J75)*0.5)+(K75&lt;&gt;"")*(M75&lt;&gt;"")*NOT(BM75)*((K75&lt;M75)+(K75=M75)*0.5)+(N75&lt;&gt;"")*(P75&lt;&gt;"")*NOT(BN75)*((N75&lt;P75)+(N75=P75)*0.5))</f>
        <v/>
      </c>
      <c r="T75" s="600" t="str">
        <f>IF(Planung!$Q72="","",Planung!$Q72)</f>
        <v/>
      </c>
      <c r="BK75" s="515" t="b">
        <f t="shared" ref="BK75:BK138" ca="1" si="122">OR(E75="",G75="",AND(OR(H75="",J75="",BL75),OR(K75="",M75="",BM75),OR(N75="",P75="",BN75)))</f>
        <v>1</v>
      </c>
      <c r="BL75" s="515" t="b">
        <f t="shared" ref="BL75:BL138" si="123">ABS(H75-J75)&lt;2*$BK$7</f>
        <v>1</v>
      </c>
      <c r="BM75" s="515" t="b">
        <f t="shared" ref="BM75:BM138" si="124">ABS(K75-M75)&lt;2*$BK$7</f>
        <v>1</v>
      </c>
      <c r="BN75" s="515" t="b">
        <f t="shared" ref="BN75:BN138" si="125">ABS(N75-P75)&lt;2*$BK$7</f>
        <v>1</v>
      </c>
      <c r="BO75" s="515" t="b">
        <f t="shared" ref="BO75:BO138" si="126">AND(BL75,H75&lt;&gt;"",J75&lt;&gt;"")</f>
        <v>0</v>
      </c>
      <c r="BP75" s="515" t="b">
        <f t="shared" ref="BP75:BP138" si="127">AND(BM75,K75&lt;&gt;"",M75&lt;&gt;"")</f>
        <v>0</v>
      </c>
      <c r="BQ75" s="515" t="b">
        <f t="shared" ref="BQ75:BQ138" si="128">AND(BN75,N75&lt;&gt;"",P75&lt;&gt;"")</f>
        <v>0</v>
      </c>
    </row>
    <row r="76" spans="2:69" ht="24" customHeight="1" x14ac:dyDescent="0.2">
      <c r="B76" s="233">
        <v>67</v>
      </c>
      <c r="C76" s="445">
        <f ca="1">Planung!$I73</f>
        <v>0.60069444444444442</v>
      </c>
      <c r="D76" s="446">
        <f ca="1">Planung!$J73</f>
        <v>2</v>
      </c>
      <c r="E76" s="435" t="str">
        <f ca="1">Planung!$N73</f>
        <v>SSV Wildbach</v>
      </c>
      <c r="F76" s="436" t="s">
        <v>4</v>
      </c>
      <c r="G76" s="437" t="str">
        <f ca="1">Planung!$P73</f>
        <v>VFB Essenheim</v>
      </c>
      <c r="H76" s="438"/>
      <c r="I76" s="439" t="str">
        <f>Sprache!$E$87</f>
        <v xml:space="preserve"> : </v>
      </c>
      <c r="J76" s="452"/>
      <c r="K76" s="438"/>
      <c r="L76" s="455" t="str">
        <f>Sprache!$E$87</f>
        <v xml:space="preserve"> : </v>
      </c>
      <c r="M76" s="452"/>
      <c r="N76" s="467"/>
      <c r="O76" s="455" t="str">
        <f>Sprache!$E$87</f>
        <v xml:space="preserve"> : </v>
      </c>
      <c r="P76" s="470"/>
      <c r="Q76" s="509" t="str">
        <f t="shared" ca="1" si="120"/>
        <v/>
      </c>
      <c r="R76" s="510" t="str">
        <f>Sprache!$E$87</f>
        <v xml:space="preserve"> : </v>
      </c>
      <c r="S76" s="511" t="str">
        <f t="shared" ca="1" si="121"/>
        <v/>
      </c>
      <c r="T76" s="600" t="str">
        <f>IF(Planung!$Q73="","",Planung!$Q73)</f>
        <v/>
      </c>
      <c r="BK76" s="515" t="b">
        <f t="shared" ca="1" si="122"/>
        <v>1</v>
      </c>
      <c r="BL76" s="515" t="b">
        <f t="shared" si="123"/>
        <v>1</v>
      </c>
      <c r="BM76" s="515" t="b">
        <f t="shared" si="124"/>
        <v>1</v>
      </c>
      <c r="BN76" s="515" t="b">
        <f t="shared" si="125"/>
        <v>1</v>
      </c>
      <c r="BO76" s="515" t="b">
        <f t="shared" si="126"/>
        <v>0</v>
      </c>
      <c r="BP76" s="515" t="b">
        <f t="shared" si="127"/>
        <v>0</v>
      </c>
      <c r="BQ76" s="515" t="b">
        <f t="shared" si="128"/>
        <v>0</v>
      </c>
    </row>
    <row r="77" spans="2:69" ht="24" customHeight="1" x14ac:dyDescent="0.2">
      <c r="B77" s="233">
        <v>68</v>
      </c>
      <c r="C77" s="445">
        <f ca="1">Planung!$I74</f>
        <v>0.60069444444444442</v>
      </c>
      <c r="D77" s="446">
        <f ca="1">Planung!$J74</f>
        <v>3</v>
      </c>
      <c r="E77" s="435" t="str">
        <f ca="1">Planung!$N74</f>
        <v>Maibach 1822 eV</v>
      </c>
      <c r="F77" s="436" t="s">
        <v>4</v>
      </c>
      <c r="G77" s="437" t="str">
        <f ca="1">Planung!$P74</f>
        <v>Fun Kickers Oes</v>
      </c>
      <c r="H77" s="438"/>
      <c r="I77" s="439" t="str">
        <f>Sprache!$E$87</f>
        <v xml:space="preserve"> : </v>
      </c>
      <c r="J77" s="452"/>
      <c r="K77" s="438"/>
      <c r="L77" s="455" t="str">
        <f>Sprache!$E$87</f>
        <v xml:space="preserve"> : </v>
      </c>
      <c r="M77" s="452"/>
      <c r="N77" s="467"/>
      <c r="O77" s="455" t="str">
        <f>Sprache!$E$87</f>
        <v xml:space="preserve"> : </v>
      </c>
      <c r="P77" s="470"/>
      <c r="Q77" s="509" t="str">
        <f t="shared" ca="1" si="120"/>
        <v/>
      </c>
      <c r="R77" s="510" t="str">
        <f>Sprache!$E$87</f>
        <v xml:space="preserve"> : </v>
      </c>
      <c r="S77" s="511" t="str">
        <f t="shared" ca="1" si="121"/>
        <v/>
      </c>
      <c r="T77" s="600" t="str">
        <f>IF(Planung!$Q74="","",Planung!$Q74)</f>
        <v/>
      </c>
      <c r="BK77" s="515" t="b">
        <f t="shared" ca="1" si="122"/>
        <v>1</v>
      </c>
      <c r="BL77" s="515" t="b">
        <f t="shared" si="123"/>
        <v>1</v>
      </c>
      <c r="BM77" s="515" t="b">
        <f t="shared" si="124"/>
        <v>1</v>
      </c>
      <c r="BN77" s="515" t="b">
        <f t="shared" si="125"/>
        <v>1</v>
      </c>
      <c r="BO77" s="515" t="b">
        <f t="shared" si="126"/>
        <v>0</v>
      </c>
      <c r="BP77" s="515" t="b">
        <f t="shared" si="127"/>
        <v>0</v>
      </c>
      <c r="BQ77" s="515" t="b">
        <f t="shared" si="128"/>
        <v>0</v>
      </c>
    </row>
    <row r="78" spans="2:69" ht="24" customHeight="1" x14ac:dyDescent="0.4">
      <c r="B78" s="233">
        <v>69</v>
      </c>
      <c r="C78" s="445">
        <f ca="1">Planung!$I75</f>
        <v>0.60069444444444442</v>
      </c>
      <c r="D78" s="446">
        <f ca="1">Planung!$J75</f>
        <v>4</v>
      </c>
      <c r="E78" s="435" t="str">
        <f ca="1">Planung!$N75</f>
        <v>Raslo Winners</v>
      </c>
      <c r="F78" s="436" t="s">
        <v>4</v>
      </c>
      <c r="G78" s="437" t="str">
        <f ca="1">Planung!$P75</f>
        <v>Eintracht Frankfurt</v>
      </c>
      <c r="H78" s="438"/>
      <c r="I78" s="439" t="str">
        <f>Sprache!$E$87</f>
        <v xml:space="preserve"> : </v>
      </c>
      <c r="J78" s="452"/>
      <c r="K78" s="438"/>
      <c r="L78" s="455" t="str">
        <f>Sprache!$E$87</f>
        <v xml:space="preserve"> : </v>
      </c>
      <c r="M78" s="452"/>
      <c r="N78" s="467"/>
      <c r="O78" s="455" t="str">
        <f>Sprache!$E$87</f>
        <v xml:space="preserve"> : </v>
      </c>
      <c r="P78" s="470"/>
      <c r="Q78" s="509" t="str">
        <f t="shared" ca="1" si="120"/>
        <v/>
      </c>
      <c r="R78" s="510" t="str">
        <f>Sprache!$E$87</f>
        <v xml:space="preserve"> : </v>
      </c>
      <c r="S78" s="511" t="str">
        <f t="shared" ca="1" si="121"/>
        <v/>
      </c>
      <c r="T78" s="600" t="str">
        <f>IF(Planung!$Q75="","",Planung!$Q75)</f>
        <v/>
      </c>
      <c r="AK78" s="669" t="str">
        <f>$AK$7</f>
        <v>Hinspiele</v>
      </c>
      <c r="AL78" s="669"/>
      <c r="AM78" s="669"/>
      <c r="AN78" s="669"/>
      <c r="AO78" s="669"/>
      <c r="AP78" s="669"/>
      <c r="AQ78" s="669"/>
      <c r="AR78" s="669"/>
      <c r="AS78" s="669"/>
      <c r="AT78" s="485"/>
      <c r="AU78" s="485"/>
      <c r="AV78" s="485"/>
      <c r="AW78" s="669" t="str">
        <f>$AW$7</f>
        <v>Rückspiele</v>
      </c>
      <c r="AX78" s="669"/>
      <c r="AY78" s="669"/>
      <c r="AZ78" s="669"/>
      <c r="BA78" s="669"/>
      <c r="BB78" s="669"/>
      <c r="BC78" s="669"/>
      <c r="BD78" s="669"/>
      <c r="BE78" s="669"/>
      <c r="BF78" s="485"/>
      <c r="BG78" s="485"/>
      <c r="BH78" s="485"/>
      <c r="BK78" s="515" t="b">
        <f t="shared" ca="1" si="122"/>
        <v>1</v>
      </c>
      <c r="BL78" s="515" t="b">
        <f t="shared" si="123"/>
        <v>1</v>
      </c>
      <c r="BM78" s="515" t="b">
        <f t="shared" si="124"/>
        <v>1</v>
      </c>
      <c r="BN78" s="515" t="b">
        <f t="shared" si="125"/>
        <v>1</v>
      </c>
      <c r="BO78" s="515" t="b">
        <f t="shared" si="126"/>
        <v>0</v>
      </c>
      <c r="BP78" s="515" t="b">
        <f t="shared" si="127"/>
        <v>0</v>
      </c>
      <c r="BQ78" s="515" t="b">
        <f t="shared" si="128"/>
        <v>0</v>
      </c>
    </row>
    <row r="79" spans="2:69" ht="24" customHeight="1" thickBot="1" x14ac:dyDescent="0.25">
      <c r="B79" s="233">
        <v>70</v>
      </c>
      <c r="C79" s="445">
        <f ca="1">Planung!$I76</f>
        <v>0.60069444444444442</v>
      </c>
      <c r="D79" s="446">
        <f ca="1">Planung!$J76</f>
        <v>5</v>
      </c>
      <c r="E79" s="435" t="str">
        <f ca="1">Planung!$N76</f>
        <v>FC Barcelona</v>
      </c>
      <c r="F79" s="436" t="s">
        <v>4</v>
      </c>
      <c r="G79" s="437" t="str">
        <f ca="1">Planung!$P76</f>
        <v>AC Roma</v>
      </c>
      <c r="H79" s="438"/>
      <c r="I79" s="439" t="str">
        <f>Sprache!$E$87</f>
        <v xml:space="preserve"> : </v>
      </c>
      <c r="J79" s="452"/>
      <c r="K79" s="438"/>
      <c r="L79" s="455" t="str">
        <f>Sprache!$E$87</f>
        <v xml:space="preserve"> : </v>
      </c>
      <c r="M79" s="452"/>
      <c r="N79" s="467"/>
      <c r="O79" s="455" t="str">
        <f>Sprache!$E$87</f>
        <v xml:space="preserve"> : </v>
      </c>
      <c r="P79" s="470"/>
      <c r="Q79" s="509" t="str">
        <f t="shared" ca="1" si="120"/>
        <v/>
      </c>
      <c r="R79" s="510" t="str">
        <f>Sprache!$E$87</f>
        <v xml:space="preserve"> : </v>
      </c>
      <c r="S79" s="511" t="str">
        <f t="shared" ca="1" si="121"/>
        <v/>
      </c>
      <c r="T79" s="600" t="str">
        <f>IF(Planung!$Q76="","",Planung!$Q76)</f>
        <v/>
      </c>
      <c r="V79" s="63" t="str">
        <f>Sprache!$E$13</f>
        <v>Tabelle (Kopie)</v>
      </c>
      <c r="BK79" s="515" t="b">
        <f t="shared" ca="1" si="122"/>
        <v>1</v>
      </c>
      <c r="BL79" s="515" t="b">
        <f t="shared" si="123"/>
        <v>1</v>
      </c>
      <c r="BM79" s="515" t="b">
        <f t="shared" si="124"/>
        <v>1</v>
      </c>
      <c r="BN79" s="515" t="b">
        <f t="shared" si="125"/>
        <v>1</v>
      </c>
      <c r="BO79" s="515" t="b">
        <f t="shared" si="126"/>
        <v>0</v>
      </c>
      <c r="BP79" s="515" t="b">
        <f t="shared" si="127"/>
        <v>0</v>
      </c>
      <c r="BQ79" s="515" t="b">
        <f t="shared" si="128"/>
        <v>0</v>
      </c>
    </row>
    <row r="80" spans="2:69" ht="24" customHeight="1" thickBot="1" x14ac:dyDescent="0.25">
      <c r="B80" s="233">
        <v>71</v>
      </c>
      <c r="C80" s="445">
        <f ca="1">Planung!$I77</f>
        <v>0.61805555555555558</v>
      </c>
      <c r="D80" s="446">
        <f ca="1">Planung!$J77</f>
        <v>1</v>
      </c>
      <c r="E80" s="435" t="str">
        <f ca="1">Planung!$N77</f>
        <v>1. FC Riedwald</v>
      </c>
      <c r="F80" s="436" t="s">
        <v>4</v>
      </c>
      <c r="G80" s="437" t="str">
        <f ca="1">Planung!$P77</f>
        <v>VFB Essenheim</v>
      </c>
      <c r="H80" s="438"/>
      <c r="I80" s="439" t="str">
        <f>Sprache!$E$87</f>
        <v xml:space="preserve"> : </v>
      </c>
      <c r="J80" s="452"/>
      <c r="K80" s="438"/>
      <c r="L80" s="455" t="str">
        <f>Sprache!$E$87</f>
        <v xml:space="preserve"> : </v>
      </c>
      <c r="M80" s="452"/>
      <c r="N80" s="467"/>
      <c r="O80" s="455" t="str">
        <f>Sprache!$E$87</f>
        <v xml:space="preserve"> : </v>
      </c>
      <c r="P80" s="470"/>
      <c r="Q80" s="509" t="str">
        <f t="shared" ca="1" si="120"/>
        <v/>
      </c>
      <c r="R80" s="510" t="str">
        <f>Sprache!$E$87</f>
        <v xml:space="preserve"> : </v>
      </c>
      <c r="S80" s="511" t="str">
        <f t="shared" ca="1" si="121"/>
        <v/>
      </c>
      <c r="T80" s="600" t="str">
        <f>IF(Planung!$Q77="","",Planung!$Q77)</f>
        <v/>
      </c>
      <c r="V80" s="215"/>
      <c r="W80" s="215"/>
      <c r="X80" s="215"/>
      <c r="Y80" s="215"/>
      <c r="Z80" s="215"/>
      <c r="AA80" s="215"/>
      <c r="AB80" s="215"/>
      <c r="AC80" s="215"/>
      <c r="AD80" s="215"/>
      <c r="AE80" s="215"/>
      <c r="AF80" s="215"/>
      <c r="AG80" s="215"/>
      <c r="AH80" s="215"/>
      <c r="AI80" s="215"/>
      <c r="AJ80" s="215"/>
      <c r="AK80" s="216" t="str">
        <f ca="1">AK56</f>
        <v>FC Barc.</v>
      </c>
      <c r="AL80" s="217" t="str">
        <f t="shared" ref="AL80:AV80" ca="1" si="129">AL56</f>
        <v>AC Roma</v>
      </c>
      <c r="AM80" s="217" t="str">
        <f t="shared" ca="1" si="129"/>
        <v>Eintrac.</v>
      </c>
      <c r="AN80" s="217" t="str">
        <f t="shared" ca="1" si="129"/>
        <v>Inter M.</v>
      </c>
      <c r="AO80" s="217" t="str">
        <f t="shared" ca="1" si="129"/>
        <v>Maibach.</v>
      </c>
      <c r="AP80" s="217" t="str">
        <f t="shared" ca="1" si="129"/>
        <v>Raslo W.</v>
      </c>
      <c r="AQ80" s="217" t="str">
        <f t="shared" ca="1" si="129"/>
        <v>VFB Ess.</v>
      </c>
      <c r="AR80" s="217" t="str">
        <f t="shared" ca="1" si="129"/>
        <v>1. FC R.</v>
      </c>
      <c r="AS80" s="217" t="str">
        <f t="shared" ca="1" si="129"/>
        <v>Fun Kic.</v>
      </c>
      <c r="AT80" s="217" t="str">
        <f t="shared" ca="1" si="129"/>
        <v>SSV Wil.</v>
      </c>
      <c r="AU80" s="217" t="str">
        <f t="shared" ca="1" si="129"/>
        <v/>
      </c>
      <c r="AV80" s="218" t="str">
        <f t="shared" ca="1" si="129"/>
        <v/>
      </c>
      <c r="AW80" s="216" t="str">
        <f ca="1">AW56</f>
        <v>FC Barc.</v>
      </c>
      <c r="AX80" s="217" t="str">
        <f t="shared" ref="AX80:BH80" ca="1" si="130">AX56</f>
        <v>AC Roma</v>
      </c>
      <c r="AY80" s="217" t="str">
        <f t="shared" ca="1" si="130"/>
        <v>Eintrac.</v>
      </c>
      <c r="AZ80" s="217" t="str">
        <f t="shared" ca="1" si="130"/>
        <v>Inter M.</v>
      </c>
      <c r="BA80" s="217" t="str">
        <f t="shared" ca="1" si="130"/>
        <v>Maibach.</v>
      </c>
      <c r="BB80" s="217" t="str">
        <f t="shared" ca="1" si="130"/>
        <v>Raslo W.</v>
      </c>
      <c r="BC80" s="217" t="str">
        <f t="shared" ca="1" si="130"/>
        <v>VFB Ess.</v>
      </c>
      <c r="BD80" s="217" t="str">
        <f t="shared" ca="1" si="130"/>
        <v>1. FC R.</v>
      </c>
      <c r="BE80" s="217" t="str">
        <f t="shared" ca="1" si="130"/>
        <v>Fun Kic.</v>
      </c>
      <c r="BF80" s="217" t="str">
        <f t="shared" ca="1" si="130"/>
        <v>SSV Wil.</v>
      </c>
      <c r="BG80" s="217" t="str">
        <f t="shared" ca="1" si="130"/>
        <v/>
      </c>
      <c r="BH80" s="219" t="str">
        <f t="shared" ca="1" si="130"/>
        <v/>
      </c>
      <c r="BI80" s="220"/>
      <c r="BK80" s="515" t="b">
        <f t="shared" ca="1" si="122"/>
        <v>1</v>
      </c>
      <c r="BL80" s="515" t="b">
        <f t="shared" si="123"/>
        <v>1</v>
      </c>
      <c r="BM80" s="515" t="b">
        <f t="shared" si="124"/>
        <v>1</v>
      </c>
      <c r="BN80" s="515" t="b">
        <f t="shared" si="125"/>
        <v>1</v>
      </c>
      <c r="BO80" s="515" t="b">
        <f t="shared" si="126"/>
        <v>0</v>
      </c>
      <c r="BP80" s="515" t="b">
        <f t="shared" si="127"/>
        <v>0</v>
      </c>
      <c r="BQ80" s="515" t="b">
        <f t="shared" si="128"/>
        <v>0</v>
      </c>
    </row>
    <row r="81" spans="2:69" ht="24" customHeight="1" thickTop="1" thickBot="1" x14ac:dyDescent="0.25">
      <c r="B81" s="233">
        <v>72</v>
      </c>
      <c r="C81" s="445">
        <f ca="1">Planung!$I78</f>
        <v>0.61805555555555558</v>
      </c>
      <c r="D81" s="446">
        <f ca="1">Planung!$J78</f>
        <v>2</v>
      </c>
      <c r="E81" s="435" t="str">
        <f ca="1">Planung!$N78</f>
        <v>Inter Mailand</v>
      </c>
      <c r="F81" s="436" t="s">
        <v>4</v>
      </c>
      <c r="G81" s="437" t="str">
        <f ca="1">Planung!$P78</f>
        <v>Maibach 1822 eV</v>
      </c>
      <c r="H81" s="438"/>
      <c r="I81" s="439" t="str">
        <f>Sprache!$E$87</f>
        <v xml:space="preserve"> : </v>
      </c>
      <c r="J81" s="452"/>
      <c r="K81" s="438"/>
      <c r="L81" s="455" t="str">
        <f>Sprache!$E$87</f>
        <v xml:space="preserve"> : </v>
      </c>
      <c r="M81" s="452"/>
      <c r="N81" s="467"/>
      <c r="O81" s="455" t="str">
        <f>Sprache!$E$87</f>
        <v xml:space="preserve"> : </v>
      </c>
      <c r="P81" s="470"/>
      <c r="Q81" s="509" t="str">
        <f t="shared" ca="1" si="120"/>
        <v/>
      </c>
      <c r="R81" s="510" t="str">
        <f>Sprache!$E$87</f>
        <v xml:space="preserve"> : </v>
      </c>
      <c r="S81" s="511" t="str">
        <f t="shared" ca="1" si="121"/>
        <v/>
      </c>
      <c r="T81" s="600" t="str">
        <f>IF(Planung!$Q78="","",Planung!$Q78)</f>
        <v/>
      </c>
      <c r="V81" s="658" t="str">
        <f ca="1">$V$9</f>
        <v>Noch unvollständig</v>
      </c>
      <c r="W81" s="659"/>
      <c r="X81" s="221" t="str">
        <f>X57</f>
        <v>SP</v>
      </c>
      <c r="Y81" s="222" t="str">
        <f t="shared" ref="Y81:AA81" si="131">Y57</f>
        <v>G</v>
      </c>
      <c r="Z81" s="222" t="str">
        <f t="shared" si="131"/>
        <v>U</v>
      </c>
      <c r="AA81" s="486" t="str">
        <f t="shared" si="131"/>
        <v>V</v>
      </c>
      <c r="AB81" s="660" t="str">
        <f>AB57</f>
        <v>Sätze</v>
      </c>
      <c r="AC81" s="661"/>
      <c r="AD81" s="662"/>
      <c r="AE81" s="486" t="str">
        <f>AE57</f>
        <v>Diff.</v>
      </c>
      <c r="AF81" s="663" t="str">
        <f>AF57</f>
        <v>Bälle</v>
      </c>
      <c r="AG81" s="664"/>
      <c r="AH81" s="665"/>
      <c r="AI81" s="222" t="str">
        <f t="shared" ref="AI81:AJ81" si="132">AI57</f>
        <v>Diff.</v>
      </c>
      <c r="AJ81" s="223" t="str">
        <f t="shared" si="132"/>
        <v>Pkt</v>
      </c>
      <c r="AK81" s="403" t="str">
        <f ca="1">AK57</f>
        <v>FC Barcelona</v>
      </c>
      <c r="AL81" s="404" t="str">
        <f t="shared" ref="AL81:AV81" ca="1" si="133">AL57</f>
        <v>AC Roma</v>
      </c>
      <c r="AM81" s="404" t="str">
        <f t="shared" ca="1" si="133"/>
        <v>Eintracht Frankfurt</v>
      </c>
      <c r="AN81" s="404" t="str">
        <f t="shared" ca="1" si="133"/>
        <v>Inter Mailand</v>
      </c>
      <c r="AO81" s="404" t="str">
        <f t="shared" ca="1" si="133"/>
        <v>Maibach 1822 eV</v>
      </c>
      <c r="AP81" s="404" t="str">
        <f t="shared" ca="1" si="133"/>
        <v>Raslo Winners</v>
      </c>
      <c r="AQ81" s="404" t="str">
        <f t="shared" ca="1" si="133"/>
        <v>VFB Essenheim</v>
      </c>
      <c r="AR81" s="404" t="str">
        <f t="shared" ca="1" si="133"/>
        <v>1. FC Riedwald</v>
      </c>
      <c r="AS81" s="404" t="str">
        <f t="shared" ca="1" si="133"/>
        <v>Fun Kickers Oes</v>
      </c>
      <c r="AT81" s="404" t="str">
        <f t="shared" ca="1" si="133"/>
        <v>SSV Wildbach</v>
      </c>
      <c r="AU81" s="404" t="str">
        <f t="shared" ca="1" si="133"/>
        <v/>
      </c>
      <c r="AV81" s="405" t="str">
        <f t="shared" ca="1" si="133"/>
        <v/>
      </c>
      <c r="AW81" s="403" t="str">
        <f ca="1">AW57</f>
        <v>FC Barcelona</v>
      </c>
      <c r="AX81" s="404" t="str">
        <f t="shared" ref="AX81:BH81" ca="1" si="134">AX57</f>
        <v>AC Roma</v>
      </c>
      <c r="AY81" s="404" t="str">
        <f t="shared" ca="1" si="134"/>
        <v>Eintracht Frankfurt</v>
      </c>
      <c r="AZ81" s="404" t="str">
        <f t="shared" ca="1" si="134"/>
        <v>Inter Mailand</v>
      </c>
      <c r="BA81" s="404" t="str">
        <f t="shared" ca="1" si="134"/>
        <v>Maibach 1822 eV</v>
      </c>
      <c r="BB81" s="404" t="str">
        <f t="shared" ca="1" si="134"/>
        <v>Raslo Winners</v>
      </c>
      <c r="BC81" s="404" t="str">
        <f t="shared" ca="1" si="134"/>
        <v>VFB Essenheim</v>
      </c>
      <c r="BD81" s="404" t="str">
        <f t="shared" ca="1" si="134"/>
        <v>1. FC Riedwald</v>
      </c>
      <c r="BE81" s="404" t="str">
        <f t="shared" ca="1" si="134"/>
        <v>Fun Kickers Oes</v>
      </c>
      <c r="BF81" s="404" t="str">
        <f t="shared" ca="1" si="134"/>
        <v>SSV Wildbach</v>
      </c>
      <c r="BG81" s="404" t="str">
        <f t="shared" ca="1" si="134"/>
        <v/>
      </c>
      <c r="BH81" s="408" t="str">
        <f t="shared" ca="1" si="134"/>
        <v/>
      </c>
      <c r="BI81" s="220"/>
      <c r="BK81" s="515" t="b">
        <f t="shared" ca="1" si="122"/>
        <v>1</v>
      </c>
      <c r="BL81" s="515" t="b">
        <f t="shared" si="123"/>
        <v>1</v>
      </c>
      <c r="BM81" s="515" t="b">
        <f t="shared" si="124"/>
        <v>1</v>
      </c>
      <c r="BN81" s="515" t="b">
        <f t="shared" si="125"/>
        <v>1</v>
      </c>
      <c r="BO81" s="515" t="b">
        <f t="shared" si="126"/>
        <v>0</v>
      </c>
      <c r="BP81" s="515" t="b">
        <f t="shared" si="127"/>
        <v>0</v>
      </c>
      <c r="BQ81" s="515" t="b">
        <f t="shared" si="128"/>
        <v>0</v>
      </c>
    </row>
    <row r="82" spans="2:69" ht="24" customHeight="1" x14ac:dyDescent="0.2">
      <c r="B82" s="233">
        <v>73</v>
      </c>
      <c r="C82" s="445">
        <f ca="1">Planung!$I79</f>
        <v>0.61805555555555558</v>
      </c>
      <c r="D82" s="446">
        <f ca="1">Planung!$J79</f>
        <v>3</v>
      </c>
      <c r="E82" s="435" t="str">
        <f ca="1">Planung!$N79</f>
        <v>Eintracht Frankfurt</v>
      </c>
      <c r="F82" s="436" t="s">
        <v>4</v>
      </c>
      <c r="G82" s="437" t="str">
        <f ca="1">Planung!$P79</f>
        <v>SSV Wildbach</v>
      </c>
      <c r="H82" s="438"/>
      <c r="I82" s="439" t="str">
        <f>Sprache!$E$87</f>
        <v xml:space="preserve"> : </v>
      </c>
      <c r="J82" s="452"/>
      <c r="K82" s="438"/>
      <c r="L82" s="455" t="str">
        <f>Sprache!$E$87</f>
        <v xml:space="preserve"> : </v>
      </c>
      <c r="M82" s="452"/>
      <c r="N82" s="467"/>
      <c r="O82" s="455" t="str">
        <f>Sprache!$E$87</f>
        <v xml:space="preserve"> : </v>
      </c>
      <c r="P82" s="470"/>
      <c r="Q82" s="509" t="str">
        <f t="shared" ca="1" si="120"/>
        <v/>
      </c>
      <c r="R82" s="510" t="str">
        <f>Sprache!$E$87</f>
        <v xml:space="preserve"> : </v>
      </c>
      <c r="S82" s="511" t="str">
        <f t="shared" ca="1" si="121"/>
        <v/>
      </c>
      <c r="T82" s="600" t="str">
        <f>IF(Planung!$Q79="","",Planung!$Q79)</f>
        <v/>
      </c>
      <c r="V82" s="394">
        <f ca="1">V58</f>
        <v>1</v>
      </c>
      <c r="W82" s="395" t="str">
        <f ca="1">IF(W58="","",W58)</f>
        <v>FC Barcelona</v>
      </c>
      <c r="X82" s="398">
        <f t="shared" ref="X82:AJ82" ca="1" si="135">IF(X58="","",X58)</f>
        <v>2</v>
      </c>
      <c r="Y82" s="224">
        <f t="shared" ca="1" si="135"/>
        <v>2</v>
      </c>
      <c r="Z82" s="224">
        <f t="shared" ca="1" si="135"/>
        <v>0</v>
      </c>
      <c r="AA82" s="224">
        <f t="shared" ca="1" si="135"/>
        <v>0</v>
      </c>
      <c r="AB82" s="225">
        <f t="shared" ca="1" si="135"/>
        <v>4</v>
      </c>
      <c r="AC82" s="413" t="str">
        <f t="shared" si="135"/>
        <v xml:space="preserve"> : </v>
      </c>
      <c r="AD82" s="226">
        <f t="shared" ca="1" si="135"/>
        <v>0</v>
      </c>
      <c r="AE82" s="502">
        <f t="shared" ca="1" si="135"/>
        <v>4</v>
      </c>
      <c r="AF82" s="225">
        <f t="shared" ca="1" si="135"/>
        <v>86</v>
      </c>
      <c r="AG82" s="413" t="str">
        <f t="shared" si="135"/>
        <v xml:space="preserve"> : </v>
      </c>
      <c r="AH82" s="226">
        <f t="shared" ca="1" si="135"/>
        <v>53</v>
      </c>
      <c r="AI82" s="224">
        <f t="shared" ca="1" si="135"/>
        <v>33</v>
      </c>
      <c r="AJ82" s="227">
        <f t="shared" ca="1" si="135"/>
        <v>4</v>
      </c>
      <c r="AK82" s="228"/>
      <c r="AL82" s="224" t="str">
        <f ca="1">IF(AL58="","",AL58)</f>
        <v/>
      </c>
      <c r="AM82" s="224" t="str">
        <f t="shared" ref="AM82:AV82" ca="1" si="136">IF(AM58="","",AM58)</f>
        <v/>
      </c>
      <c r="AN82" s="224" t="str">
        <f t="shared" ca="1" si="136"/>
        <v/>
      </c>
      <c r="AO82" s="224" t="str">
        <f t="shared" ca="1" si="136"/>
        <v/>
      </c>
      <c r="AP82" s="224" t="str">
        <f t="shared" ca="1" si="136"/>
        <v>44 : 36</v>
      </c>
      <c r="AQ82" s="224" t="str">
        <f t="shared" ca="1" si="136"/>
        <v/>
      </c>
      <c r="AR82" s="224" t="str">
        <f t="shared" ca="1" si="136"/>
        <v/>
      </c>
      <c r="AS82" s="224" t="str">
        <f t="shared" ca="1" si="136"/>
        <v/>
      </c>
      <c r="AT82" s="224" t="str">
        <f t="shared" ca="1" si="136"/>
        <v>42 : 17</v>
      </c>
      <c r="AU82" s="224" t="str">
        <f t="shared" ca="1" si="136"/>
        <v/>
      </c>
      <c r="AV82" s="399" t="str">
        <f t="shared" ca="1" si="136"/>
        <v/>
      </c>
      <c r="AW82" s="401"/>
      <c r="AX82" s="224" t="str">
        <f ca="1">IF(AX58="","",AX58)</f>
        <v/>
      </c>
      <c r="AY82" s="224" t="str">
        <f t="shared" ref="AY82:BH82" ca="1" si="137">IF(AY58="","",AY58)</f>
        <v/>
      </c>
      <c r="AZ82" s="224" t="str">
        <f t="shared" ca="1" si="137"/>
        <v/>
      </c>
      <c r="BA82" s="224" t="str">
        <f t="shared" ca="1" si="137"/>
        <v/>
      </c>
      <c r="BB82" s="224" t="str">
        <f t="shared" ca="1" si="137"/>
        <v/>
      </c>
      <c r="BC82" s="224" t="str">
        <f t="shared" ca="1" si="137"/>
        <v/>
      </c>
      <c r="BD82" s="224" t="str">
        <f t="shared" ca="1" si="137"/>
        <v/>
      </c>
      <c r="BE82" s="224" t="str">
        <f t="shared" ca="1" si="137"/>
        <v/>
      </c>
      <c r="BF82" s="224" t="str">
        <f t="shared" ca="1" si="137"/>
        <v/>
      </c>
      <c r="BG82" s="224" t="str">
        <f t="shared" ca="1" si="137"/>
        <v/>
      </c>
      <c r="BH82" s="229" t="str">
        <f t="shared" ca="1" si="137"/>
        <v/>
      </c>
      <c r="BI82" s="406" t="str">
        <f ca="1">BI58</f>
        <v>FC Barcelona</v>
      </c>
      <c r="BK82" s="515" t="b">
        <f t="shared" ca="1" si="122"/>
        <v>1</v>
      </c>
      <c r="BL82" s="515" t="b">
        <f t="shared" si="123"/>
        <v>1</v>
      </c>
      <c r="BM82" s="515" t="b">
        <f t="shared" si="124"/>
        <v>1</v>
      </c>
      <c r="BN82" s="515" t="b">
        <f t="shared" si="125"/>
        <v>1</v>
      </c>
      <c r="BO82" s="515" t="b">
        <f t="shared" si="126"/>
        <v>0</v>
      </c>
      <c r="BP82" s="515" t="b">
        <f t="shared" si="127"/>
        <v>0</v>
      </c>
      <c r="BQ82" s="515" t="b">
        <f t="shared" si="128"/>
        <v>0</v>
      </c>
    </row>
    <row r="83" spans="2:69" ht="24" customHeight="1" x14ac:dyDescent="0.2">
      <c r="B83" s="233">
        <v>74</v>
      </c>
      <c r="C83" s="445">
        <f ca="1">Planung!$I80</f>
        <v>0.61805555555555558</v>
      </c>
      <c r="D83" s="446">
        <f ca="1">Planung!$J80</f>
        <v>4</v>
      </c>
      <c r="E83" s="435" t="str">
        <f ca="1">Planung!$N80</f>
        <v>Fun Kickers Oes</v>
      </c>
      <c r="F83" s="436" t="s">
        <v>4</v>
      </c>
      <c r="G83" s="437" t="str">
        <f ca="1">Planung!$P80</f>
        <v>FC Barcelona</v>
      </c>
      <c r="H83" s="438"/>
      <c r="I83" s="439" t="str">
        <f>Sprache!$E$87</f>
        <v xml:space="preserve"> : </v>
      </c>
      <c r="J83" s="452"/>
      <c r="K83" s="438"/>
      <c r="L83" s="455" t="str">
        <f>Sprache!$E$87</f>
        <v xml:space="preserve"> : </v>
      </c>
      <c r="M83" s="452"/>
      <c r="N83" s="467"/>
      <c r="O83" s="455" t="str">
        <f>Sprache!$E$87</f>
        <v xml:space="preserve"> : </v>
      </c>
      <c r="P83" s="470"/>
      <c r="Q83" s="509" t="str">
        <f t="shared" ca="1" si="120"/>
        <v/>
      </c>
      <c r="R83" s="510" t="str">
        <f>Sprache!$E$87</f>
        <v xml:space="preserve"> : </v>
      </c>
      <c r="S83" s="511" t="str">
        <f t="shared" ca="1" si="121"/>
        <v/>
      </c>
      <c r="T83" s="600" t="str">
        <f>IF(Planung!$Q80="","",Planung!$Q80)</f>
        <v/>
      </c>
      <c r="V83" s="396">
        <f ca="1">V59</f>
        <v>2</v>
      </c>
      <c r="W83" s="397" t="str">
        <f t="shared" ref="W83:AK83" ca="1" si="138">IF(W59="","",W59)</f>
        <v>AC Roma</v>
      </c>
      <c r="X83" s="233">
        <f t="shared" ca="1" si="138"/>
        <v>2</v>
      </c>
      <c r="Y83" s="214">
        <f t="shared" ca="1" si="138"/>
        <v>2</v>
      </c>
      <c r="Z83" s="214">
        <f t="shared" ca="1" si="138"/>
        <v>0</v>
      </c>
      <c r="AA83" s="214">
        <f t="shared" ca="1" si="138"/>
        <v>0</v>
      </c>
      <c r="AB83" s="230">
        <f t="shared" ca="1" si="138"/>
        <v>4</v>
      </c>
      <c r="AC83" s="414" t="str">
        <f t="shared" si="138"/>
        <v xml:space="preserve"> : </v>
      </c>
      <c r="AD83" s="231">
        <f t="shared" ca="1" si="138"/>
        <v>0</v>
      </c>
      <c r="AE83" s="503">
        <f t="shared" ca="1" si="138"/>
        <v>4</v>
      </c>
      <c r="AF83" s="230">
        <f t="shared" ca="1" si="138"/>
        <v>84</v>
      </c>
      <c r="AG83" s="414" t="str">
        <f t="shared" si="138"/>
        <v xml:space="preserve"> : </v>
      </c>
      <c r="AH83" s="231">
        <f t="shared" ca="1" si="138"/>
        <v>56</v>
      </c>
      <c r="AI83" s="214">
        <f t="shared" ca="1" si="138"/>
        <v>28</v>
      </c>
      <c r="AJ83" s="232">
        <f t="shared" ca="1" si="138"/>
        <v>4</v>
      </c>
      <c r="AK83" s="233" t="str">
        <f t="shared" ca="1" si="138"/>
        <v/>
      </c>
      <c r="AL83" s="234"/>
      <c r="AM83" s="214" t="str">
        <f t="shared" ref="AM83:AW83" ca="1" si="139">IF(AM59="","",AM59)</f>
        <v/>
      </c>
      <c r="AN83" s="214" t="str">
        <f t="shared" ca="1" si="139"/>
        <v/>
      </c>
      <c r="AO83" s="214" t="str">
        <f t="shared" ca="1" si="139"/>
        <v/>
      </c>
      <c r="AP83" s="214" t="str">
        <f t="shared" ca="1" si="139"/>
        <v/>
      </c>
      <c r="AQ83" s="214" t="str">
        <f t="shared" ca="1" si="139"/>
        <v/>
      </c>
      <c r="AR83" s="214" t="str">
        <f t="shared" ca="1" si="139"/>
        <v>42 : 28</v>
      </c>
      <c r="AS83" s="214" t="str">
        <f t="shared" ca="1" si="139"/>
        <v>42 : 28</v>
      </c>
      <c r="AT83" s="214" t="str">
        <f t="shared" ca="1" si="139"/>
        <v/>
      </c>
      <c r="AU83" s="214" t="str">
        <f t="shared" ca="1" si="139"/>
        <v/>
      </c>
      <c r="AV83" s="400" t="str">
        <f t="shared" ca="1" si="139"/>
        <v/>
      </c>
      <c r="AW83" s="402" t="str">
        <f t="shared" ca="1" si="139"/>
        <v/>
      </c>
      <c r="AX83" s="234"/>
      <c r="AY83" s="214" t="str">
        <f t="shared" ref="AY83:BH83" ca="1" si="140">IF(AY59="","",AY59)</f>
        <v/>
      </c>
      <c r="AZ83" s="214" t="str">
        <f t="shared" ca="1" si="140"/>
        <v/>
      </c>
      <c r="BA83" s="214" t="str">
        <f t="shared" ca="1" si="140"/>
        <v/>
      </c>
      <c r="BB83" s="214" t="str">
        <f t="shared" ca="1" si="140"/>
        <v/>
      </c>
      <c r="BC83" s="214" t="str">
        <f t="shared" ca="1" si="140"/>
        <v/>
      </c>
      <c r="BD83" s="214" t="str">
        <f t="shared" ca="1" si="140"/>
        <v/>
      </c>
      <c r="BE83" s="214" t="str">
        <f t="shared" ca="1" si="140"/>
        <v/>
      </c>
      <c r="BF83" s="214" t="str">
        <f t="shared" ca="1" si="140"/>
        <v/>
      </c>
      <c r="BG83" s="214" t="str">
        <f t="shared" ca="1" si="140"/>
        <v/>
      </c>
      <c r="BH83" s="235" t="str">
        <f t="shared" ca="1" si="140"/>
        <v/>
      </c>
      <c r="BI83" s="407" t="str">
        <f t="shared" ref="BI83:BI93" ca="1" si="141">BI59</f>
        <v>AC Roma</v>
      </c>
      <c r="BK83" s="515" t="b">
        <f t="shared" ca="1" si="122"/>
        <v>1</v>
      </c>
      <c r="BL83" s="515" t="b">
        <f t="shared" si="123"/>
        <v>1</v>
      </c>
      <c r="BM83" s="515" t="b">
        <f t="shared" si="124"/>
        <v>1</v>
      </c>
      <c r="BN83" s="515" t="b">
        <f t="shared" si="125"/>
        <v>1</v>
      </c>
      <c r="BO83" s="515" t="b">
        <f t="shared" si="126"/>
        <v>0</v>
      </c>
      <c r="BP83" s="515" t="b">
        <f t="shared" si="127"/>
        <v>0</v>
      </c>
      <c r="BQ83" s="515" t="b">
        <f t="shared" si="128"/>
        <v>0</v>
      </c>
    </row>
    <row r="84" spans="2:69" ht="24" customHeight="1" x14ac:dyDescent="0.2">
      <c r="B84" s="233">
        <v>75</v>
      </c>
      <c r="C84" s="445">
        <f ca="1">Planung!$I81</f>
        <v>0.61805555555555558</v>
      </c>
      <c r="D84" s="446">
        <f ca="1">Planung!$J81</f>
        <v>5</v>
      </c>
      <c r="E84" s="435" t="str">
        <f ca="1">Planung!$N81</f>
        <v>AC Roma</v>
      </c>
      <c r="F84" s="436" t="s">
        <v>4</v>
      </c>
      <c r="G84" s="437" t="str">
        <f ca="1">Planung!$P81</f>
        <v>Raslo Winners</v>
      </c>
      <c r="H84" s="438"/>
      <c r="I84" s="439" t="str">
        <f>Sprache!$E$87</f>
        <v xml:space="preserve"> : </v>
      </c>
      <c r="J84" s="452"/>
      <c r="K84" s="438"/>
      <c r="L84" s="455" t="str">
        <f>Sprache!$E$87</f>
        <v xml:space="preserve"> : </v>
      </c>
      <c r="M84" s="452"/>
      <c r="N84" s="467"/>
      <c r="O84" s="455" t="str">
        <f>Sprache!$E$87</f>
        <v xml:space="preserve"> : </v>
      </c>
      <c r="P84" s="470"/>
      <c r="Q84" s="509" t="str">
        <f t="shared" ca="1" si="120"/>
        <v/>
      </c>
      <c r="R84" s="510" t="str">
        <f>Sprache!$E$87</f>
        <v xml:space="preserve"> : </v>
      </c>
      <c r="S84" s="511" t="str">
        <f t="shared" ca="1" si="121"/>
        <v/>
      </c>
      <c r="T84" s="600" t="str">
        <f>IF(Planung!$Q81="","",Planung!$Q81)</f>
        <v/>
      </c>
      <c r="V84" s="396">
        <f t="shared" ref="V84:V89" ca="1" si="142">V60</f>
        <v>3</v>
      </c>
      <c r="W84" s="397" t="str">
        <f t="shared" ref="W84:AL84" ca="1" si="143">IF(W60="","",W60)</f>
        <v>Eintracht Frankfurt</v>
      </c>
      <c r="X84" s="233">
        <f t="shared" ca="1" si="143"/>
        <v>2</v>
      </c>
      <c r="Y84" s="214">
        <f t="shared" ca="1" si="143"/>
        <v>2</v>
      </c>
      <c r="Z84" s="214">
        <f t="shared" ca="1" si="143"/>
        <v>0</v>
      </c>
      <c r="AA84" s="214">
        <f t="shared" ca="1" si="143"/>
        <v>0</v>
      </c>
      <c r="AB84" s="230">
        <f t="shared" ca="1" si="143"/>
        <v>4</v>
      </c>
      <c r="AC84" s="414" t="str">
        <f t="shared" si="143"/>
        <v xml:space="preserve"> : </v>
      </c>
      <c r="AD84" s="231">
        <f t="shared" ca="1" si="143"/>
        <v>2</v>
      </c>
      <c r="AE84" s="503">
        <f t="shared" ca="1" si="143"/>
        <v>2</v>
      </c>
      <c r="AF84" s="230">
        <f t="shared" ca="1" si="143"/>
        <v>122</v>
      </c>
      <c r="AG84" s="414" t="str">
        <f t="shared" si="143"/>
        <v xml:space="preserve"> : </v>
      </c>
      <c r="AH84" s="231">
        <f t="shared" ca="1" si="143"/>
        <v>117</v>
      </c>
      <c r="AI84" s="214">
        <f t="shared" ca="1" si="143"/>
        <v>5</v>
      </c>
      <c r="AJ84" s="232">
        <f t="shared" ca="1" si="143"/>
        <v>4</v>
      </c>
      <c r="AK84" s="233" t="str">
        <f t="shared" ca="1" si="143"/>
        <v/>
      </c>
      <c r="AL84" s="214" t="str">
        <f t="shared" ca="1" si="143"/>
        <v/>
      </c>
      <c r="AM84" s="234"/>
      <c r="AN84" s="214" t="str">
        <f t="shared" ref="AN84:AX84" ca="1" si="144">IF(AN60="","",AN60)</f>
        <v>60 : 59</v>
      </c>
      <c r="AO84" s="214" t="str">
        <f t="shared" ca="1" si="144"/>
        <v/>
      </c>
      <c r="AP84" s="214" t="str">
        <f t="shared" ca="1" si="144"/>
        <v/>
      </c>
      <c r="AQ84" s="214" t="str">
        <f t="shared" ca="1" si="144"/>
        <v/>
      </c>
      <c r="AR84" s="214" t="str">
        <f t="shared" ca="1" si="144"/>
        <v/>
      </c>
      <c r="AS84" s="214" t="str">
        <f t="shared" ca="1" si="144"/>
        <v>62 : 58</v>
      </c>
      <c r="AT84" s="214" t="str">
        <f t="shared" ca="1" si="144"/>
        <v/>
      </c>
      <c r="AU84" s="214" t="str">
        <f t="shared" ca="1" si="144"/>
        <v/>
      </c>
      <c r="AV84" s="400" t="str">
        <f t="shared" ca="1" si="144"/>
        <v/>
      </c>
      <c r="AW84" s="402" t="str">
        <f t="shared" ca="1" si="144"/>
        <v/>
      </c>
      <c r="AX84" s="214" t="str">
        <f t="shared" ca="1" si="144"/>
        <v/>
      </c>
      <c r="AY84" s="234"/>
      <c r="AZ84" s="214" t="str">
        <f t="shared" ref="AZ84:BH84" ca="1" si="145">IF(AZ60="","",AZ60)</f>
        <v/>
      </c>
      <c r="BA84" s="214" t="str">
        <f t="shared" ca="1" si="145"/>
        <v/>
      </c>
      <c r="BB84" s="214" t="str">
        <f t="shared" ca="1" si="145"/>
        <v/>
      </c>
      <c r="BC84" s="214" t="str">
        <f t="shared" ca="1" si="145"/>
        <v/>
      </c>
      <c r="BD84" s="214" t="str">
        <f t="shared" ca="1" si="145"/>
        <v/>
      </c>
      <c r="BE84" s="214" t="str">
        <f t="shared" ca="1" si="145"/>
        <v/>
      </c>
      <c r="BF84" s="214" t="str">
        <f t="shared" ca="1" si="145"/>
        <v/>
      </c>
      <c r="BG84" s="214" t="str">
        <f t="shared" ca="1" si="145"/>
        <v/>
      </c>
      <c r="BH84" s="235" t="str">
        <f t="shared" ca="1" si="145"/>
        <v/>
      </c>
      <c r="BI84" s="407" t="str">
        <f t="shared" ca="1" si="141"/>
        <v>Eintracht Frankfurt</v>
      </c>
      <c r="BK84" s="515" t="b">
        <f t="shared" ca="1" si="122"/>
        <v>1</v>
      </c>
      <c r="BL84" s="515" t="b">
        <f t="shared" si="123"/>
        <v>1</v>
      </c>
      <c r="BM84" s="515" t="b">
        <f t="shared" si="124"/>
        <v>1</v>
      </c>
      <c r="BN84" s="515" t="b">
        <f t="shared" si="125"/>
        <v>1</v>
      </c>
      <c r="BO84" s="515" t="b">
        <f t="shared" si="126"/>
        <v>0</v>
      </c>
      <c r="BP84" s="515" t="b">
        <f t="shared" si="127"/>
        <v>0</v>
      </c>
      <c r="BQ84" s="515" t="b">
        <f t="shared" si="128"/>
        <v>0</v>
      </c>
    </row>
    <row r="85" spans="2:69" ht="24" customHeight="1" x14ac:dyDescent="0.2">
      <c r="B85" s="233">
        <v>76</v>
      </c>
      <c r="C85" s="445">
        <f ca="1">Planung!$I82</f>
        <v>0.63541666666666674</v>
      </c>
      <c r="D85" s="446">
        <f ca="1">Planung!$J82</f>
        <v>1</v>
      </c>
      <c r="E85" s="435" t="str">
        <f ca="1">Planung!$N82</f>
        <v>Maibach 1822 eV</v>
      </c>
      <c r="F85" s="436" t="s">
        <v>4</v>
      </c>
      <c r="G85" s="437" t="str">
        <f ca="1">Planung!$P82</f>
        <v>1. FC Riedwald</v>
      </c>
      <c r="H85" s="438"/>
      <c r="I85" s="439" t="str">
        <f>Sprache!$E$87</f>
        <v xml:space="preserve"> : </v>
      </c>
      <c r="J85" s="452"/>
      <c r="K85" s="438"/>
      <c r="L85" s="455" t="str">
        <f>Sprache!$E$87</f>
        <v xml:space="preserve"> : </v>
      </c>
      <c r="M85" s="452"/>
      <c r="N85" s="467"/>
      <c r="O85" s="455" t="str">
        <f>Sprache!$E$87</f>
        <v xml:space="preserve"> : </v>
      </c>
      <c r="P85" s="470"/>
      <c r="Q85" s="509" t="str">
        <f t="shared" ca="1" si="120"/>
        <v/>
      </c>
      <c r="R85" s="510" t="str">
        <f>Sprache!$E$87</f>
        <v xml:space="preserve"> : </v>
      </c>
      <c r="S85" s="511" t="str">
        <f t="shared" ca="1" si="121"/>
        <v/>
      </c>
      <c r="T85" s="600" t="str">
        <f>IF(Planung!$Q82="","",Planung!$Q82)</f>
        <v/>
      </c>
      <c r="V85" s="396">
        <f t="shared" ca="1" si="142"/>
        <v>4</v>
      </c>
      <c r="W85" s="397" t="str">
        <f t="shared" ref="W85:AM85" ca="1" si="146">IF(W61="","",W61)</f>
        <v>Inter Mailand</v>
      </c>
      <c r="X85" s="233">
        <f t="shared" ca="1" si="146"/>
        <v>2</v>
      </c>
      <c r="Y85" s="214">
        <f t="shared" ca="1" si="146"/>
        <v>1</v>
      </c>
      <c r="Z85" s="214">
        <f t="shared" ca="1" si="146"/>
        <v>0</v>
      </c>
      <c r="AA85" s="214">
        <f t="shared" ca="1" si="146"/>
        <v>1</v>
      </c>
      <c r="AB85" s="230">
        <f t="shared" ca="1" si="146"/>
        <v>3</v>
      </c>
      <c r="AC85" s="414" t="str">
        <f t="shared" si="146"/>
        <v xml:space="preserve"> : </v>
      </c>
      <c r="AD85" s="231">
        <f t="shared" ca="1" si="146"/>
        <v>2</v>
      </c>
      <c r="AE85" s="503">
        <f t="shared" ca="1" si="146"/>
        <v>1</v>
      </c>
      <c r="AF85" s="230">
        <f t="shared" ca="1" si="146"/>
        <v>101</v>
      </c>
      <c r="AG85" s="414" t="str">
        <f t="shared" si="146"/>
        <v xml:space="preserve"> : </v>
      </c>
      <c r="AH85" s="231">
        <f t="shared" ca="1" si="146"/>
        <v>80</v>
      </c>
      <c r="AI85" s="214">
        <f t="shared" ca="1" si="146"/>
        <v>21</v>
      </c>
      <c r="AJ85" s="232">
        <f t="shared" ca="1" si="146"/>
        <v>2</v>
      </c>
      <c r="AK85" s="233" t="str">
        <f t="shared" ca="1" si="146"/>
        <v/>
      </c>
      <c r="AL85" s="214" t="str">
        <f t="shared" ca="1" si="146"/>
        <v/>
      </c>
      <c r="AM85" s="214" t="str">
        <f t="shared" ca="1" si="146"/>
        <v>59 : 60</v>
      </c>
      <c r="AN85" s="234"/>
      <c r="AO85" s="214" t="str">
        <f t="shared" ref="AO85:AY85" ca="1" si="147">IF(AO61="","",AO61)</f>
        <v/>
      </c>
      <c r="AP85" s="214" t="str">
        <f t="shared" ca="1" si="147"/>
        <v/>
      </c>
      <c r="AQ85" s="214" t="str">
        <f t="shared" ca="1" si="147"/>
        <v>42 : 20</v>
      </c>
      <c r="AR85" s="214" t="str">
        <f t="shared" ca="1" si="147"/>
        <v/>
      </c>
      <c r="AS85" s="214" t="str">
        <f t="shared" ca="1" si="147"/>
        <v/>
      </c>
      <c r="AT85" s="214" t="str">
        <f t="shared" ca="1" si="147"/>
        <v/>
      </c>
      <c r="AU85" s="214" t="str">
        <f t="shared" ca="1" si="147"/>
        <v/>
      </c>
      <c r="AV85" s="400" t="str">
        <f t="shared" ca="1" si="147"/>
        <v/>
      </c>
      <c r="AW85" s="402" t="str">
        <f t="shared" ca="1" si="147"/>
        <v/>
      </c>
      <c r="AX85" s="214" t="str">
        <f t="shared" ca="1" si="147"/>
        <v/>
      </c>
      <c r="AY85" s="214" t="str">
        <f t="shared" ca="1" si="147"/>
        <v/>
      </c>
      <c r="AZ85" s="234"/>
      <c r="BA85" s="214" t="str">
        <f t="shared" ref="BA85:BH85" ca="1" si="148">IF(BA61="","",BA61)</f>
        <v/>
      </c>
      <c r="BB85" s="214" t="str">
        <f t="shared" ca="1" si="148"/>
        <v/>
      </c>
      <c r="BC85" s="214" t="str">
        <f t="shared" ca="1" si="148"/>
        <v/>
      </c>
      <c r="BD85" s="214" t="str">
        <f t="shared" ca="1" si="148"/>
        <v/>
      </c>
      <c r="BE85" s="214" t="str">
        <f t="shared" ca="1" si="148"/>
        <v/>
      </c>
      <c r="BF85" s="214" t="str">
        <f t="shared" ca="1" si="148"/>
        <v/>
      </c>
      <c r="BG85" s="214" t="str">
        <f t="shared" ca="1" si="148"/>
        <v/>
      </c>
      <c r="BH85" s="235" t="str">
        <f t="shared" ca="1" si="148"/>
        <v/>
      </c>
      <c r="BI85" s="407" t="str">
        <f t="shared" ca="1" si="141"/>
        <v>Inter Mailand</v>
      </c>
      <c r="BK85" s="515" t="b">
        <f t="shared" ca="1" si="122"/>
        <v>1</v>
      </c>
      <c r="BL85" s="515" t="b">
        <f t="shared" si="123"/>
        <v>1</v>
      </c>
      <c r="BM85" s="515" t="b">
        <f t="shared" si="124"/>
        <v>1</v>
      </c>
      <c r="BN85" s="515" t="b">
        <f t="shared" si="125"/>
        <v>1</v>
      </c>
      <c r="BO85" s="515" t="b">
        <f t="shared" si="126"/>
        <v>0</v>
      </c>
      <c r="BP85" s="515" t="b">
        <f t="shared" si="127"/>
        <v>0</v>
      </c>
      <c r="BQ85" s="515" t="b">
        <f t="shared" si="128"/>
        <v>0</v>
      </c>
    </row>
    <row r="86" spans="2:69" ht="24" customHeight="1" x14ac:dyDescent="0.2">
      <c r="B86" s="233">
        <v>77</v>
      </c>
      <c r="C86" s="445">
        <f ca="1">Planung!$I83</f>
        <v>0.63541666666666674</v>
      </c>
      <c r="D86" s="446">
        <f ca="1">Planung!$J83</f>
        <v>2</v>
      </c>
      <c r="E86" s="435" t="str">
        <f ca="1">Planung!$N83</f>
        <v>VFB Essenheim</v>
      </c>
      <c r="F86" s="436" t="s">
        <v>4</v>
      </c>
      <c r="G86" s="437" t="str">
        <f ca="1">Planung!$P83</f>
        <v>Eintracht Frankfurt</v>
      </c>
      <c r="H86" s="438"/>
      <c r="I86" s="439" t="str">
        <f>Sprache!$E$87</f>
        <v xml:space="preserve"> : </v>
      </c>
      <c r="J86" s="452"/>
      <c r="K86" s="438"/>
      <c r="L86" s="455" t="str">
        <f>Sprache!$E$87</f>
        <v xml:space="preserve"> : </v>
      </c>
      <c r="M86" s="452"/>
      <c r="N86" s="467"/>
      <c r="O86" s="455" t="str">
        <f>Sprache!$E$87</f>
        <v xml:space="preserve"> : </v>
      </c>
      <c r="P86" s="470"/>
      <c r="Q86" s="509" t="str">
        <f t="shared" ca="1" si="120"/>
        <v/>
      </c>
      <c r="R86" s="510" t="str">
        <f>Sprache!$E$87</f>
        <v xml:space="preserve"> : </v>
      </c>
      <c r="S86" s="511" t="str">
        <f t="shared" ca="1" si="121"/>
        <v/>
      </c>
      <c r="T86" s="600" t="str">
        <f>IF(Planung!$Q83="","",Planung!$Q83)</f>
        <v/>
      </c>
      <c r="V86" s="396">
        <f t="shared" ca="1" si="142"/>
        <v>5</v>
      </c>
      <c r="W86" s="397" t="str">
        <f t="shared" ref="W86:AN86" ca="1" si="149">IF(W62="","",W62)</f>
        <v>Maibach 1822 eV</v>
      </c>
      <c r="X86" s="233">
        <f t="shared" ca="1" si="149"/>
        <v>2</v>
      </c>
      <c r="Y86" s="214">
        <f t="shared" ca="1" si="149"/>
        <v>1</v>
      </c>
      <c r="Z86" s="214">
        <f t="shared" ca="1" si="149"/>
        <v>0</v>
      </c>
      <c r="AA86" s="214">
        <f t="shared" ca="1" si="149"/>
        <v>1</v>
      </c>
      <c r="AB86" s="230">
        <f t="shared" ca="1" si="149"/>
        <v>2</v>
      </c>
      <c r="AC86" s="414" t="str">
        <f t="shared" si="149"/>
        <v xml:space="preserve"> : </v>
      </c>
      <c r="AD86" s="231">
        <f t="shared" ca="1" si="149"/>
        <v>2</v>
      </c>
      <c r="AE86" s="503">
        <f t="shared" ca="1" si="149"/>
        <v>0</v>
      </c>
      <c r="AF86" s="230">
        <f t="shared" ca="1" si="149"/>
        <v>78</v>
      </c>
      <c r="AG86" s="414" t="str">
        <f t="shared" si="149"/>
        <v xml:space="preserve"> : </v>
      </c>
      <c r="AH86" s="231">
        <f t="shared" ca="1" si="149"/>
        <v>73</v>
      </c>
      <c r="AI86" s="214">
        <f t="shared" ca="1" si="149"/>
        <v>5</v>
      </c>
      <c r="AJ86" s="232">
        <f t="shared" ca="1" si="149"/>
        <v>2</v>
      </c>
      <c r="AK86" s="233" t="str">
        <f t="shared" ca="1" si="149"/>
        <v/>
      </c>
      <c r="AL86" s="214" t="str">
        <f t="shared" ca="1" si="149"/>
        <v/>
      </c>
      <c r="AM86" s="214" t="str">
        <f t="shared" ca="1" si="149"/>
        <v/>
      </c>
      <c r="AN86" s="214" t="str">
        <f t="shared" ca="1" si="149"/>
        <v/>
      </c>
      <c r="AO86" s="234"/>
      <c r="AP86" s="214" t="str">
        <f t="shared" ref="AP86:AZ86" ca="1" si="150">IF(AP62="","",AP62)</f>
        <v/>
      </c>
      <c r="AQ86" s="214" t="str">
        <f t="shared" ca="1" si="150"/>
        <v>36 : 42</v>
      </c>
      <c r="AR86" s="214" t="str">
        <f t="shared" ca="1" si="150"/>
        <v/>
      </c>
      <c r="AS86" s="214" t="str">
        <f t="shared" ca="1" si="150"/>
        <v/>
      </c>
      <c r="AT86" s="214" t="str">
        <f t="shared" ca="1" si="150"/>
        <v>42 : 31</v>
      </c>
      <c r="AU86" s="214" t="str">
        <f t="shared" ca="1" si="150"/>
        <v/>
      </c>
      <c r="AV86" s="400" t="str">
        <f t="shared" ca="1" si="150"/>
        <v/>
      </c>
      <c r="AW86" s="402" t="str">
        <f t="shared" ca="1" si="150"/>
        <v/>
      </c>
      <c r="AX86" s="214" t="str">
        <f t="shared" ca="1" si="150"/>
        <v/>
      </c>
      <c r="AY86" s="214" t="str">
        <f t="shared" ca="1" si="150"/>
        <v/>
      </c>
      <c r="AZ86" s="214" t="str">
        <f t="shared" ca="1" si="150"/>
        <v/>
      </c>
      <c r="BA86" s="234"/>
      <c r="BB86" s="214" t="str">
        <f t="shared" ref="BB86:BH86" ca="1" si="151">IF(BB62="","",BB62)</f>
        <v/>
      </c>
      <c r="BC86" s="214" t="str">
        <f t="shared" ca="1" si="151"/>
        <v/>
      </c>
      <c r="BD86" s="214" t="str">
        <f t="shared" ca="1" si="151"/>
        <v/>
      </c>
      <c r="BE86" s="214" t="str">
        <f t="shared" ca="1" si="151"/>
        <v/>
      </c>
      <c r="BF86" s="214" t="str">
        <f t="shared" ca="1" si="151"/>
        <v/>
      </c>
      <c r="BG86" s="214" t="str">
        <f t="shared" ca="1" si="151"/>
        <v/>
      </c>
      <c r="BH86" s="235" t="str">
        <f t="shared" ca="1" si="151"/>
        <v/>
      </c>
      <c r="BI86" s="407" t="str">
        <f t="shared" ca="1" si="141"/>
        <v>Maibach 1822 eV</v>
      </c>
      <c r="BK86" s="515" t="b">
        <f t="shared" ca="1" si="122"/>
        <v>1</v>
      </c>
      <c r="BL86" s="515" t="b">
        <f t="shared" si="123"/>
        <v>1</v>
      </c>
      <c r="BM86" s="515" t="b">
        <f t="shared" si="124"/>
        <v>1</v>
      </c>
      <c r="BN86" s="515" t="b">
        <f t="shared" si="125"/>
        <v>1</v>
      </c>
      <c r="BO86" s="515" t="b">
        <f t="shared" si="126"/>
        <v>0</v>
      </c>
      <c r="BP86" s="515" t="b">
        <f t="shared" si="127"/>
        <v>0</v>
      </c>
      <c r="BQ86" s="515" t="b">
        <f t="shared" si="128"/>
        <v>0</v>
      </c>
    </row>
    <row r="87" spans="2:69" ht="24" customHeight="1" x14ac:dyDescent="0.2">
      <c r="B87" s="233">
        <v>78</v>
      </c>
      <c r="C87" s="445">
        <f ca="1">Planung!$I84</f>
        <v>0.63541666666666674</v>
      </c>
      <c r="D87" s="446">
        <f ca="1">Planung!$J84</f>
        <v>3</v>
      </c>
      <c r="E87" s="435" t="str">
        <f ca="1">Planung!$N84</f>
        <v>FC Barcelona</v>
      </c>
      <c r="F87" s="436" t="s">
        <v>4</v>
      </c>
      <c r="G87" s="437" t="str">
        <f ca="1">Planung!$P84</f>
        <v>Inter Mailand</v>
      </c>
      <c r="H87" s="438"/>
      <c r="I87" s="439" t="str">
        <f>Sprache!$E$87</f>
        <v xml:space="preserve"> : </v>
      </c>
      <c r="J87" s="452"/>
      <c r="K87" s="438"/>
      <c r="L87" s="455" t="str">
        <f>Sprache!$E$87</f>
        <v xml:space="preserve"> : </v>
      </c>
      <c r="M87" s="452"/>
      <c r="N87" s="467"/>
      <c r="O87" s="455" t="str">
        <f>Sprache!$E$87</f>
        <v xml:space="preserve"> : </v>
      </c>
      <c r="P87" s="470"/>
      <c r="Q87" s="509" t="str">
        <f t="shared" ca="1" si="120"/>
        <v/>
      </c>
      <c r="R87" s="510" t="str">
        <f>Sprache!$E$87</f>
        <v xml:space="preserve"> : </v>
      </c>
      <c r="S87" s="511" t="str">
        <f t="shared" ca="1" si="121"/>
        <v/>
      </c>
      <c r="T87" s="600" t="str">
        <f>IF(Planung!$Q84="","",Planung!$Q84)</f>
        <v/>
      </c>
      <c r="V87" s="396">
        <f t="shared" ca="1" si="142"/>
        <v>6</v>
      </c>
      <c r="W87" s="397" t="str">
        <f t="shared" ref="W87:AO87" ca="1" si="152">IF(W63="","",W63)</f>
        <v>Raslo Winners</v>
      </c>
      <c r="X87" s="233">
        <f t="shared" ca="1" si="152"/>
        <v>2</v>
      </c>
      <c r="Y87" s="214">
        <f t="shared" ca="1" si="152"/>
        <v>1</v>
      </c>
      <c r="Z87" s="214">
        <f t="shared" ca="1" si="152"/>
        <v>0</v>
      </c>
      <c r="AA87" s="214">
        <f t="shared" ca="1" si="152"/>
        <v>1</v>
      </c>
      <c r="AB87" s="230">
        <f t="shared" ca="1" si="152"/>
        <v>2</v>
      </c>
      <c r="AC87" s="414" t="str">
        <f t="shared" si="152"/>
        <v xml:space="preserve"> : </v>
      </c>
      <c r="AD87" s="231">
        <f t="shared" ca="1" si="152"/>
        <v>3</v>
      </c>
      <c r="AE87" s="503">
        <f t="shared" ca="1" si="152"/>
        <v>-1</v>
      </c>
      <c r="AF87" s="230">
        <f t="shared" ca="1" si="152"/>
        <v>97</v>
      </c>
      <c r="AG87" s="414" t="str">
        <f t="shared" si="152"/>
        <v xml:space="preserve"> : </v>
      </c>
      <c r="AH87" s="231">
        <f t="shared" ca="1" si="152"/>
        <v>103</v>
      </c>
      <c r="AI87" s="214">
        <f t="shared" ca="1" si="152"/>
        <v>-6</v>
      </c>
      <c r="AJ87" s="232">
        <f t="shared" ca="1" si="152"/>
        <v>2</v>
      </c>
      <c r="AK87" s="233" t="str">
        <f t="shared" ca="1" si="152"/>
        <v>36 : 44</v>
      </c>
      <c r="AL87" s="214" t="str">
        <f t="shared" ca="1" si="152"/>
        <v/>
      </c>
      <c r="AM87" s="214" t="str">
        <f t="shared" ca="1" si="152"/>
        <v/>
      </c>
      <c r="AN87" s="214" t="str">
        <f t="shared" ca="1" si="152"/>
        <v/>
      </c>
      <c r="AO87" s="214" t="str">
        <f t="shared" ca="1" si="152"/>
        <v/>
      </c>
      <c r="AP87" s="234"/>
      <c r="AQ87" s="214" t="str">
        <f t="shared" ref="AQ87:BA87" ca="1" si="153">IF(AQ63="","",AQ63)</f>
        <v/>
      </c>
      <c r="AR87" s="214" t="str">
        <f t="shared" ca="1" si="153"/>
        <v>61 : 59</v>
      </c>
      <c r="AS87" s="214" t="str">
        <f t="shared" ca="1" si="153"/>
        <v/>
      </c>
      <c r="AT87" s="214" t="str">
        <f t="shared" ca="1" si="153"/>
        <v/>
      </c>
      <c r="AU87" s="214" t="str">
        <f t="shared" ca="1" si="153"/>
        <v/>
      </c>
      <c r="AV87" s="400" t="str">
        <f t="shared" ca="1" si="153"/>
        <v/>
      </c>
      <c r="AW87" s="402" t="str">
        <f t="shared" ca="1" si="153"/>
        <v/>
      </c>
      <c r="AX87" s="214" t="str">
        <f t="shared" ca="1" si="153"/>
        <v/>
      </c>
      <c r="AY87" s="214" t="str">
        <f t="shared" ca="1" si="153"/>
        <v/>
      </c>
      <c r="AZ87" s="214" t="str">
        <f t="shared" ca="1" si="153"/>
        <v/>
      </c>
      <c r="BA87" s="214" t="str">
        <f t="shared" ca="1" si="153"/>
        <v/>
      </c>
      <c r="BB87" s="234"/>
      <c r="BC87" s="214" t="str">
        <f t="shared" ref="BC87:BH87" ca="1" si="154">IF(BC63="","",BC63)</f>
        <v/>
      </c>
      <c r="BD87" s="214" t="str">
        <f t="shared" ca="1" si="154"/>
        <v/>
      </c>
      <c r="BE87" s="214" t="str">
        <f t="shared" ca="1" si="154"/>
        <v/>
      </c>
      <c r="BF87" s="214" t="str">
        <f t="shared" ca="1" si="154"/>
        <v/>
      </c>
      <c r="BG87" s="214" t="str">
        <f t="shared" ca="1" si="154"/>
        <v/>
      </c>
      <c r="BH87" s="235" t="str">
        <f t="shared" ca="1" si="154"/>
        <v/>
      </c>
      <c r="BI87" s="407" t="str">
        <f t="shared" ca="1" si="141"/>
        <v>Raslo Winners</v>
      </c>
      <c r="BK87" s="515" t="b">
        <f t="shared" ca="1" si="122"/>
        <v>1</v>
      </c>
      <c r="BL87" s="515" t="b">
        <f t="shared" si="123"/>
        <v>1</v>
      </c>
      <c r="BM87" s="515" t="b">
        <f t="shared" si="124"/>
        <v>1</v>
      </c>
      <c r="BN87" s="515" t="b">
        <f t="shared" si="125"/>
        <v>1</v>
      </c>
      <c r="BO87" s="515" t="b">
        <f t="shared" si="126"/>
        <v>0</v>
      </c>
      <c r="BP87" s="515" t="b">
        <f t="shared" si="127"/>
        <v>0</v>
      </c>
      <c r="BQ87" s="515" t="b">
        <f t="shared" si="128"/>
        <v>0</v>
      </c>
    </row>
    <row r="88" spans="2:69" ht="24" customHeight="1" x14ac:dyDescent="0.2">
      <c r="B88" s="233">
        <v>79</v>
      </c>
      <c r="C88" s="445">
        <f ca="1">Planung!$I85</f>
        <v>0.63541666666666674</v>
      </c>
      <c r="D88" s="446">
        <f ca="1">Planung!$J85</f>
        <v>4</v>
      </c>
      <c r="E88" s="435" t="str">
        <f ca="1">Planung!$N85</f>
        <v>SSV Wildbach</v>
      </c>
      <c r="F88" s="436" t="s">
        <v>4</v>
      </c>
      <c r="G88" s="437" t="str">
        <f ca="1">Planung!$P85</f>
        <v>AC Roma</v>
      </c>
      <c r="H88" s="438"/>
      <c r="I88" s="439" t="str">
        <f>Sprache!$E$87</f>
        <v xml:space="preserve"> : </v>
      </c>
      <c r="J88" s="452"/>
      <c r="K88" s="438"/>
      <c r="L88" s="455" t="str">
        <f>Sprache!$E$87</f>
        <v xml:space="preserve"> : </v>
      </c>
      <c r="M88" s="452"/>
      <c r="N88" s="467"/>
      <c r="O88" s="455" t="str">
        <f>Sprache!$E$87</f>
        <v xml:space="preserve"> : </v>
      </c>
      <c r="P88" s="470"/>
      <c r="Q88" s="509" t="str">
        <f t="shared" ca="1" si="120"/>
        <v/>
      </c>
      <c r="R88" s="510" t="str">
        <f>Sprache!$E$87</f>
        <v xml:space="preserve"> : </v>
      </c>
      <c r="S88" s="511" t="str">
        <f t="shared" ca="1" si="121"/>
        <v/>
      </c>
      <c r="T88" s="600" t="str">
        <f>IF(Planung!$Q85="","",Planung!$Q85)</f>
        <v/>
      </c>
      <c r="V88" s="396">
        <f t="shared" ca="1" si="142"/>
        <v>7</v>
      </c>
      <c r="W88" s="397" t="str">
        <f t="shared" ref="W88:AP88" ca="1" si="155">IF(W64="","",W64)</f>
        <v>VFB Essenheim</v>
      </c>
      <c r="X88" s="233">
        <f t="shared" ca="1" si="155"/>
        <v>2</v>
      </c>
      <c r="Y88" s="214">
        <f t="shared" ca="1" si="155"/>
        <v>1</v>
      </c>
      <c r="Z88" s="214">
        <f t="shared" ca="1" si="155"/>
        <v>0</v>
      </c>
      <c r="AA88" s="214">
        <f t="shared" ca="1" si="155"/>
        <v>1</v>
      </c>
      <c r="AB88" s="230">
        <f t="shared" ca="1" si="155"/>
        <v>2</v>
      </c>
      <c r="AC88" s="414" t="str">
        <f t="shared" si="155"/>
        <v xml:space="preserve"> : </v>
      </c>
      <c r="AD88" s="231">
        <f t="shared" ca="1" si="155"/>
        <v>2</v>
      </c>
      <c r="AE88" s="503">
        <f t="shared" ca="1" si="155"/>
        <v>0</v>
      </c>
      <c r="AF88" s="230">
        <f t="shared" ca="1" si="155"/>
        <v>62</v>
      </c>
      <c r="AG88" s="414" t="str">
        <f t="shared" si="155"/>
        <v xml:space="preserve"> : </v>
      </c>
      <c r="AH88" s="231">
        <f t="shared" ca="1" si="155"/>
        <v>78</v>
      </c>
      <c r="AI88" s="214">
        <f t="shared" ca="1" si="155"/>
        <v>-16</v>
      </c>
      <c r="AJ88" s="232">
        <f t="shared" ca="1" si="155"/>
        <v>2</v>
      </c>
      <c r="AK88" s="233" t="str">
        <f t="shared" ca="1" si="155"/>
        <v/>
      </c>
      <c r="AL88" s="214" t="str">
        <f t="shared" ca="1" si="155"/>
        <v/>
      </c>
      <c r="AM88" s="214" t="str">
        <f t="shared" ca="1" si="155"/>
        <v/>
      </c>
      <c r="AN88" s="214" t="str">
        <f t="shared" ca="1" si="155"/>
        <v>20 : 42</v>
      </c>
      <c r="AO88" s="214" t="str">
        <f t="shared" ca="1" si="155"/>
        <v>42 : 36</v>
      </c>
      <c r="AP88" s="214" t="str">
        <f t="shared" ca="1" si="155"/>
        <v/>
      </c>
      <c r="AQ88" s="234"/>
      <c r="AR88" s="214" t="str">
        <f t="shared" ref="AR88:BB88" ca="1" si="156">IF(AR64="","",AR64)</f>
        <v/>
      </c>
      <c r="AS88" s="214" t="str">
        <f t="shared" ca="1" si="156"/>
        <v/>
      </c>
      <c r="AT88" s="214" t="str">
        <f t="shared" ca="1" si="156"/>
        <v/>
      </c>
      <c r="AU88" s="214" t="str">
        <f t="shared" ca="1" si="156"/>
        <v/>
      </c>
      <c r="AV88" s="400" t="str">
        <f t="shared" ca="1" si="156"/>
        <v/>
      </c>
      <c r="AW88" s="402" t="str">
        <f t="shared" ca="1" si="156"/>
        <v/>
      </c>
      <c r="AX88" s="214" t="str">
        <f t="shared" ca="1" si="156"/>
        <v/>
      </c>
      <c r="AY88" s="214" t="str">
        <f t="shared" ca="1" si="156"/>
        <v/>
      </c>
      <c r="AZ88" s="214" t="str">
        <f t="shared" ca="1" si="156"/>
        <v/>
      </c>
      <c r="BA88" s="214" t="str">
        <f t="shared" ca="1" si="156"/>
        <v/>
      </c>
      <c r="BB88" s="214" t="str">
        <f t="shared" ca="1" si="156"/>
        <v/>
      </c>
      <c r="BC88" s="234"/>
      <c r="BD88" s="214" t="str">
        <f t="shared" ref="BD88:BH88" ca="1" si="157">IF(BD64="","",BD64)</f>
        <v/>
      </c>
      <c r="BE88" s="214" t="str">
        <f t="shared" ca="1" si="157"/>
        <v/>
      </c>
      <c r="BF88" s="214" t="str">
        <f t="shared" ca="1" si="157"/>
        <v/>
      </c>
      <c r="BG88" s="214" t="str">
        <f t="shared" ca="1" si="157"/>
        <v/>
      </c>
      <c r="BH88" s="235" t="str">
        <f t="shared" ca="1" si="157"/>
        <v/>
      </c>
      <c r="BI88" s="407" t="str">
        <f t="shared" ca="1" si="141"/>
        <v>VFB Essenheim</v>
      </c>
      <c r="BK88" s="515" t="b">
        <f t="shared" ca="1" si="122"/>
        <v>1</v>
      </c>
      <c r="BL88" s="515" t="b">
        <f t="shared" si="123"/>
        <v>1</v>
      </c>
      <c r="BM88" s="515" t="b">
        <f t="shared" si="124"/>
        <v>1</v>
      </c>
      <c r="BN88" s="515" t="b">
        <f t="shared" si="125"/>
        <v>1</v>
      </c>
      <c r="BO88" s="515" t="b">
        <f t="shared" si="126"/>
        <v>0</v>
      </c>
      <c r="BP88" s="515" t="b">
        <f t="shared" si="127"/>
        <v>0</v>
      </c>
      <c r="BQ88" s="515" t="b">
        <f t="shared" si="128"/>
        <v>0</v>
      </c>
    </row>
    <row r="89" spans="2:69" ht="24" customHeight="1" x14ac:dyDescent="0.2">
      <c r="B89" s="233">
        <v>80</v>
      </c>
      <c r="C89" s="445">
        <f ca="1">Planung!$I86</f>
        <v>0.63541666666666674</v>
      </c>
      <c r="D89" s="446">
        <f ca="1">Planung!$J86</f>
        <v>5</v>
      </c>
      <c r="E89" s="435" t="str">
        <f ca="1">Planung!$N86</f>
        <v>Raslo Winners</v>
      </c>
      <c r="F89" s="436" t="s">
        <v>4</v>
      </c>
      <c r="G89" s="437" t="str">
        <f ca="1">Planung!$P86</f>
        <v>Fun Kickers Oes</v>
      </c>
      <c r="H89" s="438"/>
      <c r="I89" s="439" t="str">
        <f>Sprache!$E$87</f>
        <v xml:space="preserve"> : </v>
      </c>
      <c r="J89" s="452"/>
      <c r="K89" s="438"/>
      <c r="L89" s="455" t="str">
        <f>Sprache!$E$87</f>
        <v xml:space="preserve"> : </v>
      </c>
      <c r="M89" s="452"/>
      <c r="N89" s="467"/>
      <c r="O89" s="455" t="str">
        <f>Sprache!$E$87</f>
        <v xml:space="preserve"> : </v>
      </c>
      <c r="P89" s="470"/>
      <c r="Q89" s="509" t="str">
        <f t="shared" ca="1" si="120"/>
        <v/>
      </c>
      <c r="R89" s="510" t="str">
        <f>Sprache!$E$87</f>
        <v xml:space="preserve"> : </v>
      </c>
      <c r="S89" s="511" t="str">
        <f t="shared" ca="1" si="121"/>
        <v/>
      </c>
      <c r="T89" s="600" t="str">
        <f>IF(Planung!$Q86="","",Planung!$Q86)</f>
        <v/>
      </c>
      <c r="V89" s="396">
        <f t="shared" ca="1" si="142"/>
        <v>8</v>
      </c>
      <c r="W89" s="397" t="str">
        <f t="shared" ref="W89:AQ89" ca="1" si="158">IF(W65="","",W65)</f>
        <v>1. FC Riedwald</v>
      </c>
      <c r="X89" s="233">
        <f t="shared" ca="1" si="158"/>
        <v>2</v>
      </c>
      <c r="Y89" s="214">
        <f t="shared" ca="1" si="158"/>
        <v>0</v>
      </c>
      <c r="Z89" s="214">
        <f t="shared" ca="1" si="158"/>
        <v>0</v>
      </c>
      <c r="AA89" s="214">
        <f t="shared" ca="1" si="158"/>
        <v>2</v>
      </c>
      <c r="AB89" s="230">
        <f t="shared" ca="1" si="158"/>
        <v>1</v>
      </c>
      <c r="AC89" s="414" t="str">
        <f t="shared" si="158"/>
        <v xml:space="preserve"> : </v>
      </c>
      <c r="AD89" s="231">
        <f t="shared" ca="1" si="158"/>
        <v>4</v>
      </c>
      <c r="AE89" s="503">
        <f t="shared" ca="1" si="158"/>
        <v>-3</v>
      </c>
      <c r="AF89" s="230">
        <f t="shared" ca="1" si="158"/>
        <v>87</v>
      </c>
      <c r="AG89" s="414" t="str">
        <f t="shared" si="158"/>
        <v xml:space="preserve"> : </v>
      </c>
      <c r="AH89" s="231">
        <f t="shared" ca="1" si="158"/>
        <v>103</v>
      </c>
      <c r="AI89" s="214">
        <f t="shared" ca="1" si="158"/>
        <v>-16</v>
      </c>
      <c r="AJ89" s="232">
        <f t="shared" ca="1" si="158"/>
        <v>0</v>
      </c>
      <c r="AK89" s="233" t="str">
        <f t="shared" ca="1" si="158"/>
        <v/>
      </c>
      <c r="AL89" s="214" t="str">
        <f t="shared" ca="1" si="158"/>
        <v>28 : 42</v>
      </c>
      <c r="AM89" s="214" t="str">
        <f t="shared" ca="1" si="158"/>
        <v/>
      </c>
      <c r="AN89" s="214" t="str">
        <f t="shared" ca="1" si="158"/>
        <v/>
      </c>
      <c r="AO89" s="214" t="str">
        <f t="shared" ca="1" si="158"/>
        <v/>
      </c>
      <c r="AP89" s="214" t="str">
        <f t="shared" ca="1" si="158"/>
        <v>59 : 61</v>
      </c>
      <c r="AQ89" s="214" t="str">
        <f t="shared" ca="1" si="158"/>
        <v/>
      </c>
      <c r="AR89" s="234"/>
      <c r="AS89" s="214" t="str">
        <f t="shared" ref="AS89:BC89" ca="1" si="159">IF(AS65="","",AS65)</f>
        <v/>
      </c>
      <c r="AT89" s="214" t="str">
        <f t="shared" ca="1" si="159"/>
        <v/>
      </c>
      <c r="AU89" s="214" t="str">
        <f t="shared" ca="1" si="159"/>
        <v/>
      </c>
      <c r="AV89" s="400" t="str">
        <f t="shared" ca="1" si="159"/>
        <v/>
      </c>
      <c r="AW89" s="402" t="str">
        <f t="shared" ca="1" si="159"/>
        <v/>
      </c>
      <c r="AX89" s="214" t="str">
        <f t="shared" ca="1" si="159"/>
        <v/>
      </c>
      <c r="AY89" s="214" t="str">
        <f t="shared" ca="1" si="159"/>
        <v/>
      </c>
      <c r="AZ89" s="214" t="str">
        <f t="shared" ca="1" si="159"/>
        <v/>
      </c>
      <c r="BA89" s="214" t="str">
        <f t="shared" ca="1" si="159"/>
        <v/>
      </c>
      <c r="BB89" s="214" t="str">
        <f t="shared" ca="1" si="159"/>
        <v/>
      </c>
      <c r="BC89" s="214" t="str">
        <f t="shared" ca="1" si="159"/>
        <v/>
      </c>
      <c r="BD89" s="234"/>
      <c r="BE89" s="214" t="str">
        <f t="shared" ref="BE89:BH89" ca="1" si="160">IF(BE65="","",BE65)</f>
        <v/>
      </c>
      <c r="BF89" s="214" t="str">
        <f t="shared" ca="1" si="160"/>
        <v/>
      </c>
      <c r="BG89" s="214" t="str">
        <f t="shared" ca="1" si="160"/>
        <v/>
      </c>
      <c r="BH89" s="235" t="str">
        <f t="shared" ca="1" si="160"/>
        <v/>
      </c>
      <c r="BI89" s="407" t="str">
        <f t="shared" ca="1" si="141"/>
        <v>1. FC Riedwald</v>
      </c>
      <c r="BK89" s="515" t="b">
        <f t="shared" ca="1" si="122"/>
        <v>1</v>
      </c>
      <c r="BL89" s="515" t="b">
        <f t="shared" si="123"/>
        <v>1</v>
      </c>
      <c r="BM89" s="515" t="b">
        <f t="shared" si="124"/>
        <v>1</v>
      </c>
      <c r="BN89" s="515" t="b">
        <f t="shared" si="125"/>
        <v>1</v>
      </c>
      <c r="BO89" s="515" t="b">
        <f t="shared" si="126"/>
        <v>0</v>
      </c>
      <c r="BP89" s="515" t="b">
        <f t="shared" si="127"/>
        <v>0</v>
      </c>
      <c r="BQ89" s="515" t="b">
        <f t="shared" si="128"/>
        <v>0</v>
      </c>
    </row>
    <row r="90" spans="2:69" ht="24" customHeight="1" x14ac:dyDescent="0.2">
      <c r="B90" s="233">
        <v>81</v>
      </c>
      <c r="C90" s="445">
        <f ca="1">Planung!$I87</f>
        <v>0.65277777777777779</v>
      </c>
      <c r="D90" s="446">
        <f ca="1">Planung!$J87</f>
        <v>1</v>
      </c>
      <c r="E90" s="435" t="str">
        <f ca="1">Planung!$N87</f>
        <v>1. FC Riedwald</v>
      </c>
      <c r="F90" s="436" t="s">
        <v>4</v>
      </c>
      <c r="G90" s="437" t="str">
        <f ca="1">Planung!$P87</f>
        <v>Eintracht Frankfurt</v>
      </c>
      <c r="H90" s="438"/>
      <c r="I90" s="439" t="str">
        <f>Sprache!$E$87</f>
        <v xml:space="preserve"> : </v>
      </c>
      <c r="J90" s="452"/>
      <c r="K90" s="438"/>
      <c r="L90" s="455" t="str">
        <f>Sprache!$E$87</f>
        <v xml:space="preserve"> : </v>
      </c>
      <c r="M90" s="452"/>
      <c r="N90" s="467"/>
      <c r="O90" s="455" t="str">
        <f>Sprache!$E$87</f>
        <v xml:space="preserve"> : </v>
      </c>
      <c r="P90" s="470"/>
      <c r="Q90" s="509" t="str">
        <f t="shared" ca="1" si="120"/>
        <v/>
      </c>
      <c r="R90" s="510" t="str">
        <f>Sprache!$E$87</f>
        <v xml:space="preserve"> : </v>
      </c>
      <c r="S90" s="511" t="str">
        <f t="shared" ca="1" si="121"/>
        <v/>
      </c>
      <c r="T90" s="600" t="str">
        <f>IF(Planung!$Q87="","",Planung!$Q87)</f>
        <v/>
      </c>
      <c r="V90" s="396">
        <f ca="1">V66</f>
        <v>9</v>
      </c>
      <c r="W90" s="397" t="str">
        <f t="shared" ref="W90:AR90" ca="1" si="161">IF(W66="","",W66)</f>
        <v>Fun Kickers Oes</v>
      </c>
      <c r="X90" s="233">
        <f t="shared" ca="1" si="161"/>
        <v>2</v>
      </c>
      <c r="Y90" s="214">
        <f t="shared" ca="1" si="161"/>
        <v>0</v>
      </c>
      <c r="Z90" s="214">
        <f t="shared" ca="1" si="161"/>
        <v>0</v>
      </c>
      <c r="AA90" s="214">
        <f t="shared" ca="1" si="161"/>
        <v>2</v>
      </c>
      <c r="AB90" s="230">
        <f t="shared" ca="1" si="161"/>
        <v>1</v>
      </c>
      <c r="AC90" s="414" t="str">
        <f t="shared" si="161"/>
        <v xml:space="preserve"> : </v>
      </c>
      <c r="AD90" s="231">
        <f t="shared" ca="1" si="161"/>
        <v>4</v>
      </c>
      <c r="AE90" s="503">
        <f t="shared" ca="1" si="161"/>
        <v>-3</v>
      </c>
      <c r="AF90" s="230">
        <f t="shared" ca="1" si="161"/>
        <v>86</v>
      </c>
      <c r="AG90" s="414" t="str">
        <f t="shared" si="161"/>
        <v xml:space="preserve"> : </v>
      </c>
      <c r="AH90" s="231">
        <f t="shared" ca="1" si="161"/>
        <v>104</v>
      </c>
      <c r="AI90" s="214">
        <f t="shared" ca="1" si="161"/>
        <v>-18</v>
      </c>
      <c r="AJ90" s="232">
        <f t="shared" ca="1" si="161"/>
        <v>0</v>
      </c>
      <c r="AK90" s="233" t="str">
        <f t="shared" ca="1" si="161"/>
        <v/>
      </c>
      <c r="AL90" s="214" t="str">
        <f t="shared" ca="1" si="161"/>
        <v>28 : 42</v>
      </c>
      <c r="AM90" s="214" t="str">
        <f t="shared" ca="1" si="161"/>
        <v>58 : 62</v>
      </c>
      <c r="AN90" s="214" t="str">
        <f t="shared" ca="1" si="161"/>
        <v/>
      </c>
      <c r="AO90" s="214" t="str">
        <f t="shared" ca="1" si="161"/>
        <v/>
      </c>
      <c r="AP90" s="214" t="str">
        <f t="shared" ca="1" si="161"/>
        <v/>
      </c>
      <c r="AQ90" s="214" t="str">
        <f t="shared" ca="1" si="161"/>
        <v/>
      </c>
      <c r="AR90" s="214" t="str">
        <f t="shared" ca="1" si="161"/>
        <v/>
      </c>
      <c r="AS90" s="234"/>
      <c r="AT90" s="214" t="str">
        <f t="shared" ref="AT90:BD90" ca="1" si="162">IF(AT66="","",AT66)</f>
        <v/>
      </c>
      <c r="AU90" s="214" t="str">
        <f t="shared" ca="1" si="162"/>
        <v/>
      </c>
      <c r="AV90" s="400" t="str">
        <f t="shared" ca="1" si="162"/>
        <v/>
      </c>
      <c r="AW90" s="402" t="str">
        <f t="shared" ca="1" si="162"/>
        <v/>
      </c>
      <c r="AX90" s="214" t="str">
        <f t="shared" ca="1" si="162"/>
        <v/>
      </c>
      <c r="AY90" s="214" t="str">
        <f t="shared" ca="1" si="162"/>
        <v/>
      </c>
      <c r="AZ90" s="214" t="str">
        <f t="shared" ca="1" si="162"/>
        <v/>
      </c>
      <c r="BA90" s="214" t="str">
        <f t="shared" ca="1" si="162"/>
        <v/>
      </c>
      <c r="BB90" s="214" t="str">
        <f t="shared" ca="1" si="162"/>
        <v/>
      </c>
      <c r="BC90" s="214" t="str">
        <f t="shared" ca="1" si="162"/>
        <v/>
      </c>
      <c r="BD90" s="214" t="str">
        <f t="shared" ca="1" si="162"/>
        <v/>
      </c>
      <c r="BE90" s="234"/>
      <c r="BF90" s="214" t="str">
        <f t="shared" ref="BF90:BH90" ca="1" si="163">IF(BF66="","",BF66)</f>
        <v/>
      </c>
      <c r="BG90" s="214" t="str">
        <f t="shared" ca="1" si="163"/>
        <v/>
      </c>
      <c r="BH90" s="235" t="str">
        <f t="shared" ca="1" si="163"/>
        <v/>
      </c>
      <c r="BI90" s="407" t="str">
        <f t="shared" ca="1" si="141"/>
        <v>Fun Kickers Oes</v>
      </c>
      <c r="BK90" s="515" t="b">
        <f t="shared" ca="1" si="122"/>
        <v>1</v>
      </c>
      <c r="BL90" s="515" t="b">
        <f t="shared" si="123"/>
        <v>1</v>
      </c>
      <c r="BM90" s="515" t="b">
        <f t="shared" si="124"/>
        <v>1</v>
      </c>
      <c r="BN90" s="515" t="b">
        <f t="shared" si="125"/>
        <v>1</v>
      </c>
      <c r="BO90" s="515" t="b">
        <f t="shared" si="126"/>
        <v>0</v>
      </c>
      <c r="BP90" s="515" t="b">
        <f t="shared" si="127"/>
        <v>0</v>
      </c>
      <c r="BQ90" s="515" t="b">
        <f t="shared" si="128"/>
        <v>0</v>
      </c>
    </row>
    <row r="91" spans="2:69" ht="24" customHeight="1" x14ac:dyDescent="0.2">
      <c r="B91" s="233">
        <v>82</v>
      </c>
      <c r="C91" s="445">
        <f ca="1">Planung!$I88</f>
        <v>0.65277777777777779</v>
      </c>
      <c r="D91" s="446">
        <f ca="1">Planung!$J88</f>
        <v>2</v>
      </c>
      <c r="E91" s="435" t="str">
        <f ca="1">Planung!$N88</f>
        <v>Maibach 1822 eV</v>
      </c>
      <c r="F91" s="436" t="s">
        <v>4</v>
      </c>
      <c r="G91" s="437" t="str">
        <f ca="1">Planung!$P88</f>
        <v>FC Barcelona</v>
      </c>
      <c r="H91" s="438"/>
      <c r="I91" s="439" t="str">
        <f>Sprache!$E$87</f>
        <v xml:space="preserve"> : </v>
      </c>
      <c r="J91" s="452"/>
      <c r="K91" s="438"/>
      <c r="L91" s="455" t="str">
        <f>Sprache!$E$87</f>
        <v xml:space="preserve"> : </v>
      </c>
      <c r="M91" s="452"/>
      <c r="N91" s="467"/>
      <c r="O91" s="455" t="str">
        <f>Sprache!$E$87</f>
        <v xml:space="preserve"> : </v>
      </c>
      <c r="P91" s="470"/>
      <c r="Q91" s="509" t="str">
        <f t="shared" ca="1" si="120"/>
        <v/>
      </c>
      <c r="R91" s="510" t="str">
        <f>Sprache!$E$87</f>
        <v xml:space="preserve"> : </v>
      </c>
      <c r="S91" s="511" t="str">
        <f t="shared" ca="1" si="121"/>
        <v/>
      </c>
      <c r="T91" s="600" t="str">
        <f>IF(Planung!$Q88="","",Planung!$Q88)</f>
        <v/>
      </c>
      <c r="V91" s="396">
        <f t="shared" ref="V91:V93" ca="1" si="164">V67</f>
        <v>10</v>
      </c>
      <c r="W91" s="397" t="str">
        <f t="shared" ref="W91:AS91" ca="1" si="165">IF(W67="","",W67)</f>
        <v>SSV Wildbach</v>
      </c>
      <c r="X91" s="233">
        <f t="shared" ca="1" si="165"/>
        <v>2</v>
      </c>
      <c r="Y91" s="214">
        <f t="shared" ca="1" si="165"/>
        <v>0</v>
      </c>
      <c r="Z91" s="214">
        <f t="shared" ca="1" si="165"/>
        <v>0</v>
      </c>
      <c r="AA91" s="214">
        <f t="shared" ca="1" si="165"/>
        <v>2</v>
      </c>
      <c r="AB91" s="230">
        <f t="shared" ca="1" si="165"/>
        <v>0</v>
      </c>
      <c r="AC91" s="414" t="str">
        <f t="shared" si="165"/>
        <v xml:space="preserve"> : </v>
      </c>
      <c r="AD91" s="231">
        <f t="shared" ca="1" si="165"/>
        <v>4</v>
      </c>
      <c r="AE91" s="503">
        <f t="shared" ca="1" si="165"/>
        <v>-4</v>
      </c>
      <c r="AF91" s="230">
        <f t="shared" ca="1" si="165"/>
        <v>48</v>
      </c>
      <c r="AG91" s="414" t="str">
        <f t="shared" si="165"/>
        <v xml:space="preserve"> : </v>
      </c>
      <c r="AH91" s="231">
        <f t="shared" ca="1" si="165"/>
        <v>84</v>
      </c>
      <c r="AI91" s="214">
        <f t="shared" ca="1" si="165"/>
        <v>-36</v>
      </c>
      <c r="AJ91" s="232">
        <f t="shared" ca="1" si="165"/>
        <v>0</v>
      </c>
      <c r="AK91" s="233" t="str">
        <f t="shared" ca="1" si="165"/>
        <v>17 : 42</v>
      </c>
      <c r="AL91" s="214" t="str">
        <f t="shared" ca="1" si="165"/>
        <v/>
      </c>
      <c r="AM91" s="214" t="str">
        <f t="shared" ca="1" si="165"/>
        <v/>
      </c>
      <c r="AN91" s="214" t="str">
        <f t="shared" ca="1" si="165"/>
        <v/>
      </c>
      <c r="AO91" s="214" t="str">
        <f t="shared" ca="1" si="165"/>
        <v>31 : 42</v>
      </c>
      <c r="AP91" s="214" t="str">
        <f t="shared" ca="1" si="165"/>
        <v/>
      </c>
      <c r="AQ91" s="214" t="str">
        <f t="shared" ca="1" si="165"/>
        <v/>
      </c>
      <c r="AR91" s="214" t="str">
        <f t="shared" ca="1" si="165"/>
        <v/>
      </c>
      <c r="AS91" s="214" t="str">
        <f t="shared" ca="1" si="165"/>
        <v/>
      </c>
      <c r="AT91" s="234"/>
      <c r="AU91" s="214" t="str">
        <f t="shared" ref="AU91:BE91" ca="1" si="166">IF(AU67="","",AU67)</f>
        <v/>
      </c>
      <c r="AV91" s="400" t="str">
        <f t="shared" ca="1" si="166"/>
        <v/>
      </c>
      <c r="AW91" s="402" t="str">
        <f t="shared" ca="1" si="166"/>
        <v/>
      </c>
      <c r="AX91" s="214" t="str">
        <f t="shared" ca="1" si="166"/>
        <v/>
      </c>
      <c r="AY91" s="214" t="str">
        <f t="shared" ca="1" si="166"/>
        <v/>
      </c>
      <c r="AZ91" s="214" t="str">
        <f t="shared" ca="1" si="166"/>
        <v/>
      </c>
      <c r="BA91" s="214" t="str">
        <f t="shared" ca="1" si="166"/>
        <v/>
      </c>
      <c r="BB91" s="214" t="str">
        <f t="shared" ca="1" si="166"/>
        <v/>
      </c>
      <c r="BC91" s="214" t="str">
        <f t="shared" ca="1" si="166"/>
        <v/>
      </c>
      <c r="BD91" s="214" t="str">
        <f t="shared" ca="1" si="166"/>
        <v/>
      </c>
      <c r="BE91" s="214" t="str">
        <f t="shared" ca="1" si="166"/>
        <v/>
      </c>
      <c r="BF91" s="234"/>
      <c r="BG91" s="214" t="str">
        <f t="shared" ref="BG91:BH92" ca="1" si="167">IF(BG67="","",BG67)</f>
        <v/>
      </c>
      <c r="BH91" s="235" t="str">
        <f t="shared" ca="1" si="167"/>
        <v/>
      </c>
      <c r="BI91" s="407" t="str">
        <f t="shared" ca="1" si="141"/>
        <v>SSV Wildbach</v>
      </c>
      <c r="BK91" s="515" t="b">
        <f t="shared" ca="1" si="122"/>
        <v>1</v>
      </c>
      <c r="BL91" s="515" t="b">
        <f t="shared" si="123"/>
        <v>1</v>
      </c>
      <c r="BM91" s="515" t="b">
        <f t="shared" si="124"/>
        <v>1</v>
      </c>
      <c r="BN91" s="515" t="b">
        <f t="shared" si="125"/>
        <v>1</v>
      </c>
      <c r="BO91" s="515" t="b">
        <f t="shared" si="126"/>
        <v>0</v>
      </c>
      <c r="BP91" s="515" t="b">
        <f t="shared" si="127"/>
        <v>0</v>
      </c>
      <c r="BQ91" s="515" t="b">
        <f t="shared" si="128"/>
        <v>0</v>
      </c>
    </row>
    <row r="92" spans="2:69" ht="24" customHeight="1" x14ac:dyDescent="0.2">
      <c r="B92" s="233">
        <v>83</v>
      </c>
      <c r="C92" s="445">
        <f ca="1">Planung!$I89</f>
        <v>0.65277777777777779</v>
      </c>
      <c r="D92" s="446">
        <f ca="1">Planung!$J89</f>
        <v>3</v>
      </c>
      <c r="E92" s="435" t="str">
        <f ca="1">Planung!$N89</f>
        <v>AC Roma</v>
      </c>
      <c r="F92" s="436" t="s">
        <v>4</v>
      </c>
      <c r="G92" s="437" t="str">
        <f ca="1">Planung!$P89</f>
        <v>VFB Essenheim</v>
      </c>
      <c r="H92" s="438"/>
      <c r="I92" s="439" t="str">
        <f>Sprache!$E$87</f>
        <v xml:space="preserve"> : </v>
      </c>
      <c r="J92" s="452"/>
      <c r="K92" s="438"/>
      <c r="L92" s="455" t="str">
        <f>Sprache!$E$87</f>
        <v xml:space="preserve"> : </v>
      </c>
      <c r="M92" s="452"/>
      <c r="N92" s="467"/>
      <c r="O92" s="455" t="str">
        <f>Sprache!$E$87</f>
        <v xml:space="preserve"> : </v>
      </c>
      <c r="P92" s="470"/>
      <c r="Q92" s="509" t="str">
        <f t="shared" ca="1" si="120"/>
        <v/>
      </c>
      <c r="R92" s="510" t="str">
        <f>Sprache!$E$87</f>
        <v xml:space="preserve"> : </v>
      </c>
      <c r="S92" s="511" t="str">
        <f t="shared" ca="1" si="121"/>
        <v/>
      </c>
      <c r="T92" s="600" t="str">
        <f>IF(Planung!$Q89="","",Planung!$Q89)</f>
        <v/>
      </c>
      <c r="V92" s="396">
        <f t="shared" ca="1" si="164"/>
        <v>11</v>
      </c>
      <c r="W92" s="397" t="str">
        <f t="shared" ref="W92:AT92" ca="1" si="168">IF(W68="","",W68)</f>
        <v/>
      </c>
      <c r="X92" s="233">
        <f t="shared" ca="1" si="168"/>
        <v>0</v>
      </c>
      <c r="Y92" s="214">
        <f t="shared" ca="1" si="168"/>
        <v>0</v>
      </c>
      <c r="Z92" s="214">
        <f t="shared" ca="1" si="168"/>
        <v>0</v>
      </c>
      <c r="AA92" s="214">
        <f t="shared" ca="1" si="168"/>
        <v>0</v>
      </c>
      <c r="AB92" s="230">
        <f t="shared" ca="1" si="168"/>
        <v>0</v>
      </c>
      <c r="AC92" s="414" t="str">
        <f t="shared" si="168"/>
        <v xml:space="preserve"> : </v>
      </c>
      <c r="AD92" s="231">
        <f t="shared" ca="1" si="168"/>
        <v>0</v>
      </c>
      <c r="AE92" s="503">
        <f t="shared" ca="1" si="168"/>
        <v>0</v>
      </c>
      <c r="AF92" s="230">
        <f t="shared" ca="1" si="168"/>
        <v>0</v>
      </c>
      <c r="AG92" s="414" t="str">
        <f t="shared" si="168"/>
        <v xml:space="preserve"> : </v>
      </c>
      <c r="AH92" s="231">
        <f t="shared" ca="1" si="168"/>
        <v>0</v>
      </c>
      <c r="AI92" s="214">
        <f t="shared" ca="1" si="168"/>
        <v>0</v>
      </c>
      <c r="AJ92" s="232">
        <f t="shared" ca="1" si="168"/>
        <v>0</v>
      </c>
      <c r="AK92" s="233" t="str">
        <f t="shared" ca="1" si="168"/>
        <v/>
      </c>
      <c r="AL92" s="214" t="str">
        <f t="shared" ca="1" si="168"/>
        <v/>
      </c>
      <c r="AM92" s="214" t="str">
        <f t="shared" ca="1" si="168"/>
        <v/>
      </c>
      <c r="AN92" s="214" t="str">
        <f t="shared" ca="1" si="168"/>
        <v/>
      </c>
      <c r="AO92" s="214" t="str">
        <f t="shared" ca="1" si="168"/>
        <v/>
      </c>
      <c r="AP92" s="214" t="str">
        <f t="shared" ca="1" si="168"/>
        <v/>
      </c>
      <c r="AQ92" s="214" t="str">
        <f t="shared" ca="1" si="168"/>
        <v/>
      </c>
      <c r="AR92" s="214" t="str">
        <f t="shared" ca="1" si="168"/>
        <v/>
      </c>
      <c r="AS92" s="214" t="str">
        <f t="shared" ca="1" si="168"/>
        <v/>
      </c>
      <c r="AT92" s="214" t="str">
        <f t="shared" ca="1" si="168"/>
        <v/>
      </c>
      <c r="AU92" s="234"/>
      <c r="AV92" s="400" t="str">
        <f t="shared" ref="AV92:BF92" ca="1" si="169">IF(AV68="","",AV68)</f>
        <v/>
      </c>
      <c r="AW92" s="402" t="str">
        <f t="shared" ca="1" si="169"/>
        <v/>
      </c>
      <c r="AX92" s="214" t="str">
        <f t="shared" ca="1" si="169"/>
        <v/>
      </c>
      <c r="AY92" s="214" t="str">
        <f t="shared" ca="1" si="169"/>
        <v/>
      </c>
      <c r="AZ92" s="214" t="str">
        <f t="shared" ca="1" si="169"/>
        <v/>
      </c>
      <c r="BA92" s="214" t="str">
        <f t="shared" ca="1" si="169"/>
        <v/>
      </c>
      <c r="BB92" s="214" t="str">
        <f t="shared" ca="1" si="169"/>
        <v/>
      </c>
      <c r="BC92" s="214" t="str">
        <f t="shared" ca="1" si="169"/>
        <v/>
      </c>
      <c r="BD92" s="214" t="str">
        <f t="shared" ca="1" si="169"/>
        <v/>
      </c>
      <c r="BE92" s="214" t="str">
        <f t="shared" ca="1" si="169"/>
        <v/>
      </c>
      <c r="BF92" s="214" t="str">
        <f t="shared" ca="1" si="169"/>
        <v/>
      </c>
      <c r="BG92" s="234"/>
      <c r="BH92" s="235" t="str">
        <f t="shared" ca="1" si="167"/>
        <v/>
      </c>
      <c r="BI92" s="407" t="str">
        <f t="shared" ca="1" si="141"/>
        <v/>
      </c>
      <c r="BK92" s="515" t="b">
        <f t="shared" ca="1" si="122"/>
        <v>1</v>
      </c>
      <c r="BL92" s="515" t="b">
        <f t="shared" si="123"/>
        <v>1</v>
      </c>
      <c r="BM92" s="515" t="b">
        <f t="shared" si="124"/>
        <v>1</v>
      </c>
      <c r="BN92" s="515" t="b">
        <f t="shared" si="125"/>
        <v>1</v>
      </c>
      <c r="BO92" s="515" t="b">
        <f t="shared" si="126"/>
        <v>0</v>
      </c>
      <c r="BP92" s="515" t="b">
        <f t="shared" si="127"/>
        <v>0</v>
      </c>
      <c r="BQ92" s="515" t="b">
        <f t="shared" si="128"/>
        <v>0</v>
      </c>
    </row>
    <row r="93" spans="2:69" ht="24" customHeight="1" thickBot="1" x14ac:dyDescent="0.25">
      <c r="B93" s="233">
        <v>84</v>
      </c>
      <c r="C93" s="445">
        <f ca="1">Planung!$I90</f>
        <v>0.65277777777777779</v>
      </c>
      <c r="D93" s="446">
        <f ca="1">Planung!$J90</f>
        <v>4</v>
      </c>
      <c r="E93" s="435" t="str">
        <f ca="1">Planung!$N90</f>
        <v>Inter Mailand</v>
      </c>
      <c r="F93" s="436" t="s">
        <v>4</v>
      </c>
      <c r="G93" s="437" t="str">
        <f ca="1">Planung!$P90</f>
        <v>Raslo Winners</v>
      </c>
      <c r="H93" s="438"/>
      <c r="I93" s="439" t="str">
        <f>Sprache!$E$87</f>
        <v xml:space="preserve"> : </v>
      </c>
      <c r="J93" s="452"/>
      <c r="K93" s="438"/>
      <c r="L93" s="455" t="str">
        <f>Sprache!$E$87</f>
        <v xml:space="preserve"> : </v>
      </c>
      <c r="M93" s="452"/>
      <c r="N93" s="467"/>
      <c r="O93" s="455" t="str">
        <f>Sprache!$E$87</f>
        <v xml:space="preserve"> : </v>
      </c>
      <c r="P93" s="470"/>
      <c r="Q93" s="509" t="str">
        <f t="shared" ca="1" si="120"/>
        <v/>
      </c>
      <c r="R93" s="510" t="str">
        <f>Sprache!$E$87</f>
        <v xml:space="preserve"> : </v>
      </c>
      <c r="S93" s="511" t="str">
        <f t="shared" ca="1" si="121"/>
        <v/>
      </c>
      <c r="T93" s="600" t="str">
        <f>IF(Planung!$Q90="","",Planung!$Q90)</f>
        <v/>
      </c>
      <c r="V93" s="409">
        <f t="shared" ca="1" si="164"/>
        <v>11</v>
      </c>
      <c r="W93" s="410" t="str">
        <f t="shared" ref="W93:AU93" ca="1" si="170">IF(W69="","",W69)</f>
        <v/>
      </c>
      <c r="X93" s="240">
        <f t="shared" ca="1" si="170"/>
        <v>0</v>
      </c>
      <c r="Y93" s="236">
        <f t="shared" ca="1" si="170"/>
        <v>0</v>
      </c>
      <c r="Z93" s="236">
        <f t="shared" ca="1" si="170"/>
        <v>0</v>
      </c>
      <c r="AA93" s="236">
        <f t="shared" ca="1" si="170"/>
        <v>0</v>
      </c>
      <c r="AB93" s="237">
        <f t="shared" ca="1" si="170"/>
        <v>0</v>
      </c>
      <c r="AC93" s="415" t="str">
        <f t="shared" si="170"/>
        <v xml:space="preserve"> : </v>
      </c>
      <c r="AD93" s="238">
        <f t="shared" ca="1" si="170"/>
        <v>0</v>
      </c>
      <c r="AE93" s="504">
        <f t="shared" ca="1" si="170"/>
        <v>0</v>
      </c>
      <c r="AF93" s="237">
        <f t="shared" ca="1" si="170"/>
        <v>0</v>
      </c>
      <c r="AG93" s="415" t="str">
        <f t="shared" si="170"/>
        <v xml:space="preserve"> : </v>
      </c>
      <c r="AH93" s="238">
        <f t="shared" ca="1" si="170"/>
        <v>0</v>
      </c>
      <c r="AI93" s="236">
        <f t="shared" ca="1" si="170"/>
        <v>0</v>
      </c>
      <c r="AJ93" s="239">
        <f t="shared" ca="1" si="170"/>
        <v>0</v>
      </c>
      <c r="AK93" s="240" t="str">
        <f t="shared" ca="1" si="170"/>
        <v/>
      </c>
      <c r="AL93" s="236" t="str">
        <f t="shared" ca="1" si="170"/>
        <v/>
      </c>
      <c r="AM93" s="236" t="str">
        <f t="shared" ca="1" si="170"/>
        <v/>
      </c>
      <c r="AN93" s="236" t="str">
        <f t="shared" ca="1" si="170"/>
        <v/>
      </c>
      <c r="AO93" s="236" t="str">
        <f t="shared" ca="1" si="170"/>
        <v/>
      </c>
      <c r="AP93" s="236" t="str">
        <f t="shared" ca="1" si="170"/>
        <v/>
      </c>
      <c r="AQ93" s="236" t="str">
        <f t="shared" ca="1" si="170"/>
        <v/>
      </c>
      <c r="AR93" s="236" t="str">
        <f t="shared" ca="1" si="170"/>
        <v/>
      </c>
      <c r="AS93" s="236" t="str">
        <f t="shared" ca="1" si="170"/>
        <v/>
      </c>
      <c r="AT93" s="236" t="str">
        <f t="shared" ca="1" si="170"/>
        <v/>
      </c>
      <c r="AU93" s="236" t="str">
        <f t="shared" ca="1" si="170"/>
        <v/>
      </c>
      <c r="AV93" s="411"/>
      <c r="AW93" s="412" t="str">
        <f t="shared" ref="AW93:BG93" ca="1" si="171">IF(AW69="","",AW69)</f>
        <v/>
      </c>
      <c r="AX93" s="236" t="str">
        <f t="shared" ca="1" si="171"/>
        <v/>
      </c>
      <c r="AY93" s="236" t="str">
        <f t="shared" ca="1" si="171"/>
        <v/>
      </c>
      <c r="AZ93" s="236" t="str">
        <f t="shared" ca="1" si="171"/>
        <v/>
      </c>
      <c r="BA93" s="236" t="str">
        <f t="shared" ca="1" si="171"/>
        <v/>
      </c>
      <c r="BB93" s="236" t="str">
        <f t="shared" ca="1" si="171"/>
        <v/>
      </c>
      <c r="BC93" s="236" t="str">
        <f t="shared" ca="1" si="171"/>
        <v/>
      </c>
      <c r="BD93" s="236" t="str">
        <f t="shared" ca="1" si="171"/>
        <v/>
      </c>
      <c r="BE93" s="236" t="str">
        <f t="shared" ca="1" si="171"/>
        <v/>
      </c>
      <c r="BF93" s="236" t="str">
        <f t="shared" ca="1" si="171"/>
        <v/>
      </c>
      <c r="BG93" s="236" t="str">
        <f t="shared" ca="1" si="171"/>
        <v/>
      </c>
      <c r="BH93" s="241"/>
      <c r="BI93" s="416" t="str">
        <f t="shared" ca="1" si="141"/>
        <v/>
      </c>
      <c r="BK93" s="515" t="b">
        <f t="shared" ca="1" si="122"/>
        <v>1</v>
      </c>
      <c r="BL93" s="515" t="b">
        <f t="shared" si="123"/>
        <v>1</v>
      </c>
      <c r="BM93" s="515" t="b">
        <f t="shared" si="124"/>
        <v>1</v>
      </c>
      <c r="BN93" s="515" t="b">
        <f t="shared" si="125"/>
        <v>1</v>
      </c>
      <c r="BO93" s="515" t="b">
        <f t="shared" si="126"/>
        <v>0</v>
      </c>
      <c r="BP93" s="515" t="b">
        <f t="shared" si="127"/>
        <v>0</v>
      </c>
      <c r="BQ93" s="515" t="b">
        <f t="shared" si="128"/>
        <v>0</v>
      </c>
    </row>
    <row r="94" spans="2:69" ht="24" customHeight="1" thickTop="1" x14ac:dyDescent="0.4">
      <c r="B94" s="233">
        <v>85</v>
      </c>
      <c r="C94" s="445">
        <f ca="1">Planung!$I91</f>
        <v>0.65277777777777779</v>
      </c>
      <c r="D94" s="446">
        <f ca="1">Planung!$J91</f>
        <v>5</v>
      </c>
      <c r="E94" s="435" t="str">
        <f ca="1">Planung!$N91</f>
        <v>Fun Kickers Oes</v>
      </c>
      <c r="F94" s="436" t="s">
        <v>4</v>
      </c>
      <c r="G94" s="437" t="str">
        <f ca="1">Planung!$P91</f>
        <v>SSV Wildbach</v>
      </c>
      <c r="H94" s="438"/>
      <c r="I94" s="439" t="str">
        <f>Sprache!$E$87</f>
        <v xml:space="preserve"> : </v>
      </c>
      <c r="J94" s="452"/>
      <c r="K94" s="438"/>
      <c r="L94" s="455" t="str">
        <f>Sprache!$E$87</f>
        <v xml:space="preserve"> : </v>
      </c>
      <c r="M94" s="452"/>
      <c r="N94" s="467"/>
      <c r="O94" s="455" t="str">
        <f>Sprache!$E$87</f>
        <v xml:space="preserve"> : </v>
      </c>
      <c r="P94" s="470"/>
      <c r="Q94" s="509" t="str">
        <f t="shared" ca="1" si="120"/>
        <v/>
      </c>
      <c r="R94" s="510" t="str">
        <f>Sprache!$E$87</f>
        <v xml:space="preserve"> : </v>
      </c>
      <c r="S94" s="511" t="str">
        <f t="shared" ca="1" si="121"/>
        <v/>
      </c>
      <c r="T94" s="600" t="str">
        <f>IF(Planung!$Q91="","",Planung!$Q91)</f>
        <v/>
      </c>
      <c r="AK94" s="666" t="str">
        <f>$AK$22</f>
        <v>TABELLE UNGÜLTIG</v>
      </c>
      <c r="AL94" s="666"/>
      <c r="AM94" s="666"/>
      <c r="AN94" s="666"/>
      <c r="AO94" s="666"/>
      <c r="AP94" s="666"/>
      <c r="AQ94" s="666"/>
      <c r="AR94" s="666"/>
      <c r="AS94" s="666"/>
      <c r="AW94" s="666" t="str">
        <f>$AK$22</f>
        <v>TABELLE UNGÜLTIG</v>
      </c>
      <c r="AX94" s="666"/>
      <c r="AY94" s="666"/>
      <c r="AZ94" s="666"/>
      <c r="BA94" s="666"/>
      <c r="BB94" s="666"/>
      <c r="BC94" s="666"/>
      <c r="BD94" s="666"/>
      <c r="BE94" s="666"/>
      <c r="BK94" s="515" t="b">
        <f t="shared" ca="1" si="122"/>
        <v>1</v>
      </c>
      <c r="BL94" s="515" t="b">
        <f t="shared" si="123"/>
        <v>1</v>
      </c>
      <c r="BM94" s="515" t="b">
        <f t="shared" si="124"/>
        <v>1</v>
      </c>
      <c r="BN94" s="515" t="b">
        <f t="shared" si="125"/>
        <v>1</v>
      </c>
      <c r="BO94" s="515" t="b">
        <f t="shared" si="126"/>
        <v>0</v>
      </c>
      <c r="BP94" s="515" t="b">
        <f t="shared" si="127"/>
        <v>0</v>
      </c>
      <c r="BQ94" s="515" t="b">
        <f t="shared" si="128"/>
        <v>0</v>
      </c>
    </row>
    <row r="95" spans="2:69" ht="24" customHeight="1" x14ac:dyDescent="0.2">
      <c r="B95" s="233">
        <v>86</v>
      </c>
      <c r="C95" s="445">
        <f ca="1">Planung!$I92</f>
        <v>0.67013888888888884</v>
      </c>
      <c r="D95" s="446">
        <f ca="1">Planung!$J92</f>
        <v>1</v>
      </c>
      <c r="E95" s="435" t="str">
        <f ca="1">Planung!$N92</f>
        <v>FC Barcelona</v>
      </c>
      <c r="F95" s="436" t="s">
        <v>4</v>
      </c>
      <c r="G95" s="437" t="str">
        <f ca="1">Planung!$P92</f>
        <v>1. FC Riedwald</v>
      </c>
      <c r="H95" s="438"/>
      <c r="I95" s="439" t="str">
        <f>Sprache!$E$87</f>
        <v xml:space="preserve"> : </v>
      </c>
      <c r="J95" s="452"/>
      <c r="K95" s="438"/>
      <c r="L95" s="455" t="str">
        <f>Sprache!$E$87</f>
        <v xml:space="preserve"> : </v>
      </c>
      <c r="M95" s="452"/>
      <c r="N95" s="467"/>
      <c r="O95" s="455" t="str">
        <f>Sprache!$E$87</f>
        <v xml:space="preserve"> : </v>
      </c>
      <c r="P95" s="470"/>
      <c r="Q95" s="509" t="str">
        <f t="shared" ca="1" si="120"/>
        <v/>
      </c>
      <c r="R95" s="510" t="str">
        <f>Sprache!$E$87</f>
        <v xml:space="preserve"> : </v>
      </c>
      <c r="S95" s="511" t="str">
        <f t="shared" ca="1" si="121"/>
        <v/>
      </c>
      <c r="T95" s="600" t="str">
        <f>IF(Planung!$Q92="","",Planung!$Q92)</f>
        <v/>
      </c>
      <c r="BK95" s="515" t="b">
        <f t="shared" ca="1" si="122"/>
        <v>1</v>
      </c>
      <c r="BL95" s="515" t="b">
        <f t="shared" si="123"/>
        <v>1</v>
      </c>
      <c r="BM95" s="515" t="b">
        <f t="shared" si="124"/>
        <v>1</v>
      </c>
      <c r="BN95" s="515" t="b">
        <f t="shared" si="125"/>
        <v>1</v>
      </c>
      <c r="BO95" s="515" t="b">
        <f t="shared" si="126"/>
        <v>0</v>
      </c>
      <c r="BP95" s="515" t="b">
        <f t="shared" si="127"/>
        <v>0</v>
      </c>
      <c r="BQ95" s="515" t="b">
        <f t="shared" si="128"/>
        <v>0</v>
      </c>
    </row>
    <row r="96" spans="2:69" ht="24" customHeight="1" x14ac:dyDescent="0.2">
      <c r="B96" s="233">
        <v>87</v>
      </c>
      <c r="C96" s="445">
        <f ca="1">Planung!$I93</f>
        <v>0.67013888888888884</v>
      </c>
      <c r="D96" s="446">
        <f ca="1">Planung!$J93</f>
        <v>2</v>
      </c>
      <c r="E96" s="435" t="str">
        <f ca="1">Planung!$N93</f>
        <v>Eintracht Frankfurt</v>
      </c>
      <c r="F96" s="436" t="s">
        <v>4</v>
      </c>
      <c r="G96" s="437" t="str">
        <f ca="1">Planung!$P93</f>
        <v>AC Roma</v>
      </c>
      <c r="H96" s="438"/>
      <c r="I96" s="439" t="str">
        <f>Sprache!$E$87</f>
        <v xml:space="preserve"> : </v>
      </c>
      <c r="J96" s="452"/>
      <c r="K96" s="438"/>
      <c r="L96" s="455" t="str">
        <f>Sprache!$E$87</f>
        <v xml:space="preserve"> : </v>
      </c>
      <c r="M96" s="452"/>
      <c r="N96" s="467"/>
      <c r="O96" s="455" t="str">
        <f>Sprache!$E$87</f>
        <v xml:space="preserve"> : </v>
      </c>
      <c r="P96" s="470"/>
      <c r="Q96" s="509" t="str">
        <f t="shared" ca="1" si="120"/>
        <v/>
      </c>
      <c r="R96" s="510" t="str">
        <f>Sprache!$E$87</f>
        <v xml:space="preserve"> : </v>
      </c>
      <c r="S96" s="511" t="str">
        <f t="shared" ca="1" si="121"/>
        <v/>
      </c>
      <c r="T96" s="600" t="str">
        <f>IF(Planung!$Q93="","",Planung!$Q93)</f>
        <v/>
      </c>
      <c r="BK96" s="515" t="b">
        <f t="shared" ca="1" si="122"/>
        <v>1</v>
      </c>
      <c r="BL96" s="515" t="b">
        <f t="shared" si="123"/>
        <v>1</v>
      </c>
      <c r="BM96" s="515" t="b">
        <f t="shared" si="124"/>
        <v>1</v>
      </c>
      <c r="BN96" s="515" t="b">
        <f t="shared" si="125"/>
        <v>1</v>
      </c>
      <c r="BO96" s="515" t="b">
        <f t="shared" si="126"/>
        <v>0</v>
      </c>
      <c r="BP96" s="515" t="b">
        <f t="shared" si="127"/>
        <v>0</v>
      </c>
      <c r="BQ96" s="515" t="b">
        <f t="shared" si="128"/>
        <v>0</v>
      </c>
    </row>
    <row r="97" spans="2:69" ht="24" customHeight="1" x14ac:dyDescent="0.2">
      <c r="B97" s="233">
        <v>88</v>
      </c>
      <c r="C97" s="445">
        <f ca="1">Planung!$I94</f>
        <v>0.67013888888888884</v>
      </c>
      <c r="D97" s="446">
        <f ca="1">Planung!$J94</f>
        <v>3</v>
      </c>
      <c r="E97" s="435" t="str">
        <f ca="1">Planung!$N94</f>
        <v>Raslo Winners</v>
      </c>
      <c r="F97" s="436" t="s">
        <v>4</v>
      </c>
      <c r="G97" s="437" t="str">
        <f ca="1">Planung!$P94</f>
        <v>Maibach 1822 eV</v>
      </c>
      <c r="H97" s="438"/>
      <c r="I97" s="439" t="str">
        <f>Sprache!$E$87</f>
        <v xml:space="preserve"> : </v>
      </c>
      <c r="J97" s="452"/>
      <c r="K97" s="438"/>
      <c r="L97" s="455" t="str">
        <f>Sprache!$E$87</f>
        <v xml:space="preserve"> : </v>
      </c>
      <c r="M97" s="452"/>
      <c r="N97" s="467"/>
      <c r="O97" s="455" t="str">
        <f>Sprache!$E$87</f>
        <v xml:space="preserve"> : </v>
      </c>
      <c r="P97" s="470"/>
      <c r="Q97" s="509" t="str">
        <f t="shared" ca="1" si="120"/>
        <v/>
      </c>
      <c r="R97" s="510" t="str">
        <f>Sprache!$E$87</f>
        <v xml:space="preserve"> : </v>
      </c>
      <c r="S97" s="511" t="str">
        <f t="shared" ca="1" si="121"/>
        <v/>
      </c>
      <c r="T97" s="600" t="str">
        <f>IF(Planung!$Q94="","",Planung!$Q94)</f>
        <v/>
      </c>
      <c r="BK97" s="515" t="b">
        <f t="shared" ca="1" si="122"/>
        <v>1</v>
      </c>
      <c r="BL97" s="515" t="b">
        <f t="shared" si="123"/>
        <v>1</v>
      </c>
      <c r="BM97" s="515" t="b">
        <f t="shared" si="124"/>
        <v>1</v>
      </c>
      <c r="BN97" s="515" t="b">
        <f t="shared" si="125"/>
        <v>1</v>
      </c>
      <c r="BO97" s="515" t="b">
        <f t="shared" si="126"/>
        <v>0</v>
      </c>
      <c r="BP97" s="515" t="b">
        <f t="shared" si="127"/>
        <v>0</v>
      </c>
      <c r="BQ97" s="515" t="b">
        <f t="shared" si="128"/>
        <v>0</v>
      </c>
    </row>
    <row r="98" spans="2:69" ht="24" customHeight="1" x14ac:dyDescent="0.2">
      <c r="B98" s="233">
        <v>89</v>
      </c>
      <c r="C98" s="445">
        <f ca="1">Planung!$I95</f>
        <v>0.67013888888888884</v>
      </c>
      <c r="D98" s="446">
        <f ca="1">Planung!$J95</f>
        <v>4</v>
      </c>
      <c r="E98" s="435" t="str">
        <f ca="1">Planung!$N95</f>
        <v>VFB Essenheim</v>
      </c>
      <c r="F98" s="436" t="s">
        <v>4</v>
      </c>
      <c r="G98" s="437" t="str">
        <f ca="1">Planung!$P95</f>
        <v>Fun Kickers Oes</v>
      </c>
      <c r="H98" s="438"/>
      <c r="I98" s="439" t="str">
        <f>Sprache!$E$87</f>
        <v xml:space="preserve"> : </v>
      </c>
      <c r="J98" s="452"/>
      <c r="K98" s="438"/>
      <c r="L98" s="455" t="str">
        <f>Sprache!$E$87</f>
        <v xml:space="preserve"> : </v>
      </c>
      <c r="M98" s="452"/>
      <c r="N98" s="467"/>
      <c r="O98" s="455" t="str">
        <f>Sprache!$E$87</f>
        <v xml:space="preserve"> : </v>
      </c>
      <c r="P98" s="470"/>
      <c r="Q98" s="509" t="str">
        <f t="shared" ca="1" si="120"/>
        <v/>
      </c>
      <c r="R98" s="510" t="str">
        <f>Sprache!$E$87</f>
        <v xml:space="preserve"> : </v>
      </c>
      <c r="S98" s="511" t="str">
        <f t="shared" ca="1" si="121"/>
        <v/>
      </c>
      <c r="T98" s="600" t="str">
        <f>IF(Planung!$Q95="","",Planung!$Q95)</f>
        <v/>
      </c>
      <c r="BK98" s="515" t="b">
        <f t="shared" ca="1" si="122"/>
        <v>1</v>
      </c>
      <c r="BL98" s="515" t="b">
        <f t="shared" si="123"/>
        <v>1</v>
      </c>
      <c r="BM98" s="515" t="b">
        <f t="shared" si="124"/>
        <v>1</v>
      </c>
      <c r="BN98" s="515" t="b">
        <f t="shared" si="125"/>
        <v>1</v>
      </c>
      <c r="BO98" s="515" t="b">
        <f t="shared" si="126"/>
        <v>0</v>
      </c>
      <c r="BP98" s="515" t="b">
        <f t="shared" si="127"/>
        <v>0</v>
      </c>
      <c r="BQ98" s="515" t="b">
        <f t="shared" si="128"/>
        <v>0</v>
      </c>
    </row>
    <row r="99" spans="2:69" ht="24" customHeight="1" x14ac:dyDescent="0.2">
      <c r="B99" s="233">
        <v>90</v>
      </c>
      <c r="C99" s="445">
        <f ca="1">Planung!$I96</f>
        <v>0.67013888888888884</v>
      </c>
      <c r="D99" s="446">
        <f ca="1">Planung!$J96</f>
        <v>5</v>
      </c>
      <c r="E99" s="435" t="str">
        <f ca="1">Planung!$N96</f>
        <v>SSV Wildbach</v>
      </c>
      <c r="F99" s="436" t="s">
        <v>4</v>
      </c>
      <c r="G99" s="437" t="str">
        <f ca="1">Planung!$P96</f>
        <v>Inter Mailand</v>
      </c>
      <c r="H99" s="438"/>
      <c r="I99" s="439" t="str">
        <f>Sprache!$E$87</f>
        <v xml:space="preserve"> : </v>
      </c>
      <c r="J99" s="452"/>
      <c r="K99" s="438"/>
      <c r="L99" s="455" t="str">
        <f>Sprache!$E$87</f>
        <v xml:space="preserve"> : </v>
      </c>
      <c r="M99" s="452"/>
      <c r="N99" s="467"/>
      <c r="O99" s="455" t="str">
        <f>Sprache!$E$87</f>
        <v xml:space="preserve"> : </v>
      </c>
      <c r="P99" s="470"/>
      <c r="Q99" s="509" t="str">
        <f t="shared" ca="1" si="120"/>
        <v/>
      </c>
      <c r="R99" s="510" t="str">
        <f>Sprache!$E$87</f>
        <v xml:space="preserve"> : </v>
      </c>
      <c r="S99" s="511" t="str">
        <f t="shared" ca="1" si="121"/>
        <v/>
      </c>
      <c r="T99" s="600" t="str">
        <f>IF(Planung!$Q96="","",Planung!$Q96)</f>
        <v/>
      </c>
      <c r="BK99" s="515" t="b">
        <f t="shared" ca="1" si="122"/>
        <v>1</v>
      </c>
      <c r="BL99" s="515" t="b">
        <f t="shared" si="123"/>
        <v>1</v>
      </c>
      <c r="BM99" s="515" t="b">
        <f t="shared" si="124"/>
        <v>1</v>
      </c>
      <c r="BN99" s="515" t="b">
        <f t="shared" si="125"/>
        <v>1</v>
      </c>
      <c r="BO99" s="515" t="b">
        <f t="shared" si="126"/>
        <v>0</v>
      </c>
      <c r="BP99" s="515" t="b">
        <f t="shared" si="127"/>
        <v>0</v>
      </c>
      <c r="BQ99" s="515" t="b">
        <f t="shared" si="128"/>
        <v>0</v>
      </c>
    </row>
    <row r="100" spans="2:69" ht="24" customHeight="1" x14ac:dyDescent="0.2">
      <c r="B100" s="233">
        <v>91</v>
      </c>
      <c r="C100" s="445" t="str">
        <f ca="1">Planung!$I97</f>
        <v/>
      </c>
      <c r="D100" s="446" t="str">
        <f ca="1">Planung!$J97</f>
        <v/>
      </c>
      <c r="E100" s="435" t="str">
        <f ca="1">Planung!$N97</f>
        <v/>
      </c>
      <c r="F100" s="436" t="s">
        <v>4</v>
      </c>
      <c r="G100" s="437" t="str">
        <f ca="1">Planung!$P97</f>
        <v/>
      </c>
      <c r="H100" s="438"/>
      <c r="I100" s="439" t="str">
        <f>Sprache!$E$87</f>
        <v xml:space="preserve"> : </v>
      </c>
      <c r="J100" s="452"/>
      <c r="K100" s="438"/>
      <c r="L100" s="455" t="str">
        <f>Sprache!$E$87</f>
        <v xml:space="preserve"> : </v>
      </c>
      <c r="M100" s="452"/>
      <c r="N100" s="467"/>
      <c r="O100" s="455" t="str">
        <f>Sprache!$E$87</f>
        <v xml:space="preserve"> : </v>
      </c>
      <c r="P100" s="470"/>
      <c r="Q100" s="509" t="str">
        <f t="shared" ca="1" si="120"/>
        <v/>
      </c>
      <c r="R100" s="510" t="str">
        <f>Sprache!$E$87</f>
        <v xml:space="preserve"> : </v>
      </c>
      <c r="S100" s="511" t="str">
        <f t="shared" ca="1" si="121"/>
        <v/>
      </c>
      <c r="T100" s="600" t="str">
        <f>IF(Planung!$Q97="","",Planung!$Q97)</f>
        <v/>
      </c>
      <c r="BK100" s="515" t="b">
        <f t="shared" ca="1" si="122"/>
        <v>1</v>
      </c>
      <c r="BL100" s="515" t="b">
        <f t="shared" si="123"/>
        <v>1</v>
      </c>
      <c r="BM100" s="515" t="b">
        <f t="shared" si="124"/>
        <v>1</v>
      </c>
      <c r="BN100" s="515" t="b">
        <f t="shared" si="125"/>
        <v>1</v>
      </c>
      <c r="BO100" s="515" t="b">
        <f t="shared" si="126"/>
        <v>0</v>
      </c>
      <c r="BP100" s="515" t="b">
        <f t="shared" si="127"/>
        <v>0</v>
      </c>
      <c r="BQ100" s="515" t="b">
        <f t="shared" si="128"/>
        <v>0</v>
      </c>
    </row>
    <row r="101" spans="2:69" ht="24" customHeight="1" x14ac:dyDescent="0.2">
      <c r="B101" s="233">
        <v>92</v>
      </c>
      <c r="C101" s="445" t="str">
        <f ca="1">Planung!$I98</f>
        <v/>
      </c>
      <c r="D101" s="446" t="str">
        <f ca="1">Planung!$J98</f>
        <v/>
      </c>
      <c r="E101" s="435" t="str">
        <f ca="1">Planung!$N98</f>
        <v/>
      </c>
      <c r="F101" s="436" t="s">
        <v>4</v>
      </c>
      <c r="G101" s="437" t="str">
        <f ca="1">Planung!$P98</f>
        <v/>
      </c>
      <c r="H101" s="438"/>
      <c r="I101" s="439" t="str">
        <f>Sprache!$E$87</f>
        <v xml:space="preserve"> : </v>
      </c>
      <c r="J101" s="452"/>
      <c r="K101" s="438"/>
      <c r="L101" s="455" t="str">
        <f>Sprache!$E$87</f>
        <v xml:space="preserve"> : </v>
      </c>
      <c r="M101" s="452"/>
      <c r="N101" s="467"/>
      <c r="O101" s="455" t="str">
        <f>Sprache!$E$87</f>
        <v xml:space="preserve"> : </v>
      </c>
      <c r="P101" s="470"/>
      <c r="Q101" s="509" t="str">
        <f t="shared" ca="1" si="120"/>
        <v/>
      </c>
      <c r="R101" s="510" t="str">
        <f>Sprache!$E$87</f>
        <v xml:space="preserve"> : </v>
      </c>
      <c r="S101" s="511" t="str">
        <f t="shared" ca="1" si="121"/>
        <v/>
      </c>
      <c r="T101" s="600" t="str">
        <f>IF(Planung!$Q98="","",Planung!$Q98)</f>
        <v/>
      </c>
      <c r="BK101" s="515" t="b">
        <f t="shared" ca="1" si="122"/>
        <v>1</v>
      </c>
      <c r="BL101" s="515" t="b">
        <f t="shared" si="123"/>
        <v>1</v>
      </c>
      <c r="BM101" s="515" t="b">
        <f t="shared" si="124"/>
        <v>1</v>
      </c>
      <c r="BN101" s="515" t="b">
        <f t="shared" si="125"/>
        <v>1</v>
      </c>
      <c r="BO101" s="515" t="b">
        <f t="shared" si="126"/>
        <v>0</v>
      </c>
      <c r="BP101" s="515" t="b">
        <f t="shared" si="127"/>
        <v>0</v>
      </c>
      <c r="BQ101" s="515" t="b">
        <f t="shared" si="128"/>
        <v>0</v>
      </c>
    </row>
    <row r="102" spans="2:69" ht="24" customHeight="1" x14ac:dyDescent="0.2">
      <c r="B102" s="233">
        <v>93</v>
      </c>
      <c r="C102" s="445" t="str">
        <f ca="1">Planung!$I99</f>
        <v/>
      </c>
      <c r="D102" s="446" t="str">
        <f ca="1">Planung!$J99</f>
        <v/>
      </c>
      <c r="E102" s="435" t="str">
        <f ca="1">Planung!$N99</f>
        <v/>
      </c>
      <c r="F102" s="436" t="s">
        <v>4</v>
      </c>
      <c r="G102" s="437" t="str">
        <f ca="1">Planung!$P99</f>
        <v/>
      </c>
      <c r="H102" s="438"/>
      <c r="I102" s="439" t="str">
        <f>Sprache!$E$87</f>
        <v xml:space="preserve"> : </v>
      </c>
      <c r="J102" s="452"/>
      <c r="K102" s="438"/>
      <c r="L102" s="455" t="str">
        <f>Sprache!$E$87</f>
        <v xml:space="preserve"> : </v>
      </c>
      <c r="M102" s="452"/>
      <c r="N102" s="467"/>
      <c r="O102" s="455" t="str">
        <f>Sprache!$E$87</f>
        <v xml:space="preserve"> : </v>
      </c>
      <c r="P102" s="470"/>
      <c r="Q102" s="509" t="str">
        <f t="shared" ca="1" si="120"/>
        <v/>
      </c>
      <c r="R102" s="510" t="str">
        <f>Sprache!$E$87</f>
        <v xml:space="preserve"> : </v>
      </c>
      <c r="S102" s="511" t="str">
        <f t="shared" ca="1" si="121"/>
        <v/>
      </c>
      <c r="T102" s="600" t="str">
        <f>IF(Planung!$Q99="","",Planung!$Q99)</f>
        <v/>
      </c>
      <c r="BK102" s="515" t="b">
        <f t="shared" ca="1" si="122"/>
        <v>1</v>
      </c>
      <c r="BL102" s="515" t="b">
        <f t="shared" si="123"/>
        <v>1</v>
      </c>
      <c r="BM102" s="515" t="b">
        <f t="shared" si="124"/>
        <v>1</v>
      </c>
      <c r="BN102" s="515" t="b">
        <f t="shared" si="125"/>
        <v>1</v>
      </c>
      <c r="BO102" s="515" t="b">
        <f t="shared" si="126"/>
        <v>0</v>
      </c>
      <c r="BP102" s="515" t="b">
        <f t="shared" si="127"/>
        <v>0</v>
      </c>
      <c r="BQ102" s="515" t="b">
        <f t="shared" si="128"/>
        <v>0</v>
      </c>
    </row>
    <row r="103" spans="2:69" ht="24" customHeight="1" x14ac:dyDescent="0.2">
      <c r="B103" s="233">
        <v>94</v>
      </c>
      <c r="C103" s="445" t="str">
        <f ca="1">Planung!$I100</f>
        <v/>
      </c>
      <c r="D103" s="446" t="str">
        <f ca="1">Planung!$J100</f>
        <v/>
      </c>
      <c r="E103" s="435" t="str">
        <f ca="1">Planung!$N100</f>
        <v/>
      </c>
      <c r="F103" s="436" t="s">
        <v>4</v>
      </c>
      <c r="G103" s="437" t="str">
        <f ca="1">Planung!$P100</f>
        <v/>
      </c>
      <c r="H103" s="438"/>
      <c r="I103" s="439" t="str">
        <f>Sprache!$E$87</f>
        <v xml:space="preserve"> : </v>
      </c>
      <c r="J103" s="452"/>
      <c r="K103" s="438"/>
      <c r="L103" s="455" t="str">
        <f>Sprache!$E$87</f>
        <v xml:space="preserve"> : </v>
      </c>
      <c r="M103" s="452"/>
      <c r="N103" s="467"/>
      <c r="O103" s="455" t="str">
        <f>Sprache!$E$87</f>
        <v xml:space="preserve"> : </v>
      </c>
      <c r="P103" s="470"/>
      <c r="Q103" s="509" t="str">
        <f t="shared" ca="1" si="120"/>
        <v/>
      </c>
      <c r="R103" s="510" t="str">
        <f>Sprache!$E$87</f>
        <v xml:space="preserve"> : </v>
      </c>
      <c r="S103" s="511" t="str">
        <f t="shared" ca="1" si="121"/>
        <v/>
      </c>
      <c r="T103" s="600" t="str">
        <f>IF(Planung!$Q100="","",Planung!$Q100)</f>
        <v/>
      </c>
      <c r="BK103" s="515" t="b">
        <f t="shared" ca="1" si="122"/>
        <v>1</v>
      </c>
      <c r="BL103" s="515" t="b">
        <f t="shared" si="123"/>
        <v>1</v>
      </c>
      <c r="BM103" s="515" t="b">
        <f t="shared" si="124"/>
        <v>1</v>
      </c>
      <c r="BN103" s="515" t="b">
        <f t="shared" si="125"/>
        <v>1</v>
      </c>
      <c r="BO103" s="515" t="b">
        <f t="shared" si="126"/>
        <v>0</v>
      </c>
      <c r="BP103" s="515" t="b">
        <f t="shared" si="127"/>
        <v>0</v>
      </c>
      <c r="BQ103" s="515" t="b">
        <f t="shared" si="128"/>
        <v>0</v>
      </c>
    </row>
    <row r="104" spans="2:69" ht="24" customHeight="1" x14ac:dyDescent="0.2">
      <c r="B104" s="233">
        <v>95</v>
      </c>
      <c r="C104" s="445" t="str">
        <f ca="1">Planung!$I101</f>
        <v/>
      </c>
      <c r="D104" s="446" t="str">
        <f ca="1">Planung!$J101</f>
        <v/>
      </c>
      <c r="E104" s="435" t="str">
        <f ca="1">Planung!$N101</f>
        <v/>
      </c>
      <c r="F104" s="436" t="s">
        <v>4</v>
      </c>
      <c r="G104" s="437" t="str">
        <f ca="1">Planung!$P101</f>
        <v/>
      </c>
      <c r="H104" s="438"/>
      <c r="I104" s="439" t="str">
        <f>Sprache!$E$87</f>
        <v xml:space="preserve"> : </v>
      </c>
      <c r="J104" s="452"/>
      <c r="K104" s="438"/>
      <c r="L104" s="455" t="str">
        <f>Sprache!$E$87</f>
        <v xml:space="preserve"> : </v>
      </c>
      <c r="M104" s="452"/>
      <c r="N104" s="467"/>
      <c r="O104" s="455" t="str">
        <f>Sprache!$E$87</f>
        <v xml:space="preserve"> : </v>
      </c>
      <c r="P104" s="470"/>
      <c r="Q104" s="509" t="str">
        <f t="shared" ca="1" si="120"/>
        <v/>
      </c>
      <c r="R104" s="510" t="str">
        <f>Sprache!$E$87</f>
        <v xml:space="preserve"> : </v>
      </c>
      <c r="S104" s="511" t="str">
        <f t="shared" ca="1" si="121"/>
        <v/>
      </c>
      <c r="T104" s="600" t="str">
        <f>IF(Planung!$Q101="","",Planung!$Q101)</f>
        <v/>
      </c>
      <c r="BK104" s="515" t="b">
        <f t="shared" ca="1" si="122"/>
        <v>1</v>
      </c>
      <c r="BL104" s="515" t="b">
        <f t="shared" si="123"/>
        <v>1</v>
      </c>
      <c r="BM104" s="515" t="b">
        <f t="shared" si="124"/>
        <v>1</v>
      </c>
      <c r="BN104" s="515" t="b">
        <f t="shared" si="125"/>
        <v>1</v>
      </c>
      <c r="BO104" s="515" t="b">
        <f t="shared" si="126"/>
        <v>0</v>
      </c>
      <c r="BP104" s="515" t="b">
        <f t="shared" si="127"/>
        <v>0</v>
      </c>
      <c r="BQ104" s="515" t="b">
        <f t="shared" si="128"/>
        <v>0</v>
      </c>
    </row>
    <row r="105" spans="2:69" ht="24" customHeight="1" x14ac:dyDescent="0.2">
      <c r="B105" s="233">
        <v>96</v>
      </c>
      <c r="C105" s="445" t="str">
        <f ca="1">Planung!$I102</f>
        <v/>
      </c>
      <c r="D105" s="446" t="str">
        <f ca="1">Planung!$J102</f>
        <v/>
      </c>
      <c r="E105" s="435" t="str">
        <f ca="1">Planung!$N102</f>
        <v/>
      </c>
      <c r="F105" s="436" t="s">
        <v>4</v>
      </c>
      <c r="G105" s="437" t="str">
        <f ca="1">Planung!$P102</f>
        <v/>
      </c>
      <c r="H105" s="438"/>
      <c r="I105" s="439" t="str">
        <f>Sprache!$E$87</f>
        <v xml:space="preserve"> : </v>
      </c>
      <c r="J105" s="452"/>
      <c r="K105" s="438"/>
      <c r="L105" s="455" t="str">
        <f>Sprache!$E$87</f>
        <v xml:space="preserve"> : </v>
      </c>
      <c r="M105" s="452"/>
      <c r="N105" s="467"/>
      <c r="O105" s="455" t="str">
        <f>Sprache!$E$87</f>
        <v xml:space="preserve"> : </v>
      </c>
      <c r="P105" s="470"/>
      <c r="Q105" s="509" t="str">
        <f t="shared" ca="1" si="120"/>
        <v/>
      </c>
      <c r="R105" s="510" t="str">
        <f>Sprache!$E$87</f>
        <v xml:space="preserve"> : </v>
      </c>
      <c r="S105" s="511" t="str">
        <f t="shared" ca="1" si="121"/>
        <v/>
      </c>
      <c r="T105" s="600" t="str">
        <f>IF(Planung!$Q102="","",Planung!$Q102)</f>
        <v/>
      </c>
      <c r="BK105" s="515" t="b">
        <f t="shared" ca="1" si="122"/>
        <v>1</v>
      </c>
      <c r="BL105" s="515" t="b">
        <f t="shared" si="123"/>
        <v>1</v>
      </c>
      <c r="BM105" s="515" t="b">
        <f t="shared" si="124"/>
        <v>1</v>
      </c>
      <c r="BN105" s="515" t="b">
        <f t="shared" si="125"/>
        <v>1</v>
      </c>
      <c r="BO105" s="515" t="b">
        <f t="shared" si="126"/>
        <v>0</v>
      </c>
      <c r="BP105" s="515" t="b">
        <f t="shared" si="127"/>
        <v>0</v>
      </c>
      <c r="BQ105" s="515" t="b">
        <f t="shared" si="128"/>
        <v>0</v>
      </c>
    </row>
    <row r="106" spans="2:69" ht="24" customHeight="1" x14ac:dyDescent="0.2">
      <c r="B106" s="233">
        <v>97</v>
      </c>
      <c r="C106" s="445" t="str">
        <f ca="1">Planung!$I103</f>
        <v/>
      </c>
      <c r="D106" s="446" t="str">
        <f ca="1">Planung!$J103</f>
        <v/>
      </c>
      <c r="E106" s="435" t="str">
        <f ca="1">Planung!$N103</f>
        <v/>
      </c>
      <c r="F106" s="436" t="s">
        <v>4</v>
      </c>
      <c r="G106" s="437" t="str">
        <f ca="1">Planung!$P103</f>
        <v/>
      </c>
      <c r="H106" s="438"/>
      <c r="I106" s="439" t="str">
        <f>Sprache!$E$87</f>
        <v xml:space="preserve"> : </v>
      </c>
      <c r="J106" s="452"/>
      <c r="K106" s="438"/>
      <c r="L106" s="455" t="str">
        <f>Sprache!$E$87</f>
        <v xml:space="preserve"> : </v>
      </c>
      <c r="M106" s="452"/>
      <c r="N106" s="467"/>
      <c r="O106" s="455" t="str">
        <f>Sprache!$E$87</f>
        <v xml:space="preserve"> : </v>
      </c>
      <c r="P106" s="470"/>
      <c r="Q106" s="509" t="str">
        <f t="shared" ca="1" si="120"/>
        <v/>
      </c>
      <c r="R106" s="510" t="str">
        <f>Sprache!$E$87</f>
        <v xml:space="preserve"> : </v>
      </c>
      <c r="S106" s="511" t="str">
        <f t="shared" ca="1" si="121"/>
        <v/>
      </c>
      <c r="T106" s="600" t="str">
        <f>IF(Planung!$Q103="","",Planung!$Q103)</f>
        <v/>
      </c>
      <c r="BK106" s="515" t="b">
        <f t="shared" ca="1" si="122"/>
        <v>1</v>
      </c>
      <c r="BL106" s="515" t="b">
        <f t="shared" si="123"/>
        <v>1</v>
      </c>
      <c r="BM106" s="515" t="b">
        <f t="shared" si="124"/>
        <v>1</v>
      </c>
      <c r="BN106" s="515" t="b">
        <f t="shared" si="125"/>
        <v>1</v>
      </c>
      <c r="BO106" s="515" t="b">
        <f t="shared" si="126"/>
        <v>0</v>
      </c>
      <c r="BP106" s="515" t="b">
        <f t="shared" si="127"/>
        <v>0</v>
      </c>
      <c r="BQ106" s="515" t="b">
        <f t="shared" si="128"/>
        <v>0</v>
      </c>
    </row>
    <row r="107" spans="2:69" ht="24" customHeight="1" x14ac:dyDescent="0.2">
      <c r="B107" s="233">
        <v>98</v>
      </c>
      <c r="C107" s="445" t="str">
        <f ca="1">Planung!$I104</f>
        <v/>
      </c>
      <c r="D107" s="446" t="str">
        <f ca="1">Planung!$J104</f>
        <v/>
      </c>
      <c r="E107" s="435" t="str">
        <f ca="1">Planung!$N104</f>
        <v/>
      </c>
      <c r="F107" s="436" t="s">
        <v>4</v>
      </c>
      <c r="G107" s="437" t="str">
        <f ca="1">Planung!$P104</f>
        <v/>
      </c>
      <c r="H107" s="438"/>
      <c r="I107" s="439" t="str">
        <f>Sprache!$E$87</f>
        <v xml:space="preserve"> : </v>
      </c>
      <c r="J107" s="452"/>
      <c r="K107" s="438"/>
      <c r="L107" s="455" t="str">
        <f>Sprache!$E$87</f>
        <v xml:space="preserve"> : </v>
      </c>
      <c r="M107" s="452"/>
      <c r="N107" s="467"/>
      <c r="O107" s="455" t="str">
        <f>Sprache!$E$87</f>
        <v xml:space="preserve"> : </v>
      </c>
      <c r="P107" s="470"/>
      <c r="Q107" s="509" t="str">
        <f t="shared" ca="1" si="120"/>
        <v/>
      </c>
      <c r="R107" s="510" t="str">
        <f>Sprache!$E$87</f>
        <v xml:space="preserve"> : </v>
      </c>
      <c r="S107" s="511" t="str">
        <f t="shared" ca="1" si="121"/>
        <v/>
      </c>
      <c r="T107" s="600" t="str">
        <f>IF(Planung!$Q104="","",Planung!$Q104)</f>
        <v/>
      </c>
      <c r="BK107" s="515" t="b">
        <f t="shared" ca="1" si="122"/>
        <v>1</v>
      </c>
      <c r="BL107" s="515" t="b">
        <f t="shared" si="123"/>
        <v>1</v>
      </c>
      <c r="BM107" s="515" t="b">
        <f t="shared" si="124"/>
        <v>1</v>
      </c>
      <c r="BN107" s="515" t="b">
        <f t="shared" si="125"/>
        <v>1</v>
      </c>
      <c r="BO107" s="515" t="b">
        <f t="shared" si="126"/>
        <v>0</v>
      </c>
      <c r="BP107" s="515" t="b">
        <f t="shared" si="127"/>
        <v>0</v>
      </c>
      <c r="BQ107" s="515" t="b">
        <f t="shared" si="128"/>
        <v>0</v>
      </c>
    </row>
    <row r="108" spans="2:69" ht="24" customHeight="1" x14ac:dyDescent="0.2">
      <c r="B108" s="233">
        <v>99</v>
      </c>
      <c r="C108" s="445" t="str">
        <f ca="1">Planung!$I105</f>
        <v/>
      </c>
      <c r="D108" s="446" t="str">
        <f ca="1">Planung!$J105</f>
        <v/>
      </c>
      <c r="E108" s="435" t="str">
        <f ca="1">Planung!$N105</f>
        <v/>
      </c>
      <c r="F108" s="436" t="s">
        <v>4</v>
      </c>
      <c r="G108" s="437" t="str">
        <f ca="1">Planung!$P105</f>
        <v/>
      </c>
      <c r="H108" s="438"/>
      <c r="I108" s="439" t="str">
        <f>Sprache!$E$87</f>
        <v xml:space="preserve"> : </v>
      </c>
      <c r="J108" s="452"/>
      <c r="K108" s="438"/>
      <c r="L108" s="455" t="str">
        <f>Sprache!$E$87</f>
        <v xml:space="preserve"> : </v>
      </c>
      <c r="M108" s="452"/>
      <c r="N108" s="467"/>
      <c r="O108" s="455" t="str">
        <f>Sprache!$E$87</f>
        <v xml:space="preserve"> : </v>
      </c>
      <c r="P108" s="470"/>
      <c r="Q108" s="509" t="str">
        <f t="shared" ca="1" si="120"/>
        <v/>
      </c>
      <c r="R108" s="510" t="str">
        <f>Sprache!$E$87</f>
        <v xml:space="preserve"> : </v>
      </c>
      <c r="S108" s="511" t="str">
        <f t="shared" ca="1" si="121"/>
        <v/>
      </c>
      <c r="T108" s="600" t="str">
        <f>IF(Planung!$Q105="","",Planung!$Q105)</f>
        <v/>
      </c>
      <c r="BK108" s="515" t="b">
        <f t="shared" ca="1" si="122"/>
        <v>1</v>
      </c>
      <c r="BL108" s="515" t="b">
        <f t="shared" si="123"/>
        <v>1</v>
      </c>
      <c r="BM108" s="515" t="b">
        <f t="shared" si="124"/>
        <v>1</v>
      </c>
      <c r="BN108" s="515" t="b">
        <f t="shared" si="125"/>
        <v>1</v>
      </c>
      <c r="BO108" s="515" t="b">
        <f t="shared" si="126"/>
        <v>0</v>
      </c>
      <c r="BP108" s="515" t="b">
        <f t="shared" si="127"/>
        <v>0</v>
      </c>
      <c r="BQ108" s="515" t="b">
        <f t="shared" si="128"/>
        <v>0</v>
      </c>
    </row>
    <row r="109" spans="2:69" ht="24" customHeight="1" x14ac:dyDescent="0.2">
      <c r="B109" s="233">
        <v>100</v>
      </c>
      <c r="C109" s="445" t="str">
        <f ca="1">Planung!$I106</f>
        <v/>
      </c>
      <c r="D109" s="446" t="str">
        <f ca="1">Planung!$J106</f>
        <v/>
      </c>
      <c r="E109" s="435" t="str">
        <f ca="1">Planung!$N106</f>
        <v/>
      </c>
      <c r="F109" s="436" t="s">
        <v>4</v>
      </c>
      <c r="G109" s="437" t="str">
        <f ca="1">Planung!$P106</f>
        <v/>
      </c>
      <c r="H109" s="438"/>
      <c r="I109" s="439" t="str">
        <f>Sprache!$E$87</f>
        <v xml:space="preserve"> : </v>
      </c>
      <c r="J109" s="452"/>
      <c r="K109" s="438"/>
      <c r="L109" s="455" t="str">
        <f>Sprache!$E$87</f>
        <v xml:space="preserve"> : </v>
      </c>
      <c r="M109" s="452"/>
      <c r="N109" s="467"/>
      <c r="O109" s="455" t="str">
        <f>Sprache!$E$87</f>
        <v xml:space="preserve"> : </v>
      </c>
      <c r="P109" s="470"/>
      <c r="Q109" s="509" t="str">
        <f t="shared" ca="1" si="120"/>
        <v/>
      </c>
      <c r="R109" s="510" t="str">
        <f>Sprache!$E$87</f>
        <v xml:space="preserve"> : </v>
      </c>
      <c r="S109" s="511" t="str">
        <f t="shared" ca="1" si="121"/>
        <v/>
      </c>
      <c r="T109" s="600" t="str">
        <f>IF(Planung!$Q106="","",Planung!$Q106)</f>
        <v/>
      </c>
      <c r="BK109" s="515" t="b">
        <f t="shared" ca="1" si="122"/>
        <v>1</v>
      </c>
      <c r="BL109" s="515" t="b">
        <f t="shared" si="123"/>
        <v>1</v>
      </c>
      <c r="BM109" s="515" t="b">
        <f t="shared" si="124"/>
        <v>1</v>
      </c>
      <c r="BN109" s="515" t="b">
        <f t="shared" si="125"/>
        <v>1</v>
      </c>
      <c r="BO109" s="515" t="b">
        <f t="shared" si="126"/>
        <v>0</v>
      </c>
      <c r="BP109" s="515" t="b">
        <f t="shared" si="127"/>
        <v>0</v>
      </c>
      <c r="BQ109" s="515" t="b">
        <f t="shared" si="128"/>
        <v>0</v>
      </c>
    </row>
    <row r="110" spans="2:69" ht="24" customHeight="1" x14ac:dyDescent="0.2">
      <c r="B110" s="233">
        <v>101</v>
      </c>
      <c r="C110" s="445" t="str">
        <f ca="1">Planung!$I107</f>
        <v/>
      </c>
      <c r="D110" s="446" t="str">
        <f ca="1">Planung!$J107</f>
        <v/>
      </c>
      <c r="E110" s="435" t="str">
        <f ca="1">Planung!$N107</f>
        <v/>
      </c>
      <c r="F110" s="436" t="s">
        <v>4</v>
      </c>
      <c r="G110" s="437" t="str">
        <f ca="1">Planung!$P107</f>
        <v/>
      </c>
      <c r="H110" s="438"/>
      <c r="I110" s="439" t="str">
        <f>Sprache!$E$87</f>
        <v xml:space="preserve"> : </v>
      </c>
      <c r="J110" s="452"/>
      <c r="K110" s="438"/>
      <c r="L110" s="455" t="str">
        <f>Sprache!$E$87</f>
        <v xml:space="preserve"> : </v>
      </c>
      <c r="M110" s="452"/>
      <c r="N110" s="467"/>
      <c r="O110" s="455" t="str">
        <f>Sprache!$E$87</f>
        <v xml:space="preserve"> : </v>
      </c>
      <c r="P110" s="470"/>
      <c r="Q110" s="509" t="str">
        <f t="shared" ca="1" si="120"/>
        <v/>
      </c>
      <c r="R110" s="510" t="str">
        <f>Sprache!$E$87</f>
        <v xml:space="preserve"> : </v>
      </c>
      <c r="S110" s="511" t="str">
        <f t="shared" ca="1" si="121"/>
        <v/>
      </c>
      <c r="T110" s="600" t="str">
        <f>IF(Planung!$Q107="","",Planung!$Q107)</f>
        <v/>
      </c>
      <c r="BK110" s="515" t="b">
        <f t="shared" ca="1" si="122"/>
        <v>1</v>
      </c>
      <c r="BL110" s="515" t="b">
        <f t="shared" si="123"/>
        <v>1</v>
      </c>
      <c r="BM110" s="515" t="b">
        <f t="shared" si="124"/>
        <v>1</v>
      </c>
      <c r="BN110" s="515" t="b">
        <f t="shared" si="125"/>
        <v>1</v>
      </c>
      <c r="BO110" s="515" t="b">
        <f t="shared" si="126"/>
        <v>0</v>
      </c>
      <c r="BP110" s="515" t="b">
        <f t="shared" si="127"/>
        <v>0</v>
      </c>
      <c r="BQ110" s="515" t="b">
        <f t="shared" si="128"/>
        <v>0</v>
      </c>
    </row>
    <row r="111" spans="2:69" ht="24" customHeight="1" x14ac:dyDescent="0.2">
      <c r="B111" s="233">
        <v>102</v>
      </c>
      <c r="C111" s="445" t="str">
        <f ca="1">Planung!$I108</f>
        <v/>
      </c>
      <c r="D111" s="446" t="str">
        <f ca="1">Planung!$J108</f>
        <v/>
      </c>
      <c r="E111" s="435" t="str">
        <f ca="1">Planung!$N108</f>
        <v/>
      </c>
      <c r="F111" s="436" t="s">
        <v>4</v>
      </c>
      <c r="G111" s="437" t="str">
        <f ca="1">Planung!$P108</f>
        <v/>
      </c>
      <c r="H111" s="438"/>
      <c r="I111" s="439" t="str">
        <f>Sprache!$E$87</f>
        <v xml:space="preserve"> : </v>
      </c>
      <c r="J111" s="452"/>
      <c r="K111" s="438"/>
      <c r="L111" s="455" t="str">
        <f>Sprache!$E$87</f>
        <v xml:space="preserve"> : </v>
      </c>
      <c r="M111" s="452"/>
      <c r="N111" s="467"/>
      <c r="O111" s="455" t="str">
        <f>Sprache!$E$87</f>
        <v xml:space="preserve"> : </v>
      </c>
      <c r="P111" s="470"/>
      <c r="Q111" s="509" t="str">
        <f t="shared" ca="1" si="120"/>
        <v/>
      </c>
      <c r="R111" s="510" t="str">
        <f>Sprache!$E$87</f>
        <v xml:space="preserve"> : </v>
      </c>
      <c r="S111" s="511" t="str">
        <f t="shared" ca="1" si="121"/>
        <v/>
      </c>
      <c r="T111" s="600" t="str">
        <f>IF(Planung!$Q108="","",Planung!$Q108)</f>
        <v/>
      </c>
      <c r="BK111" s="515" t="b">
        <f t="shared" ca="1" si="122"/>
        <v>1</v>
      </c>
      <c r="BL111" s="515" t="b">
        <f t="shared" si="123"/>
        <v>1</v>
      </c>
      <c r="BM111" s="515" t="b">
        <f t="shared" si="124"/>
        <v>1</v>
      </c>
      <c r="BN111" s="515" t="b">
        <f t="shared" si="125"/>
        <v>1</v>
      </c>
      <c r="BO111" s="515" t="b">
        <f t="shared" si="126"/>
        <v>0</v>
      </c>
      <c r="BP111" s="515" t="b">
        <f t="shared" si="127"/>
        <v>0</v>
      </c>
      <c r="BQ111" s="515" t="b">
        <f t="shared" si="128"/>
        <v>0</v>
      </c>
    </row>
    <row r="112" spans="2:69" ht="24" customHeight="1" x14ac:dyDescent="0.2">
      <c r="B112" s="233">
        <v>103</v>
      </c>
      <c r="C112" s="445" t="str">
        <f ca="1">Planung!$I109</f>
        <v/>
      </c>
      <c r="D112" s="446" t="str">
        <f ca="1">Planung!$J109</f>
        <v/>
      </c>
      <c r="E112" s="435" t="str">
        <f ca="1">Planung!$N109</f>
        <v/>
      </c>
      <c r="F112" s="436" t="s">
        <v>4</v>
      </c>
      <c r="G112" s="437" t="str">
        <f ca="1">Planung!$P109</f>
        <v/>
      </c>
      <c r="H112" s="438"/>
      <c r="I112" s="439" t="str">
        <f>Sprache!$E$87</f>
        <v xml:space="preserve"> : </v>
      </c>
      <c r="J112" s="452"/>
      <c r="K112" s="438"/>
      <c r="L112" s="455" t="str">
        <f>Sprache!$E$87</f>
        <v xml:space="preserve"> : </v>
      </c>
      <c r="M112" s="452"/>
      <c r="N112" s="467"/>
      <c r="O112" s="455" t="str">
        <f>Sprache!$E$87</f>
        <v xml:space="preserve"> : </v>
      </c>
      <c r="P112" s="470"/>
      <c r="Q112" s="509" t="str">
        <f t="shared" ca="1" si="120"/>
        <v/>
      </c>
      <c r="R112" s="510" t="str">
        <f>Sprache!$E$87</f>
        <v xml:space="preserve"> : </v>
      </c>
      <c r="S112" s="511" t="str">
        <f t="shared" ca="1" si="121"/>
        <v/>
      </c>
      <c r="T112" s="600" t="str">
        <f>IF(Planung!$Q109="","",Planung!$Q109)</f>
        <v/>
      </c>
      <c r="BK112" s="515" t="b">
        <f t="shared" ca="1" si="122"/>
        <v>1</v>
      </c>
      <c r="BL112" s="515" t="b">
        <f t="shared" si="123"/>
        <v>1</v>
      </c>
      <c r="BM112" s="515" t="b">
        <f t="shared" si="124"/>
        <v>1</v>
      </c>
      <c r="BN112" s="515" t="b">
        <f t="shared" si="125"/>
        <v>1</v>
      </c>
      <c r="BO112" s="515" t="b">
        <f t="shared" si="126"/>
        <v>0</v>
      </c>
      <c r="BP112" s="515" t="b">
        <f t="shared" si="127"/>
        <v>0</v>
      </c>
      <c r="BQ112" s="515" t="b">
        <f t="shared" si="128"/>
        <v>0</v>
      </c>
    </row>
    <row r="113" spans="2:69" ht="24" customHeight="1" x14ac:dyDescent="0.2">
      <c r="B113" s="233">
        <v>104</v>
      </c>
      <c r="C113" s="445" t="str">
        <f ca="1">Planung!$I110</f>
        <v/>
      </c>
      <c r="D113" s="446" t="str">
        <f ca="1">Planung!$J110</f>
        <v/>
      </c>
      <c r="E113" s="435" t="str">
        <f ca="1">Planung!$N110</f>
        <v/>
      </c>
      <c r="F113" s="436" t="s">
        <v>4</v>
      </c>
      <c r="G113" s="437" t="str">
        <f ca="1">Planung!$P110</f>
        <v/>
      </c>
      <c r="H113" s="438"/>
      <c r="I113" s="439" t="str">
        <f>Sprache!$E$87</f>
        <v xml:space="preserve"> : </v>
      </c>
      <c r="J113" s="452"/>
      <c r="K113" s="438"/>
      <c r="L113" s="455" t="str">
        <f>Sprache!$E$87</f>
        <v xml:space="preserve"> : </v>
      </c>
      <c r="M113" s="452"/>
      <c r="N113" s="467"/>
      <c r="O113" s="455" t="str">
        <f>Sprache!$E$87</f>
        <v xml:space="preserve"> : </v>
      </c>
      <c r="P113" s="470"/>
      <c r="Q113" s="509" t="str">
        <f t="shared" ca="1" si="120"/>
        <v/>
      </c>
      <c r="R113" s="510" t="str">
        <f>Sprache!$E$87</f>
        <v xml:space="preserve"> : </v>
      </c>
      <c r="S113" s="511" t="str">
        <f t="shared" ca="1" si="121"/>
        <v/>
      </c>
      <c r="T113" s="600" t="str">
        <f>IF(Planung!$Q110="","",Planung!$Q110)</f>
        <v/>
      </c>
      <c r="BK113" s="515" t="b">
        <f t="shared" ca="1" si="122"/>
        <v>1</v>
      </c>
      <c r="BL113" s="515" t="b">
        <f t="shared" si="123"/>
        <v>1</v>
      </c>
      <c r="BM113" s="515" t="b">
        <f t="shared" si="124"/>
        <v>1</v>
      </c>
      <c r="BN113" s="515" t="b">
        <f t="shared" si="125"/>
        <v>1</v>
      </c>
      <c r="BO113" s="515" t="b">
        <f t="shared" si="126"/>
        <v>0</v>
      </c>
      <c r="BP113" s="515" t="b">
        <f t="shared" si="127"/>
        <v>0</v>
      </c>
      <c r="BQ113" s="515" t="b">
        <f t="shared" si="128"/>
        <v>0</v>
      </c>
    </row>
    <row r="114" spans="2:69" ht="24" customHeight="1" x14ac:dyDescent="0.2">
      <c r="B114" s="233">
        <v>105</v>
      </c>
      <c r="C114" s="445" t="str">
        <f ca="1">Planung!$I111</f>
        <v/>
      </c>
      <c r="D114" s="446" t="str">
        <f ca="1">Planung!$J111</f>
        <v/>
      </c>
      <c r="E114" s="435" t="str">
        <f ca="1">Planung!$N111</f>
        <v/>
      </c>
      <c r="F114" s="436" t="s">
        <v>4</v>
      </c>
      <c r="G114" s="437" t="str">
        <f ca="1">Planung!$P111</f>
        <v/>
      </c>
      <c r="H114" s="438"/>
      <c r="I114" s="439" t="str">
        <f>Sprache!$E$87</f>
        <v xml:space="preserve"> : </v>
      </c>
      <c r="J114" s="452"/>
      <c r="K114" s="438"/>
      <c r="L114" s="455" t="str">
        <f>Sprache!$E$87</f>
        <v xml:space="preserve"> : </v>
      </c>
      <c r="M114" s="452"/>
      <c r="N114" s="467"/>
      <c r="O114" s="455" t="str">
        <f>Sprache!$E$87</f>
        <v xml:space="preserve"> : </v>
      </c>
      <c r="P114" s="470"/>
      <c r="Q114" s="509" t="str">
        <f t="shared" ca="1" si="120"/>
        <v/>
      </c>
      <c r="R114" s="510" t="str">
        <f>Sprache!$E$87</f>
        <v xml:space="preserve"> : </v>
      </c>
      <c r="S114" s="511" t="str">
        <f t="shared" ca="1" si="121"/>
        <v/>
      </c>
      <c r="T114" s="600" t="str">
        <f>IF(Planung!$Q111="","",Planung!$Q111)</f>
        <v/>
      </c>
      <c r="BK114" s="515" t="b">
        <f t="shared" ca="1" si="122"/>
        <v>1</v>
      </c>
      <c r="BL114" s="515" t="b">
        <f t="shared" si="123"/>
        <v>1</v>
      </c>
      <c r="BM114" s="515" t="b">
        <f t="shared" si="124"/>
        <v>1</v>
      </c>
      <c r="BN114" s="515" t="b">
        <f t="shared" si="125"/>
        <v>1</v>
      </c>
      <c r="BO114" s="515" t="b">
        <f t="shared" si="126"/>
        <v>0</v>
      </c>
      <c r="BP114" s="515" t="b">
        <f t="shared" si="127"/>
        <v>0</v>
      </c>
      <c r="BQ114" s="515" t="b">
        <f t="shared" si="128"/>
        <v>0</v>
      </c>
    </row>
    <row r="115" spans="2:69" ht="24" customHeight="1" x14ac:dyDescent="0.2">
      <c r="B115" s="233">
        <v>106</v>
      </c>
      <c r="C115" s="445" t="str">
        <f ca="1">Planung!$I112</f>
        <v/>
      </c>
      <c r="D115" s="446" t="str">
        <f ca="1">Planung!$J112</f>
        <v/>
      </c>
      <c r="E115" s="435" t="str">
        <f ca="1">Planung!$N112</f>
        <v/>
      </c>
      <c r="F115" s="436" t="s">
        <v>4</v>
      </c>
      <c r="G115" s="437" t="str">
        <f ca="1">Planung!$P112</f>
        <v/>
      </c>
      <c r="H115" s="438"/>
      <c r="I115" s="439" t="str">
        <f>Sprache!$E$87</f>
        <v xml:space="preserve"> : </v>
      </c>
      <c r="J115" s="452"/>
      <c r="K115" s="438"/>
      <c r="L115" s="455" t="str">
        <f>Sprache!$E$87</f>
        <v xml:space="preserve"> : </v>
      </c>
      <c r="M115" s="452"/>
      <c r="N115" s="467"/>
      <c r="O115" s="455" t="str">
        <f>Sprache!$E$87</f>
        <v xml:space="preserve"> : </v>
      </c>
      <c r="P115" s="470"/>
      <c r="Q115" s="509" t="str">
        <f t="shared" ca="1" si="120"/>
        <v/>
      </c>
      <c r="R115" s="510" t="str">
        <f>Sprache!$E$87</f>
        <v xml:space="preserve"> : </v>
      </c>
      <c r="S115" s="511" t="str">
        <f t="shared" ca="1" si="121"/>
        <v/>
      </c>
      <c r="T115" s="600" t="str">
        <f>IF(Planung!$Q112="","",Planung!$Q112)</f>
        <v/>
      </c>
      <c r="BK115" s="515" t="b">
        <f t="shared" ca="1" si="122"/>
        <v>1</v>
      </c>
      <c r="BL115" s="515" t="b">
        <f t="shared" si="123"/>
        <v>1</v>
      </c>
      <c r="BM115" s="515" t="b">
        <f t="shared" si="124"/>
        <v>1</v>
      </c>
      <c r="BN115" s="515" t="b">
        <f t="shared" si="125"/>
        <v>1</v>
      </c>
      <c r="BO115" s="515" t="b">
        <f t="shared" si="126"/>
        <v>0</v>
      </c>
      <c r="BP115" s="515" t="b">
        <f t="shared" si="127"/>
        <v>0</v>
      </c>
      <c r="BQ115" s="515" t="b">
        <f t="shared" si="128"/>
        <v>0</v>
      </c>
    </row>
    <row r="116" spans="2:69" ht="24" customHeight="1" x14ac:dyDescent="0.2">
      <c r="B116" s="233">
        <v>107</v>
      </c>
      <c r="C116" s="445" t="str">
        <f ca="1">Planung!$I113</f>
        <v/>
      </c>
      <c r="D116" s="446" t="str">
        <f ca="1">Planung!$J113</f>
        <v/>
      </c>
      <c r="E116" s="435" t="str">
        <f ca="1">Planung!$N113</f>
        <v/>
      </c>
      <c r="F116" s="436" t="s">
        <v>4</v>
      </c>
      <c r="G116" s="437" t="str">
        <f ca="1">Planung!$P113</f>
        <v/>
      </c>
      <c r="H116" s="438"/>
      <c r="I116" s="439" t="str">
        <f>Sprache!$E$87</f>
        <v xml:space="preserve"> : </v>
      </c>
      <c r="J116" s="452"/>
      <c r="K116" s="438"/>
      <c r="L116" s="455" t="str">
        <f>Sprache!$E$87</f>
        <v xml:space="preserve"> : </v>
      </c>
      <c r="M116" s="452"/>
      <c r="N116" s="467"/>
      <c r="O116" s="455" t="str">
        <f>Sprache!$E$87</f>
        <v xml:space="preserve"> : </v>
      </c>
      <c r="P116" s="470"/>
      <c r="Q116" s="509" t="str">
        <f t="shared" ca="1" si="120"/>
        <v/>
      </c>
      <c r="R116" s="510" t="str">
        <f>Sprache!$E$87</f>
        <v xml:space="preserve"> : </v>
      </c>
      <c r="S116" s="511" t="str">
        <f t="shared" ca="1" si="121"/>
        <v/>
      </c>
      <c r="T116" s="600" t="str">
        <f>IF(Planung!$Q113="","",Planung!$Q113)</f>
        <v/>
      </c>
      <c r="BK116" s="515" t="b">
        <f t="shared" ca="1" si="122"/>
        <v>1</v>
      </c>
      <c r="BL116" s="515" t="b">
        <f t="shared" si="123"/>
        <v>1</v>
      </c>
      <c r="BM116" s="515" t="b">
        <f t="shared" si="124"/>
        <v>1</v>
      </c>
      <c r="BN116" s="515" t="b">
        <f t="shared" si="125"/>
        <v>1</v>
      </c>
      <c r="BO116" s="515" t="b">
        <f t="shared" si="126"/>
        <v>0</v>
      </c>
      <c r="BP116" s="515" t="b">
        <f t="shared" si="127"/>
        <v>0</v>
      </c>
      <c r="BQ116" s="515" t="b">
        <f t="shared" si="128"/>
        <v>0</v>
      </c>
    </row>
    <row r="117" spans="2:69" ht="24" customHeight="1" x14ac:dyDescent="0.2">
      <c r="B117" s="233">
        <v>108</v>
      </c>
      <c r="C117" s="445" t="str">
        <f ca="1">Planung!$I114</f>
        <v/>
      </c>
      <c r="D117" s="446" t="str">
        <f ca="1">Planung!$J114</f>
        <v/>
      </c>
      <c r="E117" s="435" t="str">
        <f ca="1">Planung!$N114</f>
        <v/>
      </c>
      <c r="F117" s="436" t="s">
        <v>4</v>
      </c>
      <c r="G117" s="437" t="str">
        <f ca="1">Planung!$P114</f>
        <v/>
      </c>
      <c r="H117" s="438"/>
      <c r="I117" s="439" t="str">
        <f>Sprache!$E$87</f>
        <v xml:space="preserve"> : </v>
      </c>
      <c r="J117" s="452"/>
      <c r="K117" s="438"/>
      <c r="L117" s="455" t="str">
        <f>Sprache!$E$87</f>
        <v xml:space="preserve"> : </v>
      </c>
      <c r="M117" s="452"/>
      <c r="N117" s="467"/>
      <c r="O117" s="455" t="str">
        <f>Sprache!$E$87</f>
        <v xml:space="preserve"> : </v>
      </c>
      <c r="P117" s="470"/>
      <c r="Q117" s="509" t="str">
        <f t="shared" ca="1" si="120"/>
        <v/>
      </c>
      <c r="R117" s="510" t="str">
        <f>Sprache!$E$87</f>
        <v xml:space="preserve"> : </v>
      </c>
      <c r="S117" s="511" t="str">
        <f t="shared" ca="1" si="121"/>
        <v/>
      </c>
      <c r="T117" s="600" t="str">
        <f>IF(Planung!$Q114="","",Planung!$Q114)</f>
        <v/>
      </c>
      <c r="BK117" s="515" t="b">
        <f t="shared" ca="1" si="122"/>
        <v>1</v>
      </c>
      <c r="BL117" s="515" t="b">
        <f t="shared" si="123"/>
        <v>1</v>
      </c>
      <c r="BM117" s="515" t="b">
        <f t="shared" si="124"/>
        <v>1</v>
      </c>
      <c r="BN117" s="515" t="b">
        <f t="shared" si="125"/>
        <v>1</v>
      </c>
      <c r="BO117" s="515" t="b">
        <f t="shared" si="126"/>
        <v>0</v>
      </c>
      <c r="BP117" s="515" t="b">
        <f t="shared" si="127"/>
        <v>0</v>
      </c>
      <c r="BQ117" s="515" t="b">
        <f t="shared" si="128"/>
        <v>0</v>
      </c>
    </row>
    <row r="118" spans="2:69" ht="24" customHeight="1" x14ac:dyDescent="0.2">
      <c r="B118" s="233">
        <v>109</v>
      </c>
      <c r="C118" s="445" t="str">
        <f ca="1">Planung!$I115</f>
        <v/>
      </c>
      <c r="D118" s="446" t="str">
        <f ca="1">Planung!$J115</f>
        <v/>
      </c>
      <c r="E118" s="435" t="str">
        <f ca="1">Planung!$N115</f>
        <v/>
      </c>
      <c r="F118" s="436" t="s">
        <v>4</v>
      </c>
      <c r="G118" s="437" t="str">
        <f ca="1">Planung!$P115</f>
        <v/>
      </c>
      <c r="H118" s="438"/>
      <c r="I118" s="439" t="str">
        <f>Sprache!$E$87</f>
        <v xml:space="preserve"> : </v>
      </c>
      <c r="J118" s="452"/>
      <c r="K118" s="438"/>
      <c r="L118" s="455" t="str">
        <f>Sprache!$E$87</f>
        <v xml:space="preserve"> : </v>
      </c>
      <c r="M118" s="452"/>
      <c r="N118" s="467"/>
      <c r="O118" s="455" t="str">
        <f>Sprache!$E$87</f>
        <v xml:space="preserve"> : </v>
      </c>
      <c r="P118" s="470"/>
      <c r="Q118" s="509" t="str">
        <f t="shared" ca="1" si="120"/>
        <v/>
      </c>
      <c r="R118" s="510" t="str">
        <f>Sprache!$E$87</f>
        <v xml:space="preserve"> : </v>
      </c>
      <c r="S118" s="511" t="str">
        <f t="shared" ca="1" si="121"/>
        <v/>
      </c>
      <c r="T118" s="600" t="str">
        <f>IF(Planung!$Q115="","",Planung!$Q115)</f>
        <v/>
      </c>
      <c r="BK118" s="515" t="b">
        <f t="shared" ca="1" si="122"/>
        <v>1</v>
      </c>
      <c r="BL118" s="515" t="b">
        <f t="shared" si="123"/>
        <v>1</v>
      </c>
      <c r="BM118" s="515" t="b">
        <f t="shared" si="124"/>
        <v>1</v>
      </c>
      <c r="BN118" s="515" t="b">
        <f t="shared" si="125"/>
        <v>1</v>
      </c>
      <c r="BO118" s="515" t="b">
        <f t="shared" si="126"/>
        <v>0</v>
      </c>
      <c r="BP118" s="515" t="b">
        <f t="shared" si="127"/>
        <v>0</v>
      </c>
      <c r="BQ118" s="515" t="b">
        <f t="shared" si="128"/>
        <v>0</v>
      </c>
    </row>
    <row r="119" spans="2:69" ht="24" customHeight="1" x14ac:dyDescent="0.2">
      <c r="B119" s="233">
        <v>110</v>
      </c>
      <c r="C119" s="445" t="str">
        <f ca="1">Planung!$I116</f>
        <v/>
      </c>
      <c r="D119" s="446" t="str">
        <f ca="1">Planung!$J116</f>
        <v/>
      </c>
      <c r="E119" s="435" t="str">
        <f ca="1">Planung!$N116</f>
        <v/>
      </c>
      <c r="F119" s="436" t="s">
        <v>4</v>
      </c>
      <c r="G119" s="437" t="str">
        <f ca="1">Planung!$P116</f>
        <v/>
      </c>
      <c r="H119" s="438"/>
      <c r="I119" s="439" t="str">
        <f>Sprache!$E$87</f>
        <v xml:space="preserve"> : </v>
      </c>
      <c r="J119" s="452"/>
      <c r="K119" s="438"/>
      <c r="L119" s="455" t="str">
        <f>Sprache!$E$87</f>
        <v xml:space="preserve"> : </v>
      </c>
      <c r="M119" s="452"/>
      <c r="N119" s="467"/>
      <c r="O119" s="455" t="str">
        <f>Sprache!$E$87</f>
        <v xml:space="preserve"> : </v>
      </c>
      <c r="P119" s="470"/>
      <c r="Q119" s="509" t="str">
        <f t="shared" ca="1" si="120"/>
        <v/>
      </c>
      <c r="R119" s="510" t="str">
        <f>Sprache!$E$87</f>
        <v xml:space="preserve"> : </v>
      </c>
      <c r="S119" s="511" t="str">
        <f t="shared" ca="1" si="121"/>
        <v/>
      </c>
      <c r="T119" s="600" t="str">
        <f>IF(Planung!$Q116="","",Planung!$Q116)</f>
        <v/>
      </c>
      <c r="BK119" s="515" t="b">
        <f t="shared" ca="1" si="122"/>
        <v>1</v>
      </c>
      <c r="BL119" s="515" t="b">
        <f t="shared" si="123"/>
        <v>1</v>
      </c>
      <c r="BM119" s="515" t="b">
        <f t="shared" si="124"/>
        <v>1</v>
      </c>
      <c r="BN119" s="515" t="b">
        <f t="shared" si="125"/>
        <v>1</v>
      </c>
      <c r="BO119" s="515" t="b">
        <f t="shared" si="126"/>
        <v>0</v>
      </c>
      <c r="BP119" s="515" t="b">
        <f t="shared" si="127"/>
        <v>0</v>
      </c>
      <c r="BQ119" s="515" t="b">
        <f t="shared" si="128"/>
        <v>0</v>
      </c>
    </row>
    <row r="120" spans="2:69" ht="24" customHeight="1" x14ac:dyDescent="0.2">
      <c r="B120" s="233">
        <v>111</v>
      </c>
      <c r="C120" s="445" t="str">
        <f ca="1">Planung!$I117</f>
        <v/>
      </c>
      <c r="D120" s="446" t="str">
        <f ca="1">Planung!$J117</f>
        <v/>
      </c>
      <c r="E120" s="435" t="str">
        <f ca="1">Planung!$N117</f>
        <v/>
      </c>
      <c r="F120" s="436" t="s">
        <v>4</v>
      </c>
      <c r="G120" s="437" t="str">
        <f ca="1">Planung!$P117</f>
        <v/>
      </c>
      <c r="H120" s="438"/>
      <c r="I120" s="439" t="str">
        <f>Sprache!$E$87</f>
        <v xml:space="preserve"> : </v>
      </c>
      <c r="J120" s="452"/>
      <c r="K120" s="438"/>
      <c r="L120" s="455" t="str">
        <f>Sprache!$E$87</f>
        <v xml:space="preserve"> : </v>
      </c>
      <c r="M120" s="452"/>
      <c r="N120" s="467"/>
      <c r="O120" s="455" t="str">
        <f>Sprache!$E$87</f>
        <v xml:space="preserve"> : </v>
      </c>
      <c r="P120" s="470"/>
      <c r="Q120" s="509" t="str">
        <f t="shared" ca="1" si="120"/>
        <v/>
      </c>
      <c r="R120" s="510" t="str">
        <f>Sprache!$E$87</f>
        <v xml:space="preserve"> : </v>
      </c>
      <c r="S120" s="511" t="str">
        <f t="shared" ca="1" si="121"/>
        <v/>
      </c>
      <c r="T120" s="600" t="str">
        <f>IF(Planung!$Q117="","",Planung!$Q117)</f>
        <v/>
      </c>
      <c r="BK120" s="515" t="b">
        <f t="shared" ca="1" si="122"/>
        <v>1</v>
      </c>
      <c r="BL120" s="515" t="b">
        <f t="shared" si="123"/>
        <v>1</v>
      </c>
      <c r="BM120" s="515" t="b">
        <f t="shared" si="124"/>
        <v>1</v>
      </c>
      <c r="BN120" s="515" t="b">
        <f t="shared" si="125"/>
        <v>1</v>
      </c>
      <c r="BO120" s="515" t="b">
        <f t="shared" si="126"/>
        <v>0</v>
      </c>
      <c r="BP120" s="515" t="b">
        <f t="shared" si="127"/>
        <v>0</v>
      </c>
      <c r="BQ120" s="515" t="b">
        <f t="shared" si="128"/>
        <v>0</v>
      </c>
    </row>
    <row r="121" spans="2:69" ht="24" customHeight="1" x14ac:dyDescent="0.2">
      <c r="B121" s="233">
        <v>112</v>
      </c>
      <c r="C121" s="445" t="str">
        <f ca="1">Planung!$I118</f>
        <v/>
      </c>
      <c r="D121" s="446" t="str">
        <f ca="1">Planung!$J118</f>
        <v/>
      </c>
      <c r="E121" s="435" t="str">
        <f ca="1">Planung!$N118</f>
        <v/>
      </c>
      <c r="F121" s="436" t="s">
        <v>4</v>
      </c>
      <c r="G121" s="437" t="str">
        <f ca="1">Planung!$P118</f>
        <v/>
      </c>
      <c r="H121" s="438"/>
      <c r="I121" s="439" t="str">
        <f>Sprache!$E$87</f>
        <v xml:space="preserve"> : </v>
      </c>
      <c r="J121" s="452"/>
      <c r="K121" s="438"/>
      <c r="L121" s="455" t="str">
        <f>Sprache!$E$87</f>
        <v xml:space="preserve"> : </v>
      </c>
      <c r="M121" s="452"/>
      <c r="N121" s="467"/>
      <c r="O121" s="455" t="str">
        <f>Sprache!$E$87</f>
        <v xml:space="preserve"> : </v>
      </c>
      <c r="P121" s="470"/>
      <c r="Q121" s="509" t="str">
        <f t="shared" ca="1" si="120"/>
        <v/>
      </c>
      <c r="R121" s="510" t="str">
        <f>Sprache!$E$87</f>
        <v xml:space="preserve"> : </v>
      </c>
      <c r="S121" s="511" t="str">
        <f t="shared" ca="1" si="121"/>
        <v/>
      </c>
      <c r="T121" s="600" t="str">
        <f>IF(Planung!$Q118="","",Planung!$Q118)</f>
        <v/>
      </c>
      <c r="BK121" s="515" t="b">
        <f t="shared" ca="1" si="122"/>
        <v>1</v>
      </c>
      <c r="BL121" s="515" t="b">
        <f t="shared" si="123"/>
        <v>1</v>
      </c>
      <c r="BM121" s="515" t="b">
        <f t="shared" si="124"/>
        <v>1</v>
      </c>
      <c r="BN121" s="515" t="b">
        <f t="shared" si="125"/>
        <v>1</v>
      </c>
      <c r="BO121" s="515" t="b">
        <f t="shared" si="126"/>
        <v>0</v>
      </c>
      <c r="BP121" s="515" t="b">
        <f t="shared" si="127"/>
        <v>0</v>
      </c>
      <c r="BQ121" s="515" t="b">
        <f t="shared" si="128"/>
        <v>0</v>
      </c>
    </row>
    <row r="122" spans="2:69" ht="24" customHeight="1" x14ac:dyDescent="0.2">
      <c r="B122" s="233">
        <v>113</v>
      </c>
      <c r="C122" s="445" t="str">
        <f ca="1">Planung!$I119</f>
        <v/>
      </c>
      <c r="D122" s="446" t="str">
        <f ca="1">Planung!$J119</f>
        <v/>
      </c>
      <c r="E122" s="435" t="str">
        <f ca="1">Planung!$N119</f>
        <v/>
      </c>
      <c r="F122" s="436" t="s">
        <v>4</v>
      </c>
      <c r="G122" s="437" t="str">
        <f ca="1">Planung!$P119</f>
        <v/>
      </c>
      <c r="H122" s="438"/>
      <c r="I122" s="439" t="str">
        <f>Sprache!$E$87</f>
        <v xml:space="preserve"> : </v>
      </c>
      <c r="J122" s="452"/>
      <c r="K122" s="438"/>
      <c r="L122" s="455" t="str">
        <f>Sprache!$E$87</f>
        <v xml:space="preserve"> : </v>
      </c>
      <c r="M122" s="452"/>
      <c r="N122" s="467"/>
      <c r="O122" s="455" t="str">
        <f>Sprache!$E$87</f>
        <v xml:space="preserve"> : </v>
      </c>
      <c r="P122" s="470"/>
      <c r="Q122" s="509" t="str">
        <f t="shared" ca="1" si="120"/>
        <v/>
      </c>
      <c r="R122" s="510" t="str">
        <f>Sprache!$E$87</f>
        <v xml:space="preserve"> : </v>
      </c>
      <c r="S122" s="511" t="str">
        <f t="shared" ca="1" si="121"/>
        <v/>
      </c>
      <c r="T122" s="600" t="str">
        <f>IF(Planung!$Q119="","",Planung!$Q119)</f>
        <v/>
      </c>
      <c r="BK122" s="515" t="b">
        <f t="shared" ca="1" si="122"/>
        <v>1</v>
      </c>
      <c r="BL122" s="515" t="b">
        <f t="shared" si="123"/>
        <v>1</v>
      </c>
      <c r="BM122" s="515" t="b">
        <f t="shared" si="124"/>
        <v>1</v>
      </c>
      <c r="BN122" s="515" t="b">
        <f t="shared" si="125"/>
        <v>1</v>
      </c>
      <c r="BO122" s="515" t="b">
        <f t="shared" si="126"/>
        <v>0</v>
      </c>
      <c r="BP122" s="515" t="b">
        <f t="shared" si="127"/>
        <v>0</v>
      </c>
      <c r="BQ122" s="515" t="b">
        <f t="shared" si="128"/>
        <v>0</v>
      </c>
    </row>
    <row r="123" spans="2:69" ht="24" customHeight="1" x14ac:dyDescent="0.2">
      <c r="B123" s="233">
        <v>114</v>
      </c>
      <c r="C123" s="445" t="str">
        <f ca="1">Planung!$I120</f>
        <v/>
      </c>
      <c r="D123" s="446" t="str">
        <f ca="1">Planung!$J120</f>
        <v/>
      </c>
      <c r="E123" s="435" t="str">
        <f ca="1">Planung!$N120</f>
        <v/>
      </c>
      <c r="F123" s="436" t="s">
        <v>4</v>
      </c>
      <c r="G123" s="437" t="str">
        <f ca="1">Planung!$P120</f>
        <v/>
      </c>
      <c r="H123" s="438"/>
      <c r="I123" s="439" t="str">
        <f>Sprache!$E$87</f>
        <v xml:space="preserve"> : </v>
      </c>
      <c r="J123" s="452"/>
      <c r="K123" s="438"/>
      <c r="L123" s="455" t="str">
        <f>Sprache!$E$87</f>
        <v xml:space="preserve"> : </v>
      </c>
      <c r="M123" s="452"/>
      <c r="N123" s="467"/>
      <c r="O123" s="455" t="str">
        <f>Sprache!$E$87</f>
        <v xml:space="preserve"> : </v>
      </c>
      <c r="P123" s="470"/>
      <c r="Q123" s="509" t="str">
        <f t="shared" ca="1" si="120"/>
        <v/>
      </c>
      <c r="R123" s="510" t="str">
        <f>Sprache!$E$87</f>
        <v xml:space="preserve"> : </v>
      </c>
      <c r="S123" s="511" t="str">
        <f t="shared" ca="1" si="121"/>
        <v/>
      </c>
      <c r="T123" s="600" t="str">
        <f>IF(Planung!$Q120="","",Planung!$Q120)</f>
        <v/>
      </c>
      <c r="BK123" s="515" t="b">
        <f t="shared" ca="1" si="122"/>
        <v>1</v>
      </c>
      <c r="BL123" s="515" t="b">
        <f t="shared" si="123"/>
        <v>1</v>
      </c>
      <c r="BM123" s="515" t="b">
        <f t="shared" si="124"/>
        <v>1</v>
      </c>
      <c r="BN123" s="515" t="b">
        <f t="shared" si="125"/>
        <v>1</v>
      </c>
      <c r="BO123" s="515" t="b">
        <f t="shared" si="126"/>
        <v>0</v>
      </c>
      <c r="BP123" s="515" t="b">
        <f t="shared" si="127"/>
        <v>0</v>
      </c>
      <c r="BQ123" s="515" t="b">
        <f t="shared" si="128"/>
        <v>0</v>
      </c>
    </row>
    <row r="124" spans="2:69" ht="24" customHeight="1" x14ac:dyDescent="0.2">
      <c r="B124" s="233">
        <v>115</v>
      </c>
      <c r="C124" s="445" t="str">
        <f ca="1">Planung!$I121</f>
        <v/>
      </c>
      <c r="D124" s="446" t="str">
        <f ca="1">Planung!$J121</f>
        <v/>
      </c>
      <c r="E124" s="435" t="str">
        <f ca="1">Planung!$N121</f>
        <v/>
      </c>
      <c r="F124" s="436" t="s">
        <v>4</v>
      </c>
      <c r="G124" s="437" t="str">
        <f ca="1">Planung!$P121</f>
        <v/>
      </c>
      <c r="H124" s="438"/>
      <c r="I124" s="439" t="str">
        <f>Sprache!$E$87</f>
        <v xml:space="preserve"> : </v>
      </c>
      <c r="J124" s="452"/>
      <c r="K124" s="438"/>
      <c r="L124" s="455" t="str">
        <f>Sprache!$E$87</f>
        <v xml:space="preserve"> : </v>
      </c>
      <c r="M124" s="452"/>
      <c r="N124" s="467"/>
      <c r="O124" s="455" t="str">
        <f>Sprache!$E$87</f>
        <v xml:space="preserve"> : </v>
      </c>
      <c r="P124" s="470"/>
      <c r="Q124" s="509" t="str">
        <f t="shared" ca="1" si="120"/>
        <v/>
      </c>
      <c r="R124" s="510" t="str">
        <f>Sprache!$E$87</f>
        <v xml:space="preserve"> : </v>
      </c>
      <c r="S124" s="511" t="str">
        <f t="shared" ca="1" si="121"/>
        <v/>
      </c>
      <c r="T124" s="600" t="str">
        <f>IF(Planung!$Q121="","",Planung!$Q121)</f>
        <v/>
      </c>
      <c r="BK124" s="515" t="b">
        <f t="shared" ca="1" si="122"/>
        <v>1</v>
      </c>
      <c r="BL124" s="515" t="b">
        <f t="shared" si="123"/>
        <v>1</v>
      </c>
      <c r="BM124" s="515" t="b">
        <f t="shared" si="124"/>
        <v>1</v>
      </c>
      <c r="BN124" s="515" t="b">
        <f t="shared" si="125"/>
        <v>1</v>
      </c>
      <c r="BO124" s="515" t="b">
        <f t="shared" si="126"/>
        <v>0</v>
      </c>
      <c r="BP124" s="515" t="b">
        <f t="shared" si="127"/>
        <v>0</v>
      </c>
      <c r="BQ124" s="515" t="b">
        <f t="shared" si="128"/>
        <v>0</v>
      </c>
    </row>
    <row r="125" spans="2:69" ht="24" customHeight="1" x14ac:dyDescent="0.2">
      <c r="B125" s="233">
        <v>116</v>
      </c>
      <c r="C125" s="445" t="str">
        <f ca="1">Planung!$I122</f>
        <v/>
      </c>
      <c r="D125" s="446" t="str">
        <f ca="1">Planung!$J122</f>
        <v/>
      </c>
      <c r="E125" s="435" t="str">
        <f ca="1">Planung!$N122</f>
        <v/>
      </c>
      <c r="F125" s="436" t="s">
        <v>4</v>
      </c>
      <c r="G125" s="437" t="str">
        <f ca="1">Planung!$P122</f>
        <v/>
      </c>
      <c r="H125" s="438"/>
      <c r="I125" s="439" t="str">
        <f>Sprache!$E$87</f>
        <v xml:space="preserve"> : </v>
      </c>
      <c r="J125" s="452"/>
      <c r="K125" s="438"/>
      <c r="L125" s="455" t="str">
        <f>Sprache!$E$87</f>
        <v xml:space="preserve"> : </v>
      </c>
      <c r="M125" s="452"/>
      <c r="N125" s="467"/>
      <c r="O125" s="455" t="str">
        <f>Sprache!$E$87</f>
        <v xml:space="preserve"> : </v>
      </c>
      <c r="P125" s="470"/>
      <c r="Q125" s="509" t="str">
        <f t="shared" ca="1" si="120"/>
        <v/>
      </c>
      <c r="R125" s="510" t="str">
        <f>Sprache!$E$87</f>
        <v xml:space="preserve"> : </v>
      </c>
      <c r="S125" s="511" t="str">
        <f t="shared" ca="1" si="121"/>
        <v/>
      </c>
      <c r="T125" s="600" t="str">
        <f>IF(Planung!$Q122="","",Planung!$Q122)</f>
        <v/>
      </c>
      <c r="BK125" s="515" t="b">
        <f t="shared" ca="1" si="122"/>
        <v>1</v>
      </c>
      <c r="BL125" s="515" t="b">
        <f t="shared" si="123"/>
        <v>1</v>
      </c>
      <c r="BM125" s="515" t="b">
        <f t="shared" si="124"/>
        <v>1</v>
      </c>
      <c r="BN125" s="515" t="b">
        <f t="shared" si="125"/>
        <v>1</v>
      </c>
      <c r="BO125" s="515" t="b">
        <f t="shared" si="126"/>
        <v>0</v>
      </c>
      <c r="BP125" s="515" t="b">
        <f t="shared" si="127"/>
        <v>0</v>
      </c>
      <c r="BQ125" s="515" t="b">
        <f t="shared" si="128"/>
        <v>0</v>
      </c>
    </row>
    <row r="126" spans="2:69" ht="24" customHeight="1" x14ac:dyDescent="0.2">
      <c r="B126" s="233">
        <v>117</v>
      </c>
      <c r="C126" s="445" t="str">
        <f ca="1">Planung!$I123</f>
        <v/>
      </c>
      <c r="D126" s="446" t="str">
        <f ca="1">Planung!$J123</f>
        <v/>
      </c>
      <c r="E126" s="435" t="str">
        <f ca="1">Planung!$N123</f>
        <v/>
      </c>
      <c r="F126" s="436" t="s">
        <v>4</v>
      </c>
      <c r="G126" s="437" t="str">
        <f ca="1">Planung!$P123</f>
        <v/>
      </c>
      <c r="H126" s="438"/>
      <c r="I126" s="439" t="str">
        <f>Sprache!$E$87</f>
        <v xml:space="preserve"> : </v>
      </c>
      <c r="J126" s="452"/>
      <c r="K126" s="438"/>
      <c r="L126" s="455" t="str">
        <f>Sprache!$E$87</f>
        <v xml:space="preserve"> : </v>
      </c>
      <c r="M126" s="452"/>
      <c r="N126" s="467"/>
      <c r="O126" s="455" t="str">
        <f>Sprache!$E$87</f>
        <v xml:space="preserve"> : </v>
      </c>
      <c r="P126" s="470"/>
      <c r="Q126" s="509" t="str">
        <f t="shared" ca="1" si="120"/>
        <v/>
      </c>
      <c r="R126" s="510" t="str">
        <f>Sprache!$E$87</f>
        <v xml:space="preserve"> : </v>
      </c>
      <c r="S126" s="511" t="str">
        <f t="shared" ca="1" si="121"/>
        <v/>
      </c>
      <c r="T126" s="600" t="str">
        <f>IF(Planung!$Q123="","",Planung!$Q123)</f>
        <v/>
      </c>
      <c r="BK126" s="515" t="b">
        <f t="shared" ca="1" si="122"/>
        <v>1</v>
      </c>
      <c r="BL126" s="515" t="b">
        <f t="shared" si="123"/>
        <v>1</v>
      </c>
      <c r="BM126" s="515" t="b">
        <f t="shared" si="124"/>
        <v>1</v>
      </c>
      <c r="BN126" s="515" t="b">
        <f t="shared" si="125"/>
        <v>1</v>
      </c>
      <c r="BO126" s="515" t="b">
        <f t="shared" si="126"/>
        <v>0</v>
      </c>
      <c r="BP126" s="515" t="b">
        <f t="shared" si="127"/>
        <v>0</v>
      </c>
      <c r="BQ126" s="515" t="b">
        <f t="shared" si="128"/>
        <v>0</v>
      </c>
    </row>
    <row r="127" spans="2:69" ht="24" customHeight="1" x14ac:dyDescent="0.2">
      <c r="B127" s="233">
        <v>118</v>
      </c>
      <c r="C127" s="445" t="str">
        <f ca="1">Planung!$I124</f>
        <v/>
      </c>
      <c r="D127" s="446" t="str">
        <f ca="1">Planung!$J124</f>
        <v/>
      </c>
      <c r="E127" s="435" t="str">
        <f ca="1">Planung!$N124</f>
        <v/>
      </c>
      <c r="F127" s="436" t="s">
        <v>4</v>
      </c>
      <c r="G127" s="437" t="str">
        <f ca="1">Planung!$P124</f>
        <v/>
      </c>
      <c r="H127" s="438"/>
      <c r="I127" s="439" t="str">
        <f>Sprache!$E$87</f>
        <v xml:space="preserve"> : </v>
      </c>
      <c r="J127" s="452"/>
      <c r="K127" s="438"/>
      <c r="L127" s="455" t="str">
        <f>Sprache!$E$87</f>
        <v xml:space="preserve"> : </v>
      </c>
      <c r="M127" s="452"/>
      <c r="N127" s="467"/>
      <c r="O127" s="455" t="str">
        <f>Sprache!$E$87</f>
        <v xml:space="preserve"> : </v>
      </c>
      <c r="P127" s="470"/>
      <c r="Q127" s="509" t="str">
        <f t="shared" ca="1" si="120"/>
        <v/>
      </c>
      <c r="R127" s="510" t="str">
        <f>Sprache!$E$87</f>
        <v xml:space="preserve"> : </v>
      </c>
      <c r="S127" s="511" t="str">
        <f t="shared" ca="1" si="121"/>
        <v/>
      </c>
      <c r="T127" s="600" t="str">
        <f>IF(Planung!$Q124="","",Planung!$Q124)</f>
        <v/>
      </c>
      <c r="BK127" s="515" t="b">
        <f t="shared" ca="1" si="122"/>
        <v>1</v>
      </c>
      <c r="BL127" s="515" t="b">
        <f t="shared" si="123"/>
        <v>1</v>
      </c>
      <c r="BM127" s="515" t="b">
        <f t="shared" si="124"/>
        <v>1</v>
      </c>
      <c r="BN127" s="515" t="b">
        <f t="shared" si="125"/>
        <v>1</v>
      </c>
      <c r="BO127" s="515" t="b">
        <f t="shared" si="126"/>
        <v>0</v>
      </c>
      <c r="BP127" s="515" t="b">
        <f t="shared" si="127"/>
        <v>0</v>
      </c>
      <c r="BQ127" s="515" t="b">
        <f t="shared" si="128"/>
        <v>0</v>
      </c>
    </row>
    <row r="128" spans="2:69" ht="24" customHeight="1" x14ac:dyDescent="0.2">
      <c r="B128" s="233">
        <v>119</v>
      </c>
      <c r="C128" s="445" t="str">
        <f ca="1">Planung!$I125</f>
        <v/>
      </c>
      <c r="D128" s="446" t="str">
        <f ca="1">Planung!$J125</f>
        <v/>
      </c>
      <c r="E128" s="435" t="str">
        <f ca="1">Planung!$N125</f>
        <v/>
      </c>
      <c r="F128" s="436" t="s">
        <v>4</v>
      </c>
      <c r="G128" s="437" t="str">
        <f ca="1">Planung!$P125</f>
        <v/>
      </c>
      <c r="H128" s="438"/>
      <c r="I128" s="439" t="str">
        <f>Sprache!$E$87</f>
        <v xml:space="preserve"> : </v>
      </c>
      <c r="J128" s="452"/>
      <c r="K128" s="438"/>
      <c r="L128" s="455" t="str">
        <f>Sprache!$E$87</f>
        <v xml:space="preserve"> : </v>
      </c>
      <c r="M128" s="452"/>
      <c r="N128" s="467"/>
      <c r="O128" s="455" t="str">
        <f>Sprache!$E$87</f>
        <v xml:space="preserve"> : </v>
      </c>
      <c r="P128" s="470"/>
      <c r="Q128" s="509" t="str">
        <f t="shared" ca="1" si="120"/>
        <v/>
      </c>
      <c r="R128" s="510" t="str">
        <f>Sprache!$E$87</f>
        <v xml:space="preserve"> : </v>
      </c>
      <c r="S128" s="511" t="str">
        <f t="shared" ca="1" si="121"/>
        <v/>
      </c>
      <c r="T128" s="600" t="str">
        <f>IF(Planung!$Q125="","",Planung!$Q125)</f>
        <v/>
      </c>
      <c r="BK128" s="515" t="b">
        <f t="shared" ca="1" si="122"/>
        <v>1</v>
      </c>
      <c r="BL128" s="515" t="b">
        <f t="shared" si="123"/>
        <v>1</v>
      </c>
      <c r="BM128" s="515" t="b">
        <f t="shared" si="124"/>
        <v>1</v>
      </c>
      <c r="BN128" s="515" t="b">
        <f t="shared" si="125"/>
        <v>1</v>
      </c>
      <c r="BO128" s="515" t="b">
        <f t="shared" si="126"/>
        <v>0</v>
      </c>
      <c r="BP128" s="515" t="b">
        <f t="shared" si="127"/>
        <v>0</v>
      </c>
      <c r="BQ128" s="515" t="b">
        <f t="shared" si="128"/>
        <v>0</v>
      </c>
    </row>
    <row r="129" spans="2:69" ht="24" customHeight="1" x14ac:dyDescent="0.2">
      <c r="B129" s="233">
        <v>120</v>
      </c>
      <c r="C129" s="445" t="str">
        <f ca="1">Planung!$I126</f>
        <v/>
      </c>
      <c r="D129" s="446" t="str">
        <f ca="1">Planung!$J126</f>
        <v/>
      </c>
      <c r="E129" s="435" t="str">
        <f ca="1">Planung!$N126</f>
        <v/>
      </c>
      <c r="F129" s="436" t="s">
        <v>4</v>
      </c>
      <c r="G129" s="437" t="str">
        <f ca="1">Planung!$P126</f>
        <v/>
      </c>
      <c r="H129" s="438"/>
      <c r="I129" s="439" t="str">
        <f>Sprache!$E$87</f>
        <v xml:space="preserve"> : </v>
      </c>
      <c r="J129" s="452"/>
      <c r="K129" s="438"/>
      <c r="L129" s="455" t="str">
        <f>Sprache!$E$87</f>
        <v xml:space="preserve"> : </v>
      </c>
      <c r="M129" s="452"/>
      <c r="N129" s="467"/>
      <c r="O129" s="455" t="str">
        <f>Sprache!$E$87</f>
        <v xml:space="preserve"> : </v>
      </c>
      <c r="P129" s="470"/>
      <c r="Q129" s="509" t="str">
        <f t="shared" ca="1" si="120"/>
        <v/>
      </c>
      <c r="R129" s="510" t="str">
        <f>Sprache!$E$87</f>
        <v xml:space="preserve"> : </v>
      </c>
      <c r="S129" s="511" t="str">
        <f t="shared" ca="1" si="121"/>
        <v/>
      </c>
      <c r="T129" s="600" t="str">
        <f>IF(Planung!$Q126="","",Planung!$Q126)</f>
        <v/>
      </c>
      <c r="BK129" s="515" t="b">
        <f t="shared" ca="1" si="122"/>
        <v>1</v>
      </c>
      <c r="BL129" s="515" t="b">
        <f t="shared" si="123"/>
        <v>1</v>
      </c>
      <c r="BM129" s="515" t="b">
        <f t="shared" si="124"/>
        <v>1</v>
      </c>
      <c r="BN129" s="515" t="b">
        <f t="shared" si="125"/>
        <v>1</v>
      </c>
      <c r="BO129" s="515" t="b">
        <f t="shared" si="126"/>
        <v>0</v>
      </c>
      <c r="BP129" s="515" t="b">
        <f t="shared" si="127"/>
        <v>0</v>
      </c>
      <c r="BQ129" s="515" t="b">
        <f t="shared" si="128"/>
        <v>0</v>
      </c>
    </row>
    <row r="130" spans="2:69" ht="24" customHeight="1" x14ac:dyDescent="0.2">
      <c r="B130" s="233">
        <v>121</v>
      </c>
      <c r="C130" s="445" t="str">
        <f ca="1">Planung!$I127</f>
        <v/>
      </c>
      <c r="D130" s="446" t="str">
        <f ca="1">Planung!$J127</f>
        <v/>
      </c>
      <c r="E130" s="435" t="str">
        <f ca="1">Planung!$N127</f>
        <v/>
      </c>
      <c r="F130" s="436" t="s">
        <v>4</v>
      </c>
      <c r="G130" s="437" t="str">
        <f ca="1">Planung!$P127</f>
        <v/>
      </c>
      <c r="H130" s="438"/>
      <c r="I130" s="439" t="str">
        <f>Sprache!$E$87</f>
        <v xml:space="preserve"> : </v>
      </c>
      <c r="J130" s="452"/>
      <c r="K130" s="438"/>
      <c r="L130" s="455" t="str">
        <f>Sprache!$E$87</f>
        <v xml:space="preserve"> : </v>
      </c>
      <c r="M130" s="452"/>
      <c r="N130" s="467"/>
      <c r="O130" s="455" t="str">
        <f>Sprache!$E$87</f>
        <v xml:space="preserve"> : </v>
      </c>
      <c r="P130" s="470"/>
      <c r="Q130" s="509" t="str">
        <f t="shared" ca="1" si="120"/>
        <v/>
      </c>
      <c r="R130" s="510" t="str">
        <f>Sprache!$E$87</f>
        <v xml:space="preserve"> : </v>
      </c>
      <c r="S130" s="511" t="str">
        <f t="shared" ca="1" si="121"/>
        <v/>
      </c>
      <c r="T130" s="600" t="str">
        <f>IF(Planung!$Q127="","",Planung!$Q127)</f>
        <v/>
      </c>
      <c r="BK130" s="515" t="b">
        <f t="shared" ca="1" si="122"/>
        <v>1</v>
      </c>
      <c r="BL130" s="515" t="b">
        <f t="shared" si="123"/>
        <v>1</v>
      </c>
      <c r="BM130" s="515" t="b">
        <f t="shared" si="124"/>
        <v>1</v>
      </c>
      <c r="BN130" s="515" t="b">
        <f t="shared" si="125"/>
        <v>1</v>
      </c>
      <c r="BO130" s="515" t="b">
        <f t="shared" si="126"/>
        <v>0</v>
      </c>
      <c r="BP130" s="515" t="b">
        <f t="shared" si="127"/>
        <v>0</v>
      </c>
      <c r="BQ130" s="515" t="b">
        <f t="shared" si="128"/>
        <v>0</v>
      </c>
    </row>
    <row r="131" spans="2:69" ht="24" customHeight="1" x14ac:dyDescent="0.2">
      <c r="B131" s="233">
        <v>122</v>
      </c>
      <c r="C131" s="445" t="str">
        <f ca="1">Planung!$I128</f>
        <v/>
      </c>
      <c r="D131" s="446" t="str">
        <f ca="1">Planung!$J128</f>
        <v/>
      </c>
      <c r="E131" s="435" t="str">
        <f ca="1">Planung!$N128</f>
        <v/>
      </c>
      <c r="F131" s="436" t="s">
        <v>4</v>
      </c>
      <c r="G131" s="437" t="str">
        <f ca="1">Planung!$P128</f>
        <v/>
      </c>
      <c r="H131" s="438"/>
      <c r="I131" s="439" t="str">
        <f>Sprache!$E$87</f>
        <v xml:space="preserve"> : </v>
      </c>
      <c r="J131" s="452"/>
      <c r="K131" s="438"/>
      <c r="L131" s="455" t="str">
        <f>Sprache!$E$87</f>
        <v xml:space="preserve"> : </v>
      </c>
      <c r="M131" s="452"/>
      <c r="N131" s="467"/>
      <c r="O131" s="455" t="str">
        <f>Sprache!$E$87</f>
        <v xml:space="preserve"> : </v>
      </c>
      <c r="P131" s="470"/>
      <c r="Q131" s="509" t="str">
        <f t="shared" ca="1" si="120"/>
        <v/>
      </c>
      <c r="R131" s="510" t="str">
        <f>Sprache!$E$87</f>
        <v xml:space="preserve"> : </v>
      </c>
      <c r="S131" s="511" t="str">
        <f t="shared" ca="1" si="121"/>
        <v/>
      </c>
      <c r="T131" s="600" t="str">
        <f>IF(Planung!$Q128="","",Planung!$Q128)</f>
        <v/>
      </c>
      <c r="BK131" s="515" t="b">
        <f t="shared" ca="1" si="122"/>
        <v>1</v>
      </c>
      <c r="BL131" s="515" t="b">
        <f t="shared" si="123"/>
        <v>1</v>
      </c>
      <c r="BM131" s="515" t="b">
        <f t="shared" si="124"/>
        <v>1</v>
      </c>
      <c r="BN131" s="515" t="b">
        <f t="shared" si="125"/>
        <v>1</v>
      </c>
      <c r="BO131" s="515" t="b">
        <f t="shared" si="126"/>
        <v>0</v>
      </c>
      <c r="BP131" s="515" t="b">
        <f t="shared" si="127"/>
        <v>0</v>
      </c>
      <c r="BQ131" s="515" t="b">
        <f t="shared" si="128"/>
        <v>0</v>
      </c>
    </row>
    <row r="132" spans="2:69" ht="24" customHeight="1" x14ac:dyDescent="0.2">
      <c r="B132" s="233">
        <v>123</v>
      </c>
      <c r="C132" s="445" t="str">
        <f ca="1">Planung!$I129</f>
        <v/>
      </c>
      <c r="D132" s="446" t="str">
        <f ca="1">Planung!$J129</f>
        <v/>
      </c>
      <c r="E132" s="435" t="str">
        <f ca="1">Planung!$N129</f>
        <v/>
      </c>
      <c r="F132" s="436" t="s">
        <v>4</v>
      </c>
      <c r="G132" s="437" t="str">
        <f ca="1">Planung!$P129</f>
        <v/>
      </c>
      <c r="H132" s="438"/>
      <c r="I132" s="439" t="str">
        <f>Sprache!$E$87</f>
        <v xml:space="preserve"> : </v>
      </c>
      <c r="J132" s="452"/>
      <c r="K132" s="438"/>
      <c r="L132" s="455" t="str">
        <f>Sprache!$E$87</f>
        <v xml:space="preserve"> : </v>
      </c>
      <c r="M132" s="452"/>
      <c r="N132" s="467"/>
      <c r="O132" s="455" t="str">
        <f>Sprache!$E$87</f>
        <v xml:space="preserve"> : </v>
      </c>
      <c r="P132" s="470"/>
      <c r="Q132" s="509" t="str">
        <f t="shared" ca="1" si="120"/>
        <v/>
      </c>
      <c r="R132" s="510" t="str">
        <f>Sprache!$E$87</f>
        <v xml:space="preserve"> : </v>
      </c>
      <c r="S132" s="511" t="str">
        <f t="shared" ca="1" si="121"/>
        <v/>
      </c>
      <c r="T132" s="600" t="str">
        <f>IF(Planung!$Q129="","",Planung!$Q129)</f>
        <v/>
      </c>
      <c r="BK132" s="515" t="b">
        <f t="shared" ca="1" si="122"/>
        <v>1</v>
      </c>
      <c r="BL132" s="515" t="b">
        <f t="shared" si="123"/>
        <v>1</v>
      </c>
      <c r="BM132" s="515" t="b">
        <f t="shared" si="124"/>
        <v>1</v>
      </c>
      <c r="BN132" s="515" t="b">
        <f t="shared" si="125"/>
        <v>1</v>
      </c>
      <c r="BO132" s="515" t="b">
        <f t="shared" si="126"/>
        <v>0</v>
      </c>
      <c r="BP132" s="515" t="b">
        <f t="shared" si="127"/>
        <v>0</v>
      </c>
      <c r="BQ132" s="515" t="b">
        <f t="shared" si="128"/>
        <v>0</v>
      </c>
    </row>
    <row r="133" spans="2:69" ht="24" customHeight="1" x14ac:dyDescent="0.2">
      <c r="B133" s="233">
        <v>124</v>
      </c>
      <c r="C133" s="445" t="str">
        <f ca="1">Planung!$I130</f>
        <v/>
      </c>
      <c r="D133" s="446" t="str">
        <f ca="1">Planung!$J130</f>
        <v/>
      </c>
      <c r="E133" s="435" t="str">
        <f ca="1">Planung!$N130</f>
        <v/>
      </c>
      <c r="F133" s="436" t="s">
        <v>4</v>
      </c>
      <c r="G133" s="437" t="str">
        <f ca="1">Planung!$P130</f>
        <v/>
      </c>
      <c r="H133" s="438"/>
      <c r="I133" s="439" t="str">
        <f>Sprache!$E$87</f>
        <v xml:space="preserve"> : </v>
      </c>
      <c r="J133" s="452"/>
      <c r="K133" s="438"/>
      <c r="L133" s="455" t="str">
        <f>Sprache!$E$87</f>
        <v xml:space="preserve"> : </v>
      </c>
      <c r="M133" s="452"/>
      <c r="N133" s="467"/>
      <c r="O133" s="455" t="str">
        <f>Sprache!$E$87</f>
        <v xml:space="preserve"> : </v>
      </c>
      <c r="P133" s="470"/>
      <c r="Q133" s="509" t="str">
        <f t="shared" ca="1" si="120"/>
        <v/>
      </c>
      <c r="R133" s="510" t="str">
        <f>Sprache!$E$87</f>
        <v xml:space="preserve"> : </v>
      </c>
      <c r="S133" s="511" t="str">
        <f t="shared" ca="1" si="121"/>
        <v/>
      </c>
      <c r="T133" s="600" t="str">
        <f>IF(Planung!$Q130="","",Planung!$Q130)</f>
        <v/>
      </c>
      <c r="BK133" s="515" t="b">
        <f t="shared" ca="1" si="122"/>
        <v>1</v>
      </c>
      <c r="BL133" s="515" t="b">
        <f t="shared" si="123"/>
        <v>1</v>
      </c>
      <c r="BM133" s="515" t="b">
        <f t="shared" si="124"/>
        <v>1</v>
      </c>
      <c r="BN133" s="515" t="b">
        <f t="shared" si="125"/>
        <v>1</v>
      </c>
      <c r="BO133" s="515" t="b">
        <f t="shared" si="126"/>
        <v>0</v>
      </c>
      <c r="BP133" s="515" t="b">
        <f t="shared" si="127"/>
        <v>0</v>
      </c>
      <c r="BQ133" s="515" t="b">
        <f t="shared" si="128"/>
        <v>0</v>
      </c>
    </row>
    <row r="134" spans="2:69" ht="24" customHeight="1" x14ac:dyDescent="0.2">
      <c r="B134" s="233">
        <v>125</v>
      </c>
      <c r="C134" s="445" t="str">
        <f ca="1">Planung!$I131</f>
        <v/>
      </c>
      <c r="D134" s="446" t="str">
        <f ca="1">Planung!$J131</f>
        <v/>
      </c>
      <c r="E134" s="435" t="str">
        <f ca="1">Planung!$N131</f>
        <v/>
      </c>
      <c r="F134" s="436" t="s">
        <v>4</v>
      </c>
      <c r="G134" s="437" t="str">
        <f ca="1">Planung!$P131</f>
        <v/>
      </c>
      <c r="H134" s="438"/>
      <c r="I134" s="439" t="str">
        <f>Sprache!$E$87</f>
        <v xml:space="preserve"> : </v>
      </c>
      <c r="J134" s="452"/>
      <c r="K134" s="438"/>
      <c r="L134" s="455" t="str">
        <f>Sprache!$E$87</f>
        <v xml:space="preserve"> : </v>
      </c>
      <c r="M134" s="452"/>
      <c r="N134" s="467"/>
      <c r="O134" s="455" t="str">
        <f>Sprache!$E$87</f>
        <v xml:space="preserve"> : </v>
      </c>
      <c r="P134" s="470"/>
      <c r="Q134" s="509" t="str">
        <f t="shared" ca="1" si="120"/>
        <v/>
      </c>
      <c r="R134" s="510" t="str">
        <f>Sprache!$E$87</f>
        <v xml:space="preserve"> : </v>
      </c>
      <c r="S134" s="511" t="str">
        <f t="shared" ca="1" si="121"/>
        <v/>
      </c>
      <c r="T134" s="600" t="str">
        <f>IF(Planung!$Q131="","",Planung!$Q131)</f>
        <v/>
      </c>
      <c r="BK134" s="515" t="b">
        <f t="shared" ca="1" si="122"/>
        <v>1</v>
      </c>
      <c r="BL134" s="515" t="b">
        <f t="shared" si="123"/>
        <v>1</v>
      </c>
      <c r="BM134" s="515" t="b">
        <f t="shared" si="124"/>
        <v>1</v>
      </c>
      <c r="BN134" s="515" t="b">
        <f t="shared" si="125"/>
        <v>1</v>
      </c>
      <c r="BO134" s="515" t="b">
        <f t="shared" si="126"/>
        <v>0</v>
      </c>
      <c r="BP134" s="515" t="b">
        <f t="shared" si="127"/>
        <v>0</v>
      </c>
      <c r="BQ134" s="515" t="b">
        <f t="shared" si="128"/>
        <v>0</v>
      </c>
    </row>
    <row r="135" spans="2:69" ht="24" customHeight="1" x14ac:dyDescent="0.2">
      <c r="B135" s="233">
        <v>126</v>
      </c>
      <c r="C135" s="445" t="str">
        <f ca="1">Planung!$I132</f>
        <v/>
      </c>
      <c r="D135" s="446" t="str">
        <f ca="1">Planung!$J132</f>
        <v/>
      </c>
      <c r="E135" s="435" t="str">
        <f ca="1">Planung!$N132</f>
        <v/>
      </c>
      <c r="F135" s="436" t="s">
        <v>4</v>
      </c>
      <c r="G135" s="437" t="str">
        <f ca="1">Planung!$P132</f>
        <v/>
      </c>
      <c r="H135" s="438"/>
      <c r="I135" s="439" t="str">
        <f>Sprache!$E$87</f>
        <v xml:space="preserve"> : </v>
      </c>
      <c r="J135" s="452"/>
      <c r="K135" s="438"/>
      <c r="L135" s="455" t="str">
        <f>Sprache!$E$87</f>
        <v xml:space="preserve"> : </v>
      </c>
      <c r="M135" s="452"/>
      <c r="N135" s="467"/>
      <c r="O135" s="455" t="str">
        <f>Sprache!$E$87</f>
        <v xml:space="preserve"> : </v>
      </c>
      <c r="P135" s="470"/>
      <c r="Q135" s="509" t="str">
        <f t="shared" ca="1" si="120"/>
        <v/>
      </c>
      <c r="R135" s="510" t="str">
        <f>Sprache!$E$87</f>
        <v xml:space="preserve"> : </v>
      </c>
      <c r="S135" s="511" t="str">
        <f t="shared" ca="1" si="121"/>
        <v/>
      </c>
      <c r="T135" s="600" t="str">
        <f>IF(Planung!$Q132="","",Planung!$Q132)</f>
        <v/>
      </c>
      <c r="BK135" s="515" t="b">
        <f t="shared" ca="1" si="122"/>
        <v>1</v>
      </c>
      <c r="BL135" s="515" t="b">
        <f t="shared" si="123"/>
        <v>1</v>
      </c>
      <c r="BM135" s="515" t="b">
        <f t="shared" si="124"/>
        <v>1</v>
      </c>
      <c r="BN135" s="515" t="b">
        <f t="shared" si="125"/>
        <v>1</v>
      </c>
      <c r="BO135" s="515" t="b">
        <f t="shared" si="126"/>
        <v>0</v>
      </c>
      <c r="BP135" s="515" t="b">
        <f t="shared" si="127"/>
        <v>0</v>
      </c>
      <c r="BQ135" s="515" t="b">
        <f t="shared" si="128"/>
        <v>0</v>
      </c>
    </row>
    <row r="136" spans="2:69" ht="24" customHeight="1" x14ac:dyDescent="0.2">
      <c r="B136" s="233">
        <v>127</v>
      </c>
      <c r="C136" s="445" t="str">
        <f ca="1">Planung!$I133</f>
        <v/>
      </c>
      <c r="D136" s="446" t="str">
        <f ca="1">Planung!$J133</f>
        <v/>
      </c>
      <c r="E136" s="435" t="str">
        <f ca="1">Planung!$N133</f>
        <v/>
      </c>
      <c r="F136" s="436" t="s">
        <v>4</v>
      </c>
      <c r="G136" s="437" t="str">
        <f ca="1">Planung!$P133</f>
        <v/>
      </c>
      <c r="H136" s="438"/>
      <c r="I136" s="439" t="str">
        <f>Sprache!$E$87</f>
        <v xml:space="preserve"> : </v>
      </c>
      <c r="J136" s="452"/>
      <c r="K136" s="438"/>
      <c r="L136" s="455" t="str">
        <f>Sprache!$E$87</f>
        <v xml:space="preserve"> : </v>
      </c>
      <c r="M136" s="452"/>
      <c r="N136" s="467"/>
      <c r="O136" s="455" t="str">
        <f>Sprache!$E$87</f>
        <v xml:space="preserve"> : </v>
      </c>
      <c r="P136" s="470"/>
      <c r="Q136" s="509" t="str">
        <f t="shared" ca="1" si="120"/>
        <v/>
      </c>
      <c r="R136" s="510" t="str">
        <f>Sprache!$E$87</f>
        <v xml:space="preserve"> : </v>
      </c>
      <c r="S136" s="511" t="str">
        <f t="shared" ca="1" si="121"/>
        <v/>
      </c>
      <c r="T136" s="600" t="str">
        <f>IF(Planung!$Q133="","",Planung!$Q133)</f>
        <v/>
      </c>
      <c r="BK136" s="515" t="b">
        <f t="shared" ca="1" si="122"/>
        <v>1</v>
      </c>
      <c r="BL136" s="515" t="b">
        <f t="shared" si="123"/>
        <v>1</v>
      </c>
      <c r="BM136" s="515" t="b">
        <f t="shared" si="124"/>
        <v>1</v>
      </c>
      <c r="BN136" s="515" t="b">
        <f t="shared" si="125"/>
        <v>1</v>
      </c>
      <c r="BO136" s="515" t="b">
        <f t="shared" si="126"/>
        <v>0</v>
      </c>
      <c r="BP136" s="515" t="b">
        <f t="shared" si="127"/>
        <v>0</v>
      </c>
      <c r="BQ136" s="515" t="b">
        <f t="shared" si="128"/>
        <v>0</v>
      </c>
    </row>
    <row r="137" spans="2:69" ht="24" customHeight="1" x14ac:dyDescent="0.2">
      <c r="B137" s="233">
        <v>128</v>
      </c>
      <c r="C137" s="445" t="str">
        <f ca="1">Planung!$I134</f>
        <v/>
      </c>
      <c r="D137" s="446" t="str">
        <f ca="1">Planung!$J134</f>
        <v/>
      </c>
      <c r="E137" s="435" t="str">
        <f ca="1">Planung!$N134</f>
        <v/>
      </c>
      <c r="F137" s="436" t="s">
        <v>4</v>
      </c>
      <c r="G137" s="437" t="str">
        <f ca="1">Planung!$P134</f>
        <v/>
      </c>
      <c r="H137" s="438"/>
      <c r="I137" s="439" t="str">
        <f>Sprache!$E$87</f>
        <v xml:space="preserve"> : </v>
      </c>
      <c r="J137" s="452"/>
      <c r="K137" s="438"/>
      <c r="L137" s="455" t="str">
        <f>Sprache!$E$87</f>
        <v xml:space="preserve"> : </v>
      </c>
      <c r="M137" s="452"/>
      <c r="N137" s="467"/>
      <c r="O137" s="455" t="str">
        <f>Sprache!$E$87</f>
        <v xml:space="preserve"> : </v>
      </c>
      <c r="P137" s="470"/>
      <c r="Q137" s="509" t="str">
        <f t="shared" ca="1" si="120"/>
        <v/>
      </c>
      <c r="R137" s="510" t="str">
        <f>Sprache!$E$87</f>
        <v xml:space="preserve"> : </v>
      </c>
      <c r="S137" s="511" t="str">
        <f t="shared" ca="1" si="121"/>
        <v/>
      </c>
      <c r="T137" s="600" t="str">
        <f>IF(Planung!$Q134="","",Planung!$Q134)</f>
        <v/>
      </c>
      <c r="BK137" s="515" t="b">
        <f t="shared" ca="1" si="122"/>
        <v>1</v>
      </c>
      <c r="BL137" s="515" t="b">
        <f t="shared" si="123"/>
        <v>1</v>
      </c>
      <c r="BM137" s="515" t="b">
        <f t="shared" si="124"/>
        <v>1</v>
      </c>
      <c r="BN137" s="515" t="b">
        <f t="shared" si="125"/>
        <v>1</v>
      </c>
      <c r="BO137" s="515" t="b">
        <f t="shared" si="126"/>
        <v>0</v>
      </c>
      <c r="BP137" s="515" t="b">
        <f t="shared" si="127"/>
        <v>0</v>
      </c>
      <c r="BQ137" s="515" t="b">
        <f t="shared" si="128"/>
        <v>0</v>
      </c>
    </row>
    <row r="138" spans="2:69" ht="24" customHeight="1" x14ac:dyDescent="0.2">
      <c r="B138" s="233">
        <v>129</v>
      </c>
      <c r="C138" s="445" t="str">
        <f ca="1">Planung!$I135</f>
        <v/>
      </c>
      <c r="D138" s="446" t="str">
        <f ca="1">Planung!$J135</f>
        <v/>
      </c>
      <c r="E138" s="435" t="str">
        <f ca="1">Planung!$N135</f>
        <v/>
      </c>
      <c r="F138" s="436" t="s">
        <v>4</v>
      </c>
      <c r="G138" s="437" t="str">
        <f ca="1">Planung!$P135</f>
        <v/>
      </c>
      <c r="H138" s="438"/>
      <c r="I138" s="439" t="str">
        <f>Sprache!$E$87</f>
        <v xml:space="preserve"> : </v>
      </c>
      <c r="J138" s="452"/>
      <c r="K138" s="438"/>
      <c r="L138" s="455" t="str">
        <f>Sprache!$E$87</f>
        <v xml:space="preserve"> : </v>
      </c>
      <c r="M138" s="452"/>
      <c r="N138" s="467"/>
      <c r="O138" s="455" t="str">
        <f>Sprache!$E$87</f>
        <v xml:space="preserve"> : </v>
      </c>
      <c r="P138" s="470"/>
      <c r="Q138" s="509" t="str">
        <f t="shared" ca="1" si="120"/>
        <v/>
      </c>
      <c r="R138" s="510" t="str">
        <f>Sprache!$E$87</f>
        <v xml:space="preserve"> : </v>
      </c>
      <c r="S138" s="511" t="str">
        <f t="shared" ca="1" si="121"/>
        <v/>
      </c>
      <c r="T138" s="600" t="str">
        <f>IF(Planung!$Q135="","",Planung!$Q135)</f>
        <v/>
      </c>
      <c r="BK138" s="515" t="b">
        <f t="shared" ca="1" si="122"/>
        <v>1</v>
      </c>
      <c r="BL138" s="515" t="b">
        <f t="shared" si="123"/>
        <v>1</v>
      </c>
      <c r="BM138" s="515" t="b">
        <f t="shared" si="124"/>
        <v>1</v>
      </c>
      <c r="BN138" s="515" t="b">
        <f t="shared" si="125"/>
        <v>1</v>
      </c>
      <c r="BO138" s="515" t="b">
        <f t="shared" si="126"/>
        <v>0</v>
      </c>
      <c r="BP138" s="515" t="b">
        <f t="shared" si="127"/>
        <v>0</v>
      </c>
      <c r="BQ138" s="515" t="b">
        <f t="shared" si="128"/>
        <v>0</v>
      </c>
    </row>
    <row r="139" spans="2:69" ht="24" customHeight="1" x14ac:dyDescent="0.2">
      <c r="B139" s="233">
        <v>130</v>
      </c>
      <c r="C139" s="445" t="str">
        <f ca="1">Planung!$I136</f>
        <v/>
      </c>
      <c r="D139" s="446" t="str">
        <f ca="1">Planung!$J136</f>
        <v/>
      </c>
      <c r="E139" s="435" t="str">
        <f ca="1">Planung!$N136</f>
        <v/>
      </c>
      <c r="F139" s="436" t="s">
        <v>4</v>
      </c>
      <c r="G139" s="437" t="str">
        <f ca="1">Planung!$P136</f>
        <v/>
      </c>
      <c r="H139" s="438"/>
      <c r="I139" s="439" t="str">
        <f>Sprache!$E$87</f>
        <v xml:space="preserve"> : </v>
      </c>
      <c r="J139" s="452"/>
      <c r="K139" s="438"/>
      <c r="L139" s="455" t="str">
        <f>Sprache!$E$87</f>
        <v xml:space="preserve"> : </v>
      </c>
      <c r="M139" s="452"/>
      <c r="N139" s="467"/>
      <c r="O139" s="455" t="str">
        <f>Sprache!$E$87</f>
        <v xml:space="preserve"> : </v>
      </c>
      <c r="P139" s="470"/>
      <c r="Q139" s="509" t="str">
        <f t="shared" ref="Q139:Q141" ca="1" si="172">IF(BK139,"",(H139&lt;&gt;"")*(J139&lt;&gt;"")*NOT(BL139)*((H139&gt;J139)+(H139=J139)*0.5)+(K139&lt;&gt;"")*(M139&lt;&gt;"")*NOT(BM139)*((K139&gt;M139)+(K139=M139)*0.5)+(N139&lt;&gt;"")*(P139&lt;&gt;"")*NOT(BN139)*((N139&gt;P139)+(N139=P139)*0.5))</f>
        <v/>
      </c>
      <c r="R139" s="510" t="str">
        <f>Sprache!$E$87</f>
        <v xml:space="preserve"> : </v>
      </c>
      <c r="S139" s="511" t="str">
        <f t="shared" ref="S139:S141" ca="1" si="173">IF(BK139,"",(H139&lt;&gt;"")*(J139&lt;&gt;"")*NOT(BL139)*((H139&lt;J139)+(H139=J139)*0.5)+(K139&lt;&gt;"")*(M139&lt;&gt;"")*NOT(BM139)*((K139&lt;M139)+(K139=M139)*0.5)+(N139&lt;&gt;"")*(P139&lt;&gt;"")*NOT(BN139)*((N139&lt;P139)+(N139=P139)*0.5))</f>
        <v/>
      </c>
      <c r="T139" s="600" t="str">
        <f>IF(Planung!$Q136="","",Planung!$Q136)</f>
        <v/>
      </c>
      <c r="BK139" s="515" t="b">
        <f t="shared" ref="BK139:BK141" ca="1" si="174">OR(E139="",G139="",AND(OR(H139="",J139="",BL139),OR(K139="",M139="",BM139),OR(N139="",P139="",BN139)))</f>
        <v>1</v>
      </c>
      <c r="BL139" s="515" t="b">
        <f t="shared" ref="BL139:BL141" si="175">ABS(H139-J139)&lt;2*$BK$7</f>
        <v>1</v>
      </c>
      <c r="BM139" s="515" t="b">
        <f t="shared" ref="BM139:BM141" si="176">ABS(K139-M139)&lt;2*$BK$7</f>
        <v>1</v>
      </c>
      <c r="BN139" s="515" t="b">
        <f t="shared" ref="BN139:BN141" si="177">ABS(N139-P139)&lt;2*$BK$7</f>
        <v>1</v>
      </c>
      <c r="BO139" s="515" t="b">
        <f t="shared" ref="BO139:BO141" si="178">AND(BL139,H139&lt;&gt;"",J139&lt;&gt;"")</f>
        <v>0</v>
      </c>
      <c r="BP139" s="515" t="b">
        <f t="shared" ref="BP139:BP141" si="179">AND(BM139,K139&lt;&gt;"",M139&lt;&gt;"")</f>
        <v>0</v>
      </c>
      <c r="BQ139" s="515" t="b">
        <f t="shared" ref="BQ139:BQ141" si="180">AND(BN139,N139&lt;&gt;"",P139&lt;&gt;"")</f>
        <v>0</v>
      </c>
    </row>
    <row r="140" spans="2:69" ht="24" customHeight="1" x14ac:dyDescent="0.2">
      <c r="B140" s="233">
        <v>131</v>
      </c>
      <c r="C140" s="445" t="str">
        <f ca="1">Planung!$I137</f>
        <v/>
      </c>
      <c r="D140" s="446" t="str">
        <f ca="1">Planung!$J137</f>
        <v/>
      </c>
      <c r="E140" s="435" t="str">
        <f ca="1">Planung!$N137</f>
        <v/>
      </c>
      <c r="F140" s="436" t="s">
        <v>4</v>
      </c>
      <c r="G140" s="437" t="str">
        <f ca="1">Planung!$P137</f>
        <v/>
      </c>
      <c r="H140" s="438"/>
      <c r="I140" s="439" t="str">
        <f>Sprache!$E$87</f>
        <v xml:space="preserve"> : </v>
      </c>
      <c r="J140" s="452"/>
      <c r="K140" s="438"/>
      <c r="L140" s="455" t="str">
        <f>Sprache!$E$87</f>
        <v xml:space="preserve"> : </v>
      </c>
      <c r="M140" s="452"/>
      <c r="N140" s="467"/>
      <c r="O140" s="455" t="str">
        <f>Sprache!$E$87</f>
        <v xml:space="preserve"> : </v>
      </c>
      <c r="P140" s="470"/>
      <c r="Q140" s="509" t="str">
        <f t="shared" ca="1" si="172"/>
        <v/>
      </c>
      <c r="R140" s="510" t="str">
        <f>Sprache!$E$87</f>
        <v xml:space="preserve"> : </v>
      </c>
      <c r="S140" s="511" t="str">
        <f t="shared" ca="1" si="173"/>
        <v/>
      </c>
      <c r="T140" s="600" t="str">
        <f>IF(Planung!$Q137="","",Planung!$Q137)</f>
        <v/>
      </c>
      <c r="BK140" s="515" t="b">
        <f t="shared" ca="1" si="174"/>
        <v>1</v>
      </c>
      <c r="BL140" s="515" t="b">
        <f t="shared" si="175"/>
        <v>1</v>
      </c>
      <c r="BM140" s="515" t="b">
        <f t="shared" si="176"/>
        <v>1</v>
      </c>
      <c r="BN140" s="515" t="b">
        <f t="shared" si="177"/>
        <v>1</v>
      </c>
      <c r="BO140" s="515" t="b">
        <f t="shared" si="178"/>
        <v>0</v>
      </c>
      <c r="BP140" s="515" t="b">
        <f t="shared" si="179"/>
        <v>0</v>
      </c>
      <c r="BQ140" s="515" t="b">
        <f t="shared" si="180"/>
        <v>0</v>
      </c>
    </row>
    <row r="141" spans="2:69" ht="24" customHeight="1" thickBot="1" x14ac:dyDescent="0.25">
      <c r="B141" s="240">
        <v>132</v>
      </c>
      <c r="C141" s="447" t="str">
        <f ca="1">Planung!$I138</f>
        <v/>
      </c>
      <c r="D141" s="448" t="str">
        <f ca="1">Planung!$J138</f>
        <v/>
      </c>
      <c r="E141" s="440" t="str">
        <f ca="1">Planung!$N138</f>
        <v/>
      </c>
      <c r="F141" s="441" t="s">
        <v>4</v>
      </c>
      <c r="G141" s="442" t="str">
        <f ca="1">Planung!$P138</f>
        <v/>
      </c>
      <c r="H141" s="443"/>
      <c r="I141" s="444" t="str">
        <f>Sprache!$E$87</f>
        <v xml:space="preserve"> : </v>
      </c>
      <c r="J141" s="453"/>
      <c r="K141" s="443"/>
      <c r="L141" s="456" t="str">
        <f>Sprache!$E$87</f>
        <v xml:space="preserve"> : </v>
      </c>
      <c r="M141" s="453"/>
      <c r="N141" s="468"/>
      <c r="O141" s="456" t="str">
        <f>Sprache!$E$87</f>
        <v xml:space="preserve"> : </v>
      </c>
      <c r="P141" s="471"/>
      <c r="Q141" s="512" t="str">
        <f t="shared" ca="1" si="172"/>
        <v/>
      </c>
      <c r="R141" s="513" t="str">
        <f>Sprache!$E$87</f>
        <v xml:space="preserve"> : </v>
      </c>
      <c r="S141" s="514" t="str">
        <f t="shared" ca="1" si="173"/>
        <v/>
      </c>
      <c r="T141" s="601" t="str">
        <f>IF(Planung!$Q138="","",Planung!$Q138)</f>
        <v/>
      </c>
      <c r="BK141" s="515" t="b">
        <f t="shared" ca="1" si="174"/>
        <v>1</v>
      </c>
      <c r="BL141" s="515" t="b">
        <f t="shared" si="175"/>
        <v>1</v>
      </c>
      <c r="BM141" s="515" t="b">
        <f t="shared" si="176"/>
        <v>1</v>
      </c>
      <c r="BN141" s="515" t="b">
        <f t="shared" si="177"/>
        <v>1</v>
      </c>
      <c r="BO141" s="515" t="b">
        <f t="shared" si="178"/>
        <v>0</v>
      </c>
      <c r="BP141" s="515" t="b">
        <f t="shared" si="179"/>
        <v>0</v>
      </c>
      <c r="BQ141" s="515" t="b">
        <f t="shared" si="180"/>
        <v>0</v>
      </c>
    </row>
    <row r="142" spans="2:69" ht="13.5" thickTop="1" x14ac:dyDescent="0.2"/>
    <row r="143" spans="2:69" x14ac:dyDescent="0.2"/>
    <row r="144" spans="2:69" x14ac:dyDescent="0.2"/>
  </sheetData>
  <sheetProtection sheet="1" selectLockedCells="1"/>
  <mergeCells count="40">
    <mergeCell ref="H5:AB5"/>
    <mergeCell ref="AI2:AJ2"/>
    <mergeCell ref="V1:W1"/>
    <mergeCell ref="B1:J1"/>
    <mergeCell ref="H2:AB2"/>
    <mergeCell ref="H3:AB3"/>
    <mergeCell ref="H4:AB4"/>
    <mergeCell ref="AK7:AS7"/>
    <mergeCell ref="AK30:AS30"/>
    <mergeCell ref="AK22:AS22"/>
    <mergeCell ref="AK46:AS46"/>
    <mergeCell ref="E9:G9"/>
    <mergeCell ref="H9:J9"/>
    <mergeCell ref="AB9:AD9"/>
    <mergeCell ref="AK78:AS78"/>
    <mergeCell ref="AW78:BE78"/>
    <mergeCell ref="K9:M9"/>
    <mergeCell ref="N9:P9"/>
    <mergeCell ref="Q9:S9"/>
    <mergeCell ref="AW70:BE70"/>
    <mergeCell ref="V57:W57"/>
    <mergeCell ref="AF57:AH57"/>
    <mergeCell ref="AK70:AS70"/>
    <mergeCell ref="AF9:AH9"/>
    <mergeCell ref="AF33:AH33"/>
    <mergeCell ref="V33:W33"/>
    <mergeCell ref="V9:W9"/>
    <mergeCell ref="AK54:AS54"/>
    <mergeCell ref="AB57:AD57"/>
    <mergeCell ref="AB33:AD33"/>
    <mergeCell ref="AW7:BE7"/>
    <mergeCell ref="AW22:BE22"/>
    <mergeCell ref="AW30:BE30"/>
    <mergeCell ref="AW46:BE46"/>
    <mergeCell ref="AW54:BE54"/>
    <mergeCell ref="V81:W81"/>
    <mergeCell ref="AB81:AD81"/>
    <mergeCell ref="AF81:AH81"/>
    <mergeCell ref="AK94:AS94"/>
    <mergeCell ref="AW94:BE94"/>
  </mergeCells>
  <conditionalFormatting sqref="V10:BI10 V34:BI34 V58:BI58">
    <cfRule type="expression" dxfId="60" priority="113">
      <formula>AND($V$10=$V$11,$W$11&lt;&gt;"")</formula>
    </cfRule>
  </conditionalFormatting>
  <conditionalFormatting sqref="V11:BI20 V35:BI44 V59:BI68">
    <cfRule type="expression" dxfId="59" priority="146">
      <formula>OR(AND($V11=$V10,$W10&lt;&gt;""),AND($V11=$V12,$W12&lt;&gt;""))</formula>
    </cfRule>
  </conditionalFormatting>
  <conditionalFormatting sqref="H10:P141">
    <cfRule type="expression" dxfId="58" priority="67">
      <formula>OR($E10="",$G10="")</formula>
    </cfRule>
  </conditionalFormatting>
  <conditionalFormatting sqref="V21:BI21 V45:BI45 V69:BI69">
    <cfRule type="expression" dxfId="57" priority="14">
      <formula>AND($V21=$V20,$W20&lt;&gt;"")</formula>
    </cfRule>
  </conditionalFormatting>
  <conditionalFormatting sqref="V10:BI21 V34:BI45 V58:BI69">
    <cfRule type="expression" dxfId="56" priority="13">
      <formula>$W10=""</formula>
    </cfRule>
  </conditionalFormatting>
  <conditionalFormatting sqref="Q10:S141">
    <cfRule type="expression" dxfId="55" priority="10">
      <formula>OR($E10="",$G10="")</formula>
    </cfRule>
  </conditionalFormatting>
  <conditionalFormatting sqref="H10:H141 J10:J141">
    <cfRule type="expression" dxfId="54" priority="8">
      <formula>$BO10</formula>
    </cfRule>
  </conditionalFormatting>
  <conditionalFormatting sqref="K10:K141 M10:M141">
    <cfRule type="expression" dxfId="53" priority="7">
      <formula>$BP10</formula>
    </cfRule>
  </conditionalFormatting>
  <conditionalFormatting sqref="N10:N141 P10:P141">
    <cfRule type="expression" dxfId="52" priority="6">
      <formula>$BQ10</formula>
    </cfRule>
  </conditionalFormatting>
  <conditionalFormatting sqref="V82:BI82">
    <cfRule type="expression" dxfId="51" priority="3">
      <formula>AND($V$10=$V$11,$W$11&lt;&gt;"")</formula>
    </cfRule>
  </conditionalFormatting>
  <conditionalFormatting sqref="V83:BI92">
    <cfRule type="expression" dxfId="50" priority="4">
      <formula>OR(AND($V83=$V82,$W82&lt;&gt;""),AND($V83=$V84,$W84&lt;&gt;""))</formula>
    </cfRule>
  </conditionalFormatting>
  <conditionalFormatting sqref="V93:BI93">
    <cfRule type="expression" dxfId="49" priority="2">
      <formula>AND($V93=$V92,$W92&lt;&gt;"")</formula>
    </cfRule>
  </conditionalFormatting>
  <conditionalFormatting sqref="V82:BI93">
    <cfRule type="expression" dxfId="48" priority="1">
      <formula>$W82=""</formula>
    </cfRule>
  </conditionalFormatting>
  <dataValidations count="2">
    <dataValidation allowBlank="1" showErrorMessage="1" errorTitle="Unzulässige Anzahl" error="Es können Zahlen von 1 bis 20 eingetragen werden!" sqref="AT2:AV2 A2:E5 A1:AV1 H2:H5 AC3:AV5 AC2:AJ2 AM2:AQ2" xr:uid="{B935BB05-BD26-42B8-AB5B-BED2EF462410}"/>
    <dataValidation type="whole" allowBlank="1" showErrorMessage="1" errorTitle="Error" error="Maximal 999 !" sqref="H10:H141 J10:K141 M10:N141 P10:P141" xr:uid="{0C4FDA07-F77D-4AFA-9567-DA333E3ABBDE}">
      <formula1>0</formula1>
      <formula2>99</formula2>
    </dataValidation>
  </dataValidations>
  <pageMargins left="0.7" right="0.7" top="0.78740157499999996" bottom="0.78740157499999996" header="0.3" footer="0.3"/>
  <pageSetup paperSize="9" orientation="portrait" horizontalDpi="4294967293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91" id="{B09CA390-E639-48FB-8761-B3350CDE6AA8}">
            <xm:f>Planung!$D$6=2</xm:f>
            <x14:dxf>
              <font>
                <color rgb="FF00B050"/>
              </font>
              <numFmt numFmtId="30" formatCode="@"/>
            </x14:dxf>
          </x14:cfRule>
          <xm:sqref>AK7</xm:sqref>
        </x14:conditionalFormatting>
        <x14:conditionalFormatting xmlns:xm="http://schemas.microsoft.com/office/excel/2006/main">
          <x14:cfRule type="expression" priority="190" id="{242813DE-F3F3-44A7-9A94-97985788F385}">
            <xm:f>Planung!$D$6=2</xm:f>
            <x14:dxf>
              <font>
                <color rgb="FF00B050"/>
              </font>
              <numFmt numFmtId="30" formatCode="@"/>
            </x14:dxf>
          </x14:cfRule>
          <xm:sqref>AK30 AK54 AK78</xm:sqref>
        </x14:conditionalFormatting>
        <x14:conditionalFormatting xmlns:xm="http://schemas.microsoft.com/office/excel/2006/main">
          <x14:cfRule type="expression" priority="189" id="{F4F10527-B686-4CA2-80FD-18E51A3B22D2}">
            <xm:f>OR(Planung!$D$6&gt;2,Planung!$A$6&gt;1)</xm:f>
            <x14:dxf>
              <numFmt numFmtId="30" formatCode="@"/>
            </x14:dxf>
          </x14:cfRule>
          <xm:sqref>AK22:AS22 AK70:AS70 AW22:BE22 AW70:BE70</xm:sqref>
        </x14:conditionalFormatting>
        <x14:conditionalFormatting xmlns:xm="http://schemas.microsoft.com/office/excel/2006/main">
          <x14:cfRule type="expression" priority="129" id="{250F33EB-F878-4CC9-9950-839F5D57ACC6}">
            <xm:f>Planung!$D$6=2</xm:f>
            <x14:dxf>
              <font>
                <color rgb="FF00B050"/>
              </font>
              <numFmt numFmtId="30" formatCode="@"/>
            </x14:dxf>
          </x14:cfRule>
          <xm:sqref>AW7</xm:sqref>
        </x14:conditionalFormatting>
        <x14:conditionalFormatting xmlns:xm="http://schemas.microsoft.com/office/excel/2006/main">
          <x14:cfRule type="expression" priority="128" id="{9FEA2C54-76CB-4CC1-B927-2A5908067152}">
            <xm:f>Planung!$D$6=2</xm:f>
            <x14:dxf>
              <font>
                <color rgb="FF00B050"/>
              </font>
              <numFmt numFmtId="30" formatCode="@"/>
            </x14:dxf>
          </x14:cfRule>
          <xm:sqref>AW30 AW54 AW78</xm:sqref>
        </x14:conditionalFormatting>
        <x14:conditionalFormatting xmlns:xm="http://schemas.microsoft.com/office/excel/2006/main">
          <x14:cfRule type="expression" priority="68" id="{7674D2FA-AB32-4497-B4DD-EC64900B9578}">
            <xm:f>$B10=Planung!$F$5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14:cfRule type="expression" priority="69" id="{25D4D9D2-4239-4FF0-AA6A-EB03B31C3656}">
            <xm:f>$B10=Planung!$E$5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B10:P140</xm:sqref>
        </x14:conditionalFormatting>
        <x14:conditionalFormatting xmlns:xm="http://schemas.microsoft.com/office/excel/2006/main">
          <x14:cfRule type="expression" priority="11" id="{693DD12A-FA8E-4695-9C16-3AB15007D826}">
            <xm:f>$B10=Planung!$F$5</xm:f>
            <x14:dxf>
              <border>
                <bottom style="dashDot">
                  <color rgb="FFDA0000"/>
                </bottom>
                <vertical/>
                <horizontal/>
              </border>
            </x14:dxf>
          </x14:cfRule>
          <x14:cfRule type="expression" priority="12" id="{C6BCD1A9-8FA6-4474-B1D3-7809709AC0A3}">
            <xm:f>$B10=Planung!$E$5</xm:f>
            <x14:dxf>
              <border>
                <bottom style="thin">
                  <color rgb="FFDA0000"/>
                </bottom>
                <vertical/>
                <horizontal/>
              </border>
            </x14:dxf>
          </x14:cfRule>
          <xm:sqref>Q10:S140</xm:sqref>
        </x14:conditionalFormatting>
        <x14:conditionalFormatting xmlns:xm="http://schemas.microsoft.com/office/excel/2006/main">
          <x14:cfRule type="expression" priority="5" id="{46109F13-D87E-4FA3-B3CE-35015DBC4756}">
            <xm:f>OR(Planung!$D$6&gt;2,Planung!$A$6&gt;1)</xm:f>
            <x14:dxf>
              <numFmt numFmtId="30" formatCode="@"/>
            </x14:dxf>
          </x14:cfRule>
          <xm:sqref>AK94:AS94 AW94:BE94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78534-7389-49E8-9600-0C28D668DF65}">
  <dimension ref="A1:AE23"/>
  <sheetViews>
    <sheetView showGridLines="0" showRowColHeaders="0" workbookViewId="0">
      <selection activeCell="F12" sqref="F12"/>
    </sheetView>
  </sheetViews>
  <sheetFormatPr baseColWidth="10" defaultColWidth="0" defaultRowHeight="12.75" customHeight="1" zeroHeight="1" x14ac:dyDescent="0.2"/>
  <cols>
    <col min="1" max="1" width="5.28515625" style="281" customWidth="1"/>
    <col min="2" max="2" width="6.5703125" style="281" customWidth="1"/>
    <col min="3" max="3" width="10.85546875" style="281" customWidth="1"/>
    <col min="4" max="4" width="11.42578125" style="281" customWidth="1"/>
    <col min="5" max="5" width="7.85546875" style="281" customWidth="1"/>
    <col min="6" max="6" width="8.7109375" style="281" customWidth="1"/>
    <col min="7" max="7" width="2.28515625" style="281" customWidth="1"/>
    <col min="8" max="8" width="8.7109375" style="281" customWidth="1"/>
    <col min="9" max="9" width="24.7109375" style="281" customWidth="1"/>
    <col min="10" max="10" width="2.28515625" style="281" customWidth="1"/>
    <col min="11" max="11" width="24.7109375" style="281" customWidth="1"/>
    <col min="12" max="12" width="5.7109375" style="281" customWidth="1"/>
    <col min="13" max="13" width="2.28515625" style="281" customWidth="1"/>
    <col min="14" max="15" width="5.7109375" style="281" customWidth="1"/>
    <col min="16" max="16" width="2.28515625" style="281" customWidth="1"/>
    <col min="17" max="18" width="5.7109375" style="281" customWidth="1"/>
    <col min="19" max="19" width="2.28515625" style="281" customWidth="1"/>
    <col min="20" max="20" width="5.7109375" style="281" customWidth="1"/>
    <col min="21" max="21" width="24.7109375" style="281" customWidth="1"/>
    <col min="22" max="22" width="11.42578125" style="281" customWidth="1"/>
    <col min="23" max="23" width="9.7109375" style="281" hidden="1" customWidth="1"/>
    <col min="24" max="24" width="6" style="281" hidden="1" customWidth="1"/>
    <col min="25" max="25" width="5.140625" style="281" hidden="1" customWidth="1"/>
    <col min="26" max="26" width="5.42578125" style="281" hidden="1" customWidth="1"/>
    <col min="27" max="27" width="6.42578125" style="281" hidden="1" customWidth="1"/>
    <col min="28" max="28" width="3.42578125" style="281" hidden="1" customWidth="1"/>
    <col min="29" max="16384" width="11.42578125" style="281" hidden="1"/>
  </cols>
  <sheetData>
    <row r="1" spans="1:31" ht="13.5" thickBot="1" x14ac:dyDescent="0.25">
      <c r="A1" s="533"/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4"/>
      <c r="Q1" s="533"/>
      <c r="R1" s="533"/>
      <c r="S1" s="533"/>
      <c r="T1" s="533"/>
      <c r="U1" s="533"/>
      <c r="V1" s="533"/>
      <c r="W1" s="533"/>
      <c r="X1" s="533"/>
      <c r="Y1" s="533"/>
      <c r="Z1" s="533"/>
      <c r="AA1" s="533"/>
      <c r="AB1" s="533"/>
      <c r="AC1" s="533"/>
      <c r="AD1" s="533"/>
      <c r="AE1" s="533"/>
    </row>
    <row r="2" spans="1:31" ht="36" customHeight="1" thickTop="1" x14ac:dyDescent="0.2">
      <c r="A2" s="533"/>
      <c r="B2" s="533"/>
      <c r="C2" s="533"/>
      <c r="D2" s="533"/>
      <c r="E2" s="533"/>
      <c r="F2" s="694" t="str">
        <f>Ergebnisse!$H$2</f>
        <v>Internationales U10-Turnier am 27.01.2026</v>
      </c>
      <c r="G2" s="695"/>
      <c r="H2" s="695"/>
      <c r="I2" s="695"/>
      <c r="J2" s="695"/>
      <c r="K2" s="695"/>
      <c r="L2" s="695"/>
      <c r="M2" s="695"/>
      <c r="N2" s="695"/>
      <c r="O2" s="695"/>
      <c r="P2" s="695"/>
      <c r="Q2" s="695"/>
      <c r="R2" s="695"/>
      <c r="S2" s="695"/>
      <c r="T2" s="695"/>
      <c r="U2" s="696"/>
      <c r="V2" s="533"/>
      <c r="W2" s="533"/>
      <c r="X2" s="533"/>
      <c r="Y2" s="533"/>
      <c r="Z2" s="533"/>
      <c r="AA2" s="533"/>
      <c r="AB2" s="533"/>
      <c r="AC2" s="533"/>
      <c r="AD2" s="533"/>
      <c r="AE2" s="533"/>
    </row>
    <row r="3" spans="1:31" ht="30" customHeight="1" x14ac:dyDescent="0.2">
      <c r="A3" s="533"/>
      <c r="B3" s="533"/>
      <c r="C3" s="533"/>
      <c r="D3" s="533"/>
      <c r="E3" s="533"/>
      <c r="F3" s="697" t="str">
        <f>Ergebnisse!$H$3</f>
        <v>Veranstalter:  1. FC Riedwald</v>
      </c>
      <c r="G3" s="698"/>
      <c r="H3" s="698"/>
      <c r="I3" s="698"/>
      <c r="J3" s="698"/>
      <c r="K3" s="698"/>
      <c r="L3" s="698"/>
      <c r="M3" s="698"/>
      <c r="N3" s="698"/>
      <c r="O3" s="698"/>
      <c r="P3" s="698"/>
      <c r="Q3" s="698"/>
      <c r="R3" s="698"/>
      <c r="S3" s="698"/>
      <c r="T3" s="698"/>
      <c r="U3" s="699"/>
      <c r="V3" s="533"/>
      <c r="W3" s="533"/>
      <c r="X3" s="533"/>
      <c r="Y3" s="533"/>
      <c r="Z3" s="533"/>
      <c r="AA3" s="533"/>
      <c r="AB3" s="533"/>
      <c r="AC3" s="533"/>
      <c r="AD3" s="533"/>
      <c r="AE3" s="533"/>
    </row>
    <row r="4" spans="1:31" ht="30" customHeight="1" x14ac:dyDescent="0.2">
      <c r="A4" s="533"/>
      <c r="B4" s="533"/>
      <c r="C4" s="533"/>
      <c r="D4" s="533"/>
      <c r="E4" s="533"/>
      <c r="F4" s="700" t="str">
        <f>Ergebnisse!$H$4</f>
        <v>Sporthalle Wiesengrund, Wendiger Str. 51, 65432 Riedwald</v>
      </c>
      <c r="G4" s="701"/>
      <c r="H4" s="701"/>
      <c r="I4" s="701"/>
      <c r="J4" s="701"/>
      <c r="K4" s="701"/>
      <c r="L4" s="701"/>
      <c r="M4" s="701"/>
      <c r="N4" s="701"/>
      <c r="O4" s="701"/>
      <c r="P4" s="701"/>
      <c r="Q4" s="701"/>
      <c r="R4" s="701"/>
      <c r="S4" s="701"/>
      <c r="T4" s="701"/>
      <c r="U4" s="702"/>
      <c r="V4" s="533"/>
      <c r="W4" s="533"/>
      <c r="X4" s="533"/>
      <c r="Y4" s="533"/>
      <c r="Z4" s="533"/>
      <c r="AA4" s="533"/>
      <c r="AB4" s="533"/>
      <c r="AC4" s="533"/>
      <c r="AD4" s="533"/>
      <c r="AE4" s="533"/>
    </row>
    <row r="5" spans="1:31" ht="30" customHeight="1" thickBot="1" x14ac:dyDescent="0.25">
      <c r="A5" s="533"/>
      <c r="B5" s="533"/>
      <c r="C5" s="533"/>
      <c r="D5" s="533"/>
      <c r="E5" s="533"/>
      <c r="F5" s="703" t="str">
        <f>Ergebnisse!$H$5</f>
        <v>Beginn:  9:00 Uhr</v>
      </c>
      <c r="G5" s="704"/>
      <c r="H5" s="704"/>
      <c r="I5" s="704"/>
      <c r="J5" s="704"/>
      <c r="K5" s="704"/>
      <c r="L5" s="704"/>
      <c r="M5" s="704"/>
      <c r="N5" s="704"/>
      <c r="O5" s="704"/>
      <c r="P5" s="704"/>
      <c r="Q5" s="704"/>
      <c r="R5" s="704"/>
      <c r="S5" s="704"/>
      <c r="T5" s="704"/>
      <c r="U5" s="705"/>
      <c r="V5" s="533"/>
      <c r="W5" s="533"/>
      <c r="X5" s="533"/>
      <c r="Y5" s="533"/>
      <c r="Z5" s="533"/>
      <c r="AA5" s="533"/>
      <c r="AB5" s="533"/>
      <c r="AC5" s="533"/>
      <c r="AD5" s="533"/>
      <c r="AE5" s="533"/>
    </row>
    <row r="6" spans="1:31" ht="40.5" customHeight="1" thickTop="1" x14ac:dyDescent="0.2">
      <c r="A6" s="533"/>
      <c r="B6" s="533"/>
      <c r="C6" s="533"/>
      <c r="D6" s="533"/>
      <c r="E6" s="533"/>
      <c r="F6" s="533"/>
      <c r="G6" s="533"/>
      <c r="H6" s="533"/>
      <c r="I6" s="533"/>
      <c r="J6" s="533"/>
      <c r="K6" s="533"/>
      <c r="L6" s="533"/>
      <c r="M6" s="533"/>
      <c r="N6" s="533"/>
      <c r="O6" s="533"/>
      <c r="P6" s="534"/>
      <c r="Q6" s="533"/>
      <c r="R6" s="533"/>
      <c r="S6" s="533"/>
      <c r="T6" s="533"/>
      <c r="U6" s="533"/>
      <c r="V6" s="533"/>
      <c r="W6" s="533"/>
      <c r="X6" s="533"/>
      <c r="Y6" s="533"/>
      <c r="Z6" s="533"/>
      <c r="AA6" s="533"/>
      <c r="AB6" s="533"/>
      <c r="AC6" s="533"/>
      <c r="AD6" s="533"/>
      <c r="AE6" s="533"/>
    </row>
    <row r="7" spans="1:31" ht="30" customHeight="1" x14ac:dyDescent="0.2">
      <c r="A7" s="533"/>
      <c r="B7" s="533"/>
      <c r="C7" s="533"/>
      <c r="D7" s="533"/>
      <c r="E7" s="533"/>
      <c r="F7" s="533"/>
      <c r="G7" s="533"/>
      <c r="H7" s="706" t="str">
        <f>Sprache!$E$6</f>
        <v>Tie-Break</v>
      </c>
      <c r="I7" s="706"/>
      <c r="J7" s="706"/>
      <c r="K7" s="706"/>
      <c r="L7" s="706"/>
      <c r="M7" s="706"/>
      <c r="N7" s="706"/>
      <c r="O7" s="706"/>
      <c r="P7" s="706"/>
      <c r="Q7" s="706"/>
      <c r="R7" s="706"/>
      <c r="S7" s="706"/>
      <c r="T7" s="706"/>
      <c r="U7" s="533"/>
      <c r="V7" s="533"/>
      <c r="W7" s="533"/>
      <c r="X7" s="533"/>
      <c r="Y7" s="533"/>
      <c r="Z7" s="533"/>
      <c r="AA7" s="533"/>
      <c r="AB7" s="533"/>
      <c r="AC7" s="533"/>
      <c r="AD7" s="533"/>
      <c r="AE7" s="533"/>
    </row>
    <row r="8" spans="1:31" ht="30" customHeight="1" x14ac:dyDescent="0.2">
      <c r="A8" s="533"/>
      <c r="B8" s="533"/>
      <c r="C8" s="533"/>
      <c r="D8" s="533"/>
      <c r="E8" s="533"/>
      <c r="F8" s="533"/>
      <c r="G8" s="533"/>
      <c r="H8" s="706"/>
      <c r="I8" s="706"/>
      <c r="J8" s="706"/>
      <c r="K8" s="706"/>
      <c r="L8" s="706"/>
      <c r="M8" s="706"/>
      <c r="N8" s="706"/>
      <c r="O8" s="706"/>
      <c r="P8" s="706"/>
      <c r="Q8" s="706"/>
      <c r="R8" s="706"/>
      <c r="S8" s="706"/>
      <c r="T8" s="706"/>
      <c r="U8" s="533"/>
      <c r="V8" s="533"/>
      <c r="W8" s="533"/>
      <c r="X8" s="533"/>
      <c r="Y8" s="533"/>
      <c r="Z8" s="533"/>
      <c r="AA8" s="533"/>
      <c r="AB8" s="533"/>
      <c r="AC8" s="533"/>
      <c r="AD8" s="533"/>
      <c r="AE8" s="533"/>
    </row>
    <row r="9" spans="1:31" x14ac:dyDescent="0.2">
      <c r="A9" s="533"/>
      <c r="B9" s="533"/>
      <c r="C9" s="533"/>
      <c r="D9" s="533"/>
      <c r="E9" s="533"/>
      <c r="F9" s="533"/>
      <c r="G9" s="533"/>
      <c r="H9" s="533"/>
      <c r="I9" s="533"/>
      <c r="J9" s="533"/>
      <c r="K9" s="533"/>
      <c r="L9" s="533"/>
      <c r="M9" s="533"/>
      <c r="N9" s="533"/>
      <c r="O9" s="533"/>
      <c r="P9" s="534"/>
      <c r="Q9" s="533"/>
      <c r="R9" s="533"/>
      <c r="S9" s="533"/>
      <c r="T9" s="533"/>
      <c r="U9" s="533"/>
      <c r="V9" s="533"/>
      <c r="W9" s="533"/>
      <c r="X9" s="533"/>
      <c r="Y9" s="533"/>
      <c r="Z9" s="533"/>
      <c r="AA9" s="533"/>
      <c r="AB9" s="533"/>
      <c r="AC9" s="533"/>
      <c r="AD9" s="533"/>
      <c r="AE9" s="533"/>
    </row>
    <row r="10" spans="1:31" ht="24" customHeight="1" thickBot="1" x14ac:dyDescent="0.3">
      <c r="A10" s="533"/>
      <c r="B10" s="533"/>
      <c r="C10" s="692"/>
      <c r="D10" s="692"/>
      <c r="E10" s="535"/>
      <c r="F10" s="693" t="str">
        <f>Sprache!$E$102</f>
        <v>z.B.  2 - 4</v>
      </c>
      <c r="G10" s="693"/>
      <c r="H10" s="693"/>
      <c r="I10" s="535"/>
      <c r="J10" s="535"/>
      <c r="K10" s="535"/>
      <c r="L10" s="536"/>
      <c r="M10" s="536"/>
      <c r="N10" s="536"/>
      <c r="O10" s="537"/>
      <c r="P10" s="538"/>
      <c r="Q10" s="539"/>
      <c r="R10" s="539"/>
      <c r="S10" s="539"/>
      <c r="T10" s="539"/>
      <c r="U10" s="540"/>
      <c r="V10" s="533"/>
      <c r="W10" s="533"/>
      <c r="X10" s="533"/>
      <c r="Y10" s="533"/>
      <c r="Z10" s="533"/>
      <c r="AA10" s="533"/>
      <c r="AB10" s="533"/>
      <c r="AC10" s="533"/>
      <c r="AD10" s="533"/>
      <c r="AE10" s="533"/>
    </row>
    <row r="11" spans="1:31" ht="24" customHeight="1" thickTop="1" x14ac:dyDescent="0.2">
      <c r="A11" s="533"/>
      <c r="B11" s="533"/>
      <c r="C11" s="541" t="str">
        <f>Sprache!$E$33</f>
        <v>Spiel-Nr.</v>
      </c>
      <c r="D11" s="542" t="str">
        <f>Sprache!$E$39</f>
        <v>Beginn</v>
      </c>
      <c r="E11" s="542" t="str">
        <f>Sprache!$E$48</f>
        <v>Feld</v>
      </c>
      <c r="F11" s="685" t="str">
        <f>Sprache!$E$74</f>
        <v>Teamnummern</v>
      </c>
      <c r="G11" s="686"/>
      <c r="H11" s="687"/>
      <c r="I11" s="685" t="str">
        <f>Sprache!$E$14</f>
        <v>Spielpaarung</v>
      </c>
      <c r="J11" s="686"/>
      <c r="K11" s="687"/>
      <c r="L11" s="688" t="str">
        <f>Sprache!$E$54</f>
        <v>Satz 1</v>
      </c>
      <c r="M11" s="689"/>
      <c r="N11" s="690"/>
      <c r="O11" s="688" t="str">
        <f>Sprache!$E$55</f>
        <v>Satz 2</v>
      </c>
      <c r="P11" s="689"/>
      <c r="Q11" s="690"/>
      <c r="R11" s="688" t="str">
        <f>Sprache!$E$56</f>
        <v>Satz 3</v>
      </c>
      <c r="S11" s="689"/>
      <c r="T11" s="691"/>
      <c r="U11" s="543" t="str">
        <f>Sprache!$E$75</f>
        <v>Sieger</v>
      </c>
      <c r="V11" s="533"/>
      <c r="W11" s="544" t="str">
        <f>Sprache!$E$56&amp;"?"</f>
        <v>Satz 3?</v>
      </c>
      <c r="X11" s="533"/>
      <c r="Y11" s="533"/>
      <c r="Z11" s="533"/>
      <c r="AA11" s="533"/>
      <c r="AB11" s="533"/>
      <c r="AC11" s="544" t="s">
        <v>396</v>
      </c>
      <c r="AD11" s="544" t="s">
        <v>397</v>
      </c>
      <c r="AE11" s="544" t="s">
        <v>398</v>
      </c>
    </row>
    <row r="12" spans="1:31" ht="24" customHeight="1" x14ac:dyDescent="0.2">
      <c r="A12" s="533"/>
      <c r="B12" s="545"/>
      <c r="C12" s="546" t="s">
        <v>6</v>
      </c>
      <c r="D12" s="547"/>
      <c r="E12" s="548"/>
      <c r="F12" s="549"/>
      <c r="G12" s="550" t="s">
        <v>4</v>
      </c>
      <c r="H12" s="551"/>
      <c r="I12" s="552" t="str">
        <f>IF($F12="","",IFERROR(VLOOKUP($F12,Planung!$B$8:$C$31,2,0),""))</f>
        <v/>
      </c>
      <c r="J12" s="553" t="s">
        <v>4</v>
      </c>
      <c r="K12" s="554" t="str">
        <f>IF($H12="","",IFERROR(VLOOKUP($H12,Planung!$B$8:$C$31,2,0),""))</f>
        <v/>
      </c>
      <c r="L12" s="555"/>
      <c r="M12" s="556" t="str">
        <f>Sprache!$E$87</f>
        <v xml:space="preserve"> : </v>
      </c>
      <c r="N12" s="557"/>
      <c r="O12" s="555"/>
      <c r="P12" s="556" t="str">
        <f>Sprache!$E$87</f>
        <v xml:space="preserve"> : </v>
      </c>
      <c r="Q12" s="557"/>
      <c r="R12" s="558"/>
      <c r="S12" s="556" t="str">
        <f>Sprache!$E$87</f>
        <v xml:space="preserve"> : </v>
      </c>
      <c r="T12" s="559"/>
      <c r="U12" s="560" t="str">
        <f>IF(OR($AC12,AND($AD12,OR($O12&lt;&gt;"",$Q12&lt;&gt;""))),"",IF($X12+$Z12&gt;$Y12+$AA12,$I12,IF($X12+$Z12&lt;$Y12+$AA12,$K12,"")))</f>
        <v/>
      </c>
      <c r="V12" s="561"/>
      <c r="W12" s="562" t="b">
        <f t="shared" ref="W12:W16" si="0">AND(NOT(OR($AC12,$AD12)),$X12=1,$Y12=1)</f>
        <v>0</v>
      </c>
      <c r="X12" s="562">
        <f t="shared" ref="X12:X16" si="1">IF($AC12,0,($L12&gt;$N12)+IF($AD12,0,$O12&gt;$Q12))</f>
        <v>0</v>
      </c>
      <c r="Y12" s="562">
        <f t="shared" ref="Y12:Y16" si="2">IF($AC12,0,($L12&lt;$N12)+IF($AD12,0,$O12&lt;$Q12))</f>
        <v>0</v>
      </c>
      <c r="Z12" s="562">
        <f t="shared" ref="Z12:Z16" si="3">($O12&lt;&gt;"")*($Q12&lt;&gt;"")*($R12&lt;&gt;"")*($T12&lt;&gt;"")*(X12=1)*(Y12=1)*($R12&gt;$T12)</f>
        <v>0</v>
      </c>
      <c r="AA12" s="562">
        <f t="shared" ref="AA12:AA16" si="4">($O12&lt;&gt;"")*($Q12&lt;&gt;"")*($R12&lt;&gt;"")*($T12&lt;&gt;"")*(X12=1)*(Y12=1)*($R12&lt;$T12)</f>
        <v>0</v>
      </c>
      <c r="AB12" s="563"/>
      <c r="AC12" s="562" t="b">
        <f t="shared" ref="AC12:AC16" si="5">OR($I12="",$K12="",$L12="",$N12="",AND($L12&lt;&gt;"",$L12=$N12))</f>
        <v>1</v>
      </c>
      <c r="AD12" s="562" t="b">
        <f t="shared" ref="AD12:AD16" si="6">OR(AC12,$O12="",$Q12="",AND($O12&lt;&gt;"",$O12=$Q12))</f>
        <v>1</v>
      </c>
      <c r="AE12" s="562" t="b">
        <f t="shared" ref="AE12:AE16" si="7">OR($R12="",$T12="",$R12=$T12)</f>
        <v>1</v>
      </c>
    </row>
    <row r="13" spans="1:31" ht="24" customHeight="1" x14ac:dyDescent="0.2">
      <c r="A13" s="533"/>
      <c r="B13" s="545"/>
      <c r="C13" s="564" t="s">
        <v>7</v>
      </c>
      <c r="D13" s="565"/>
      <c r="E13" s="565"/>
      <c r="F13" s="549"/>
      <c r="G13" s="550" t="s">
        <v>4</v>
      </c>
      <c r="H13" s="551"/>
      <c r="I13" s="566" t="str">
        <f>IF($F13="","",IFERROR(VLOOKUP($F13,Planung!$B$8:$C$31,2,0),""))</f>
        <v/>
      </c>
      <c r="J13" s="567" t="s">
        <v>4</v>
      </c>
      <c r="K13" s="568" t="str">
        <f>IF($H13="","",IFERROR(VLOOKUP($H13,Planung!$B$8:$C$31,2,0),""))</f>
        <v/>
      </c>
      <c r="L13" s="549"/>
      <c r="M13" s="569" t="str">
        <f>Sprache!$E$87</f>
        <v xml:space="preserve"> : </v>
      </c>
      <c r="N13" s="551"/>
      <c r="O13" s="549"/>
      <c r="P13" s="569" t="str">
        <f>Sprache!$E$87</f>
        <v xml:space="preserve"> : </v>
      </c>
      <c r="Q13" s="551"/>
      <c r="R13" s="549"/>
      <c r="S13" s="569" t="str">
        <f>Sprache!$E$87</f>
        <v xml:space="preserve"> : </v>
      </c>
      <c r="T13" s="570"/>
      <c r="U13" s="571" t="str">
        <f t="shared" ref="U13:U17" si="8">IF(OR($AC13,AND($AD13,OR($O13&lt;&gt;"",$Q13&lt;&gt;""))),"",IF($X13+$Z13&gt;$Y13+$AA13,$I13,IF($X13+$Z13&lt;$Y13+$AA13,$K13,"")))</f>
        <v/>
      </c>
      <c r="V13" s="561"/>
      <c r="W13" s="562" t="b">
        <f t="shared" si="0"/>
        <v>0</v>
      </c>
      <c r="X13" s="562">
        <f t="shared" si="1"/>
        <v>0</v>
      </c>
      <c r="Y13" s="562">
        <f t="shared" si="2"/>
        <v>0</v>
      </c>
      <c r="Z13" s="562">
        <f t="shared" si="3"/>
        <v>0</v>
      </c>
      <c r="AA13" s="562">
        <f t="shared" si="4"/>
        <v>0</v>
      </c>
      <c r="AB13" s="563"/>
      <c r="AC13" s="562" t="b">
        <f t="shared" si="5"/>
        <v>1</v>
      </c>
      <c r="AD13" s="562" t="b">
        <f t="shared" si="6"/>
        <v>1</v>
      </c>
      <c r="AE13" s="562" t="b">
        <f t="shared" si="7"/>
        <v>1</v>
      </c>
    </row>
    <row r="14" spans="1:31" ht="24" customHeight="1" x14ac:dyDescent="0.2">
      <c r="A14" s="533"/>
      <c r="B14" s="545"/>
      <c r="C14" s="564" t="s">
        <v>8</v>
      </c>
      <c r="D14" s="565"/>
      <c r="E14" s="565"/>
      <c r="F14" s="549"/>
      <c r="G14" s="550" t="s">
        <v>4</v>
      </c>
      <c r="H14" s="551"/>
      <c r="I14" s="566" t="str">
        <f>IF($F14="","",IFERROR(VLOOKUP($F14,Planung!$B$8:$C$31,2,0),""))</f>
        <v/>
      </c>
      <c r="J14" s="567" t="s">
        <v>4</v>
      </c>
      <c r="K14" s="568" t="str">
        <f>IF($H14="","",IFERROR(VLOOKUP($H14,Planung!$B$8:$C$31,2,0),""))</f>
        <v/>
      </c>
      <c r="L14" s="549"/>
      <c r="M14" s="569" t="str">
        <f>Sprache!$E$87</f>
        <v xml:space="preserve"> : </v>
      </c>
      <c r="N14" s="551"/>
      <c r="O14" s="549"/>
      <c r="P14" s="569" t="str">
        <f>Sprache!$E$87</f>
        <v xml:space="preserve"> : </v>
      </c>
      <c r="Q14" s="551"/>
      <c r="R14" s="549"/>
      <c r="S14" s="569" t="str">
        <f>Sprache!$E$87</f>
        <v xml:space="preserve"> : </v>
      </c>
      <c r="T14" s="570"/>
      <c r="U14" s="571" t="str">
        <f t="shared" si="8"/>
        <v/>
      </c>
      <c r="V14" s="561"/>
      <c r="W14" s="562" t="b">
        <f t="shared" si="0"/>
        <v>0</v>
      </c>
      <c r="X14" s="562">
        <f t="shared" si="1"/>
        <v>0</v>
      </c>
      <c r="Y14" s="562">
        <f t="shared" si="2"/>
        <v>0</v>
      </c>
      <c r="Z14" s="562">
        <f t="shared" si="3"/>
        <v>0</v>
      </c>
      <c r="AA14" s="562">
        <f t="shared" si="4"/>
        <v>0</v>
      </c>
      <c r="AB14" s="563"/>
      <c r="AC14" s="562" t="b">
        <f t="shared" si="5"/>
        <v>1</v>
      </c>
      <c r="AD14" s="562" t="b">
        <f t="shared" si="6"/>
        <v>1</v>
      </c>
      <c r="AE14" s="562" t="b">
        <f t="shared" si="7"/>
        <v>1</v>
      </c>
    </row>
    <row r="15" spans="1:31" ht="24" customHeight="1" x14ac:dyDescent="0.2">
      <c r="A15" s="533"/>
      <c r="B15" s="545"/>
      <c r="C15" s="564" t="s">
        <v>9</v>
      </c>
      <c r="D15" s="565"/>
      <c r="E15" s="565"/>
      <c r="F15" s="549"/>
      <c r="G15" s="550" t="s">
        <v>4</v>
      </c>
      <c r="H15" s="551"/>
      <c r="I15" s="566" t="str">
        <f>IF($F15="","",IFERROR(VLOOKUP($F15,Planung!$B$8:$C$31,2,0),""))</f>
        <v/>
      </c>
      <c r="J15" s="567" t="s">
        <v>4</v>
      </c>
      <c r="K15" s="568" t="str">
        <f>IF($H15="","",IFERROR(VLOOKUP($H15,Planung!$B$8:$C$31,2,0),""))</f>
        <v/>
      </c>
      <c r="L15" s="549"/>
      <c r="M15" s="569" t="str">
        <f>Sprache!$E$87</f>
        <v xml:space="preserve"> : </v>
      </c>
      <c r="N15" s="551"/>
      <c r="O15" s="549"/>
      <c r="P15" s="569" t="str">
        <f>Sprache!$E$87</f>
        <v xml:space="preserve"> : </v>
      </c>
      <c r="Q15" s="551"/>
      <c r="R15" s="549"/>
      <c r="S15" s="569" t="str">
        <f>Sprache!$E$87</f>
        <v xml:space="preserve"> : </v>
      </c>
      <c r="T15" s="570"/>
      <c r="U15" s="571" t="str">
        <f t="shared" si="8"/>
        <v/>
      </c>
      <c r="V15" s="561"/>
      <c r="W15" s="562" t="b">
        <f t="shared" si="0"/>
        <v>0</v>
      </c>
      <c r="X15" s="562">
        <f t="shared" si="1"/>
        <v>0</v>
      </c>
      <c r="Y15" s="562">
        <f t="shared" si="2"/>
        <v>0</v>
      </c>
      <c r="Z15" s="562">
        <f t="shared" si="3"/>
        <v>0</v>
      </c>
      <c r="AA15" s="562">
        <f t="shared" si="4"/>
        <v>0</v>
      </c>
      <c r="AB15" s="563"/>
      <c r="AC15" s="562" t="b">
        <f t="shared" si="5"/>
        <v>1</v>
      </c>
      <c r="AD15" s="562" t="b">
        <f t="shared" si="6"/>
        <v>1</v>
      </c>
      <c r="AE15" s="562" t="b">
        <f t="shared" si="7"/>
        <v>1</v>
      </c>
    </row>
    <row r="16" spans="1:31" ht="24" customHeight="1" x14ac:dyDescent="0.2">
      <c r="A16" s="533"/>
      <c r="B16" s="545"/>
      <c r="C16" s="564" t="s">
        <v>10</v>
      </c>
      <c r="D16" s="565"/>
      <c r="E16" s="565"/>
      <c r="F16" s="549"/>
      <c r="G16" s="550" t="s">
        <v>4</v>
      </c>
      <c r="H16" s="551"/>
      <c r="I16" s="566" t="str">
        <f>IF($F16="","",IFERROR(VLOOKUP($F16,Planung!$B$8:$C$31,2,0),""))</f>
        <v/>
      </c>
      <c r="J16" s="567" t="s">
        <v>4</v>
      </c>
      <c r="K16" s="568" t="str">
        <f>IF($H16="","",IFERROR(VLOOKUP($H16,Planung!$B$8:$C$31,2,0),""))</f>
        <v/>
      </c>
      <c r="L16" s="549"/>
      <c r="M16" s="569" t="str">
        <f>Sprache!$E$87</f>
        <v xml:space="preserve"> : </v>
      </c>
      <c r="N16" s="551"/>
      <c r="O16" s="549"/>
      <c r="P16" s="569" t="str">
        <f>Sprache!$E$87</f>
        <v xml:space="preserve"> : </v>
      </c>
      <c r="Q16" s="551"/>
      <c r="R16" s="549"/>
      <c r="S16" s="569" t="str">
        <f>Sprache!$E$87</f>
        <v xml:space="preserve"> : </v>
      </c>
      <c r="T16" s="570"/>
      <c r="U16" s="571" t="str">
        <f t="shared" si="8"/>
        <v/>
      </c>
      <c r="V16" s="561"/>
      <c r="W16" s="562" t="b">
        <f t="shared" si="0"/>
        <v>0</v>
      </c>
      <c r="X16" s="562">
        <f t="shared" si="1"/>
        <v>0</v>
      </c>
      <c r="Y16" s="562">
        <f t="shared" si="2"/>
        <v>0</v>
      </c>
      <c r="Z16" s="562">
        <f t="shared" si="3"/>
        <v>0</v>
      </c>
      <c r="AA16" s="562">
        <f t="shared" si="4"/>
        <v>0</v>
      </c>
      <c r="AB16" s="563"/>
      <c r="AC16" s="562" t="b">
        <f t="shared" si="5"/>
        <v>1</v>
      </c>
      <c r="AD16" s="562" t="b">
        <f t="shared" si="6"/>
        <v>1</v>
      </c>
      <c r="AE16" s="562" t="b">
        <f t="shared" si="7"/>
        <v>1</v>
      </c>
    </row>
    <row r="17" spans="1:31" ht="24" customHeight="1" thickBot="1" x14ac:dyDescent="0.25">
      <c r="A17" s="533"/>
      <c r="B17" s="545"/>
      <c r="C17" s="572" t="s">
        <v>11</v>
      </c>
      <c r="D17" s="573"/>
      <c r="E17" s="573"/>
      <c r="F17" s="574"/>
      <c r="G17" s="575" t="s">
        <v>4</v>
      </c>
      <c r="H17" s="576"/>
      <c r="I17" s="577" t="str">
        <f>IF($F17="","",IFERROR(VLOOKUP($F17,Planung!$B$8:$C$31,2,0),""))</f>
        <v/>
      </c>
      <c r="J17" s="578" t="s">
        <v>4</v>
      </c>
      <c r="K17" s="579" t="str">
        <f>IF($H17="","",IFERROR(VLOOKUP($H17,Planung!$B$8:$C$31,2,0),""))</f>
        <v/>
      </c>
      <c r="L17" s="574"/>
      <c r="M17" s="580" t="str">
        <f>Sprache!$E$87</f>
        <v xml:space="preserve"> : </v>
      </c>
      <c r="N17" s="576"/>
      <c r="O17" s="574"/>
      <c r="P17" s="580" t="str">
        <f>Sprache!$E$87</f>
        <v xml:space="preserve"> : </v>
      </c>
      <c r="Q17" s="576"/>
      <c r="R17" s="574"/>
      <c r="S17" s="580" t="str">
        <f>Sprache!$E$87</f>
        <v xml:space="preserve"> : </v>
      </c>
      <c r="T17" s="581"/>
      <c r="U17" s="582" t="str">
        <f t="shared" si="8"/>
        <v/>
      </c>
      <c r="V17" s="561"/>
      <c r="W17" s="562" t="b">
        <f>AND(NOT(OR($AC17,$AD17)),$X17=1,$Y17=1)</f>
        <v>0</v>
      </c>
      <c r="X17" s="562">
        <f>IF($AC17,0,($L17&gt;$N17)+IF($AD17,0,$O17&gt;$Q17))</f>
        <v>0</v>
      </c>
      <c r="Y17" s="562">
        <f>IF($AC17,0,($L17&lt;$N17)+IF($AD17,0,$O17&lt;$Q17))</f>
        <v>0</v>
      </c>
      <c r="Z17" s="562">
        <f>($O17&lt;&gt;"")*($Q17&lt;&gt;"")*($R17&lt;&gt;"")*($T17&lt;&gt;"")*(X17=1)*(Y17=1)*($R17&gt;$T17)</f>
        <v>0</v>
      </c>
      <c r="AA17" s="562">
        <f>($O17&lt;&gt;"")*($Q17&lt;&gt;"")*($R17&lt;&gt;"")*($T17&lt;&gt;"")*(X17=1)*(Y17=1)*($R17&lt;$T17)</f>
        <v>0</v>
      </c>
      <c r="AB17" s="563"/>
      <c r="AC17" s="562" t="b">
        <f>OR($I17="",$K17="",$L17="",$N17="",AND($L17&lt;&gt;"",$L17=$N17))</f>
        <v>1</v>
      </c>
      <c r="AD17" s="562" t="b">
        <f>OR(AC17,$O17="",$Q17="",AND($O17&lt;&gt;"",$O17=$Q17))</f>
        <v>1</v>
      </c>
      <c r="AE17" s="562" t="b">
        <f>OR($R17="",$T17="",$R17=$T17)</f>
        <v>1</v>
      </c>
    </row>
    <row r="18" spans="1:31" ht="24" customHeight="1" thickTop="1" x14ac:dyDescent="0.25">
      <c r="A18" s="533"/>
      <c r="B18" s="583"/>
      <c r="C18" s="584"/>
      <c r="D18" s="585"/>
      <c r="E18" s="586"/>
      <c r="F18" s="588"/>
      <c r="G18" s="587"/>
      <c r="H18" s="588"/>
      <c r="I18" s="589"/>
      <c r="J18" s="590"/>
      <c r="K18" s="589"/>
      <c r="L18" s="591"/>
      <c r="M18" s="592"/>
      <c r="N18" s="593"/>
      <c r="O18" s="594"/>
      <c r="P18" s="594"/>
      <c r="Q18" s="594"/>
      <c r="R18" s="594"/>
      <c r="S18" s="594"/>
      <c r="T18" s="594"/>
      <c r="U18" s="561"/>
      <c r="V18" s="561"/>
      <c r="W18" s="533"/>
      <c r="X18" s="533"/>
      <c r="Y18" s="533"/>
      <c r="Z18" s="533"/>
      <c r="AA18" s="533"/>
      <c r="AB18" s="533"/>
      <c r="AC18" s="533"/>
      <c r="AD18" s="533"/>
      <c r="AE18" s="533"/>
    </row>
    <row r="19" spans="1:31" x14ac:dyDescent="0.2"/>
    <row r="20" spans="1:31" x14ac:dyDescent="0.2"/>
    <row r="21" spans="1:31" x14ac:dyDescent="0.2"/>
    <row r="22" spans="1:31" x14ac:dyDescent="0.2"/>
    <row r="23" spans="1:31" x14ac:dyDescent="0.2"/>
  </sheetData>
  <sheetProtection sheet="1" selectLockedCells="1"/>
  <mergeCells count="12">
    <mergeCell ref="C10:D10"/>
    <mergeCell ref="F10:H10"/>
    <mergeCell ref="F2:U2"/>
    <mergeCell ref="F3:U3"/>
    <mergeCell ref="F4:U4"/>
    <mergeCell ref="F5:U5"/>
    <mergeCell ref="H7:T8"/>
    <mergeCell ref="F11:H11"/>
    <mergeCell ref="I11:K11"/>
    <mergeCell ref="L11:N11"/>
    <mergeCell ref="O11:Q11"/>
    <mergeCell ref="R11:T11"/>
  </mergeCells>
  <conditionalFormatting sqref="R12:T17">
    <cfRule type="expression" dxfId="37" priority="1">
      <formula>NOT($W12)</formula>
    </cfRule>
  </conditionalFormatting>
  <dataValidations count="1">
    <dataValidation allowBlank="1" showInputMessage="1" showErrorMessage="1" errorTitle="Unzulässige Teilnehmernummer" error="Es müssen Zahlen von 1 bis 9 eingetragen werden!" sqref="F12:F18 H12:H18" xr:uid="{B7169969-D9AB-4685-B7AB-031E0461DCE0}"/>
  </dataValidation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E873-B56A-4B09-920B-531CB96A4EE3}">
  <sheetPr codeName="Tabelle1"/>
  <dimension ref="A1:E22"/>
  <sheetViews>
    <sheetView showGridLines="0" showRowColHeaders="0" workbookViewId="0">
      <selection activeCell="D7" sqref="D7"/>
    </sheetView>
  </sheetViews>
  <sheetFormatPr baseColWidth="10" defaultColWidth="0" defaultRowHeight="12.75" zeroHeight="1" x14ac:dyDescent="0.2"/>
  <cols>
    <col min="1" max="2" width="11.42578125" style="41" customWidth="1"/>
    <col min="3" max="3" width="34.7109375" style="41" customWidth="1"/>
    <col min="4" max="5" width="11.42578125" style="41" customWidth="1"/>
    <col min="6" max="16384" width="11.42578125" style="41" hidden="1"/>
  </cols>
  <sheetData>
    <row r="1" spans="2:4" x14ac:dyDescent="0.2"/>
    <row r="2" spans="2:4" ht="33.75" x14ac:dyDescent="0.2">
      <c r="B2" s="707" t="str">
        <f>Sprache!$E$6</f>
        <v>Tie-Break</v>
      </c>
      <c r="C2" s="707"/>
      <c r="D2" s="707"/>
    </row>
    <row r="3" spans="2:4" x14ac:dyDescent="0.2"/>
    <row r="4" spans="2:4" ht="66.75" customHeight="1" x14ac:dyDescent="0.2">
      <c r="B4" s="708" t="str">
        <f>Sprache!$E$79</f>
        <v>Sind zwei oder mehr Mannschaften nicht unterscheidbar und wird eine Losentscheidung getroffen, genügt es, für die bevorzugte Mannschaft einen Bonuspunkt einzutragen.</v>
      </c>
      <c r="C4" s="708"/>
      <c r="D4" s="708"/>
    </row>
    <row r="5" spans="2:4" ht="13.5" thickBot="1" x14ac:dyDescent="0.25"/>
    <row r="6" spans="2:4" ht="27.95" customHeight="1" thickTop="1" x14ac:dyDescent="0.2">
      <c r="B6" s="421" t="str">
        <f>Sprache!$E$9</f>
        <v>Nr.</v>
      </c>
      <c r="C6" s="422" t="str">
        <f>Sprache!$E$10</f>
        <v>Teilnehmer bzw. Mannschaft</v>
      </c>
      <c r="D6" s="423" t="str">
        <f>Sprache!$E$49</f>
        <v>Bonus</v>
      </c>
    </row>
    <row r="7" spans="2:4" ht="27.95" customHeight="1" x14ac:dyDescent="0.2">
      <c r="B7" s="424" t="s">
        <v>6</v>
      </c>
      <c r="C7" s="425" t="str">
        <f>IF(Planung!$C$8="","",Planung!$C$8)</f>
        <v>1. FC Riedwald</v>
      </c>
      <c r="D7" s="426"/>
    </row>
    <row r="8" spans="2:4" ht="27.95" customHeight="1" x14ac:dyDescent="0.2">
      <c r="B8" s="427" t="s">
        <v>7</v>
      </c>
      <c r="C8" s="428" t="str">
        <f>IF(Planung!$C$10="","",Planung!$C$10)</f>
        <v>FC Barcelona</v>
      </c>
      <c r="D8" s="429"/>
    </row>
    <row r="9" spans="2:4" ht="27.95" customHeight="1" x14ac:dyDescent="0.2">
      <c r="B9" s="427" t="s">
        <v>8</v>
      </c>
      <c r="C9" s="428" t="str">
        <f>IF(Planung!$C$12="","",Planung!$C$12)</f>
        <v>Eintracht Frankfurt</v>
      </c>
      <c r="D9" s="429"/>
    </row>
    <row r="10" spans="2:4" ht="27.95" customHeight="1" x14ac:dyDescent="0.2">
      <c r="B10" s="427" t="s">
        <v>9</v>
      </c>
      <c r="C10" s="428" t="str">
        <f>IF(Planung!$C$14="","",Planung!$C$14)</f>
        <v>Maibach 1822 eV</v>
      </c>
      <c r="D10" s="429"/>
    </row>
    <row r="11" spans="2:4" ht="27.95" customHeight="1" x14ac:dyDescent="0.2">
      <c r="B11" s="427" t="s">
        <v>10</v>
      </c>
      <c r="C11" s="428" t="str">
        <f>IF(Planung!$C$16="","",Planung!$C$16)</f>
        <v>VFB Essenheim</v>
      </c>
      <c r="D11" s="429"/>
    </row>
    <row r="12" spans="2:4" ht="27.95" customHeight="1" x14ac:dyDescent="0.2">
      <c r="B12" s="427" t="s">
        <v>11</v>
      </c>
      <c r="C12" s="428" t="str">
        <f>IF(Planung!$C$18="","",Planung!$C$18)</f>
        <v>Inter Mailand</v>
      </c>
      <c r="D12" s="429"/>
    </row>
    <row r="13" spans="2:4" ht="27.95" customHeight="1" x14ac:dyDescent="0.2">
      <c r="B13" s="427" t="s">
        <v>16</v>
      </c>
      <c r="C13" s="428" t="str">
        <f>IF(Planung!$C$20="","",Planung!$C$20)</f>
        <v>SSV Wildbach</v>
      </c>
      <c r="D13" s="429"/>
    </row>
    <row r="14" spans="2:4" ht="27.95" customHeight="1" x14ac:dyDescent="0.2">
      <c r="B14" s="427" t="s">
        <v>17</v>
      </c>
      <c r="C14" s="428" t="str">
        <f>IF(Planung!$C$22="","",Planung!$C$22)</f>
        <v>Fun Kickers Oes</v>
      </c>
      <c r="D14" s="429"/>
    </row>
    <row r="15" spans="2:4" ht="27.95" customHeight="1" x14ac:dyDescent="0.2">
      <c r="B15" s="427" t="s">
        <v>18</v>
      </c>
      <c r="C15" s="428" t="str">
        <f>IF(Planung!$C$24="","",Planung!$C$24)</f>
        <v>Raslo Winners</v>
      </c>
      <c r="D15" s="429"/>
    </row>
    <row r="16" spans="2:4" ht="27.95" customHeight="1" x14ac:dyDescent="0.2">
      <c r="B16" s="427" t="s">
        <v>24</v>
      </c>
      <c r="C16" s="428" t="str">
        <f>IF(Planung!$C$26="","",Planung!$C$26)</f>
        <v>AC Roma</v>
      </c>
      <c r="D16" s="429"/>
    </row>
    <row r="17" spans="2:4" ht="27.95" customHeight="1" x14ac:dyDescent="0.2">
      <c r="B17" s="427" t="s">
        <v>25</v>
      </c>
      <c r="C17" s="428" t="str">
        <f>IF(Planung!$C$28="","",Planung!$C$28)</f>
        <v/>
      </c>
      <c r="D17" s="429"/>
    </row>
    <row r="18" spans="2:4" ht="27.95" customHeight="1" thickBot="1" x14ac:dyDescent="0.25">
      <c r="B18" s="430" t="s">
        <v>26</v>
      </c>
      <c r="C18" s="431" t="str">
        <f>IF(Planung!$C$30="","",Planung!$C$30)</f>
        <v/>
      </c>
      <c r="D18" s="432"/>
    </row>
    <row r="19" spans="2:4" ht="13.5" thickTop="1" x14ac:dyDescent="0.2"/>
    <row r="20" spans="2:4" x14ac:dyDescent="0.2"/>
    <row r="21" spans="2:4" x14ac:dyDescent="0.2"/>
    <row r="22" spans="2:4" x14ac:dyDescent="0.2"/>
  </sheetData>
  <sheetProtection sheet="1" selectLockedCells="1"/>
  <mergeCells count="2">
    <mergeCell ref="B2:D2"/>
    <mergeCell ref="B4:D4"/>
  </mergeCells>
  <dataValidations count="1">
    <dataValidation type="whole" allowBlank="1" showInputMessage="1" showErrorMessage="1" errorTitle="Unzulässiger Wert für den Bonus" error="Es können Zahlen von 0 bis 9 eingetragen werden!" sqref="D7:D18" xr:uid="{3F406D40-B52E-431A-8897-E0EF9852E3B0}">
      <formula1>0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923B7-42EC-482C-A535-F8A6D621F2BB}">
  <sheetPr codeName="Tabelle2"/>
  <dimension ref="A1:AG84"/>
  <sheetViews>
    <sheetView showGridLines="0" showRowColHeaders="0" zoomScaleNormal="100" workbookViewId="0">
      <selection activeCell="AH1" sqref="AH1:XFD1048576"/>
    </sheetView>
  </sheetViews>
  <sheetFormatPr baseColWidth="10" defaultColWidth="0" defaultRowHeight="12.75" zeroHeight="1" x14ac:dyDescent="0.2"/>
  <cols>
    <col min="1" max="1" width="4.28515625" style="41" customWidth="1"/>
    <col min="2" max="2" width="4.5703125" style="41" customWidth="1"/>
    <col min="3" max="3" width="30.7109375" style="41" customWidth="1"/>
    <col min="4" max="5" width="10.140625" style="41" customWidth="1"/>
    <col min="6" max="31" width="8.7109375" style="41" customWidth="1"/>
    <col min="32" max="32" width="21.85546875" style="41" customWidth="1"/>
    <col min="33" max="33" width="11.42578125" style="41" customWidth="1"/>
    <col min="34" max="16384" width="11.42578125" style="41" hidden="1"/>
  </cols>
  <sheetData>
    <row r="1" spans="2:32" x14ac:dyDescent="0.2"/>
    <row r="2" spans="2:32" ht="33.75" x14ac:dyDescent="0.2">
      <c r="B2" s="707" t="str">
        <f>Sprache!$E$7</f>
        <v>Direkte Vergleiche</v>
      </c>
      <c r="C2" s="707"/>
      <c r="D2" s="707"/>
      <c r="E2" s="707"/>
      <c r="F2" s="707"/>
      <c r="G2" s="707"/>
      <c r="H2" s="707"/>
      <c r="I2" s="707"/>
      <c r="J2" s="707"/>
      <c r="K2" s="707"/>
      <c r="L2" s="707"/>
      <c r="M2" s="707"/>
      <c r="N2" s="707"/>
      <c r="O2" s="707"/>
      <c r="P2" s="707"/>
      <c r="Q2" s="707"/>
      <c r="R2" s="707"/>
      <c r="S2" s="707"/>
      <c r="T2" s="707"/>
      <c r="U2" s="707"/>
      <c r="V2" s="707"/>
      <c r="W2" s="707"/>
      <c r="X2" s="707"/>
      <c r="Y2" s="707"/>
      <c r="Z2" s="707"/>
      <c r="AA2" s="707"/>
      <c r="AB2" s="707"/>
      <c r="AC2" s="357"/>
      <c r="AD2" s="357"/>
      <c r="AE2" s="357"/>
    </row>
    <row r="3" spans="2:32" ht="12" customHeight="1" x14ac:dyDescent="0.2">
      <c r="C3" s="112"/>
      <c r="D3" s="112"/>
      <c r="E3" s="614"/>
      <c r="F3" s="112"/>
      <c r="G3" s="112"/>
      <c r="H3" s="114"/>
      <c r="I3" s="114"/>
      <c r="J3" s="114"/>
      <c r="K3" s="114"/>
      <c r="L3" s="114"/>
      <c r="M3" s="114"/>
      <c r="N3" s="114"/>
      <c r="O3" s="114"/>
      <c r="P3" s="114"/>
      <c r="Q3" s="351"/>
      <c r="R3" s="351"/>
      <c r="S3" s="351"/>
      <c r="T3" s="128"/>
      <c r="U3" s="128"/>
      <c r="V3" s="128"/>
      <c r="W3" s="128"/>
      <c r="X3" s="128"/>
      <c r="Y3" s="128"/>
      <c r="Z3" s="128"/>
      <c r="AA3" s="128"/>
      <c r="AB3" s="128"/>
      <c r="AC3" s="357"/>
      <c r="AD3" s="357"/>
      <c r="AE3" s="357"/>
    </row>
    <row r="4" spans="2:32" ht="17.25" customHeight="1" x14ac:dyDescent="0.2">
      <c r="B4" s="709" t="str">
        <f>Sprache!$E$85</f>
        <v>Rote Schrift bedeutet, dass die Rangfolge auch mit dem direkten Vergleich nicht geklärt ist. Ein Entscheidungsspiel oder Los muss hier entscheiden.</v>
      </c>
      <c r="C4" s="709"/>
      <c r="D4" s="709"/>
      <c r="E4" s="709"/>
      <c r="F4" s="709"/>
      <c r="G4" s="709"/>
      <c r="H4" s="709"/>
      <c r="I4" s="709"/>
      <c r="J4" s="709"/>
      <c r="K4" s="709"/>
      <c r="L4" s="709"/>
      <c r="M4" s="709"/>
      <c r="N4" s="709"/>
      <c r="O4" s="709"/>
      <c r="P4" s="709"/>
      <c r="Q4" s="709"/>
      <c r="R4" s="709"/>
      <c r="S4" s="709"/>
      <c r="T4" s="709"/>
      <c r="U4" s="709"/>
      <c r="V4" s="709"/>
      <c r="W4" s="709"/>
      <c r="X4" s="709"/>
      <c r="Y4" s="709"/>
      <c r="Z4" s="709"/>
      <c r="AA4" s="709"/>
      <c r="AB4" s="709"/>
      <c r="AC4" s="358"/>
      <c r="AD4" s="358"/>
      <c r="AE4" s="358"/>
    </row>
    <row r="5" spans="2:32" ht="17.25" customHeight="1" thickBot="1" x14ac:dyDescent="0.25">
      <c r="B5" s="113"/>
      <c r="C5" s="113"/>
      <c r="D5" s="113"/>
      <c r="E5" s="115"/>
      <c r="F5" s="113"/>
      <c r="G5" s="113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  <c r="W5" s="115"/>
      <c r="X5" s="115"/>
      <c r="Y5" s="115"/>
      <c r="Z5" s="115"/>
      <c r="AA5" s="115"/>
      <c r="AB5" s="115"/>
      <c r="AC5" s="115"/>
      <c r="AD5" s="115"/>
      <c r="AE5" s="115"/>
    </row>
    <row r="6" spans="2:32" ht="21.95" customHeight="1" thickBot="1" x14ac:dyDescent="0.25">
      <c r="H6" s="359" t="str">
        <f ca="1">IF(LEN(H7)&gt;Einstellungen!$C$33,LEFT(H7,Einstellungen!$C$33)&amp;".",H7)</f>
        <v/>
      </c>
      <c r="I6" s="360" t="str">
        <f ca="1">IF(LEN(I7)&gt;Einstellungen!$C$33,LEFT(I7,Einstellungen!$C$33)&amp;".",I7)</f>
        <v/>
      </c>
      <c r="J6" s="360" t="str">
        <f ca="1">IF(LEN(J7)&gt;Einstellungen!$C$33,LEFT(J7,Einstellungen!$C$33)&amp;".",J7)</f>
        <v/>
      </c>
      <c r="K6" s="360" t="str">
        <f ca="1">IF(LEN(K7)&gt;Einstellungen!$C$33,LEFT(K7,Einstellungen!$C$33)&amp;".",K7)</f>
        <v/>
      </c>
      <c r="L6" s="360" t="str">
        <f ca="1">IF(LEN(L7)&gt;Einstellungen!$C$33,LEFT(L7,Einstellungen!$C$33)&amp;".",L7)</f>
        <v/>
      </c>
      <c r="M6" s="360" t="str">
        <f ca="1">IF(LEN(M7)&gt;Einstellungen!$C$33,LEFT(M7,Einstellungen!$C$33)&amp;".",M7)</f>
        <v/>
      </c>
      <c r="N6" s="360" t="str">
        <f ca="1">IF(LEN(N7)&gt;Einstellungen!$C$33,LEFT(N7,Einstellungen!$C$33)&amp;".",N7)</f>
        <v/>
      </c>
      <c r="O6" s="360" t="str">
        <f ca="1">IF(LEN(O7)&gt;Einstellungen!$C$33,LEFT(O7,Einstellungen!$C$33)&amp;".",O7)</f>
        <v/>
      </c>
      <c r="P6" s="360" t="str">
        <f ca="1">IF(LEN(P7)&gt;Einstellungen!$C$33,LEFT(P7,Einstellungen!$C$33)&amp;".",P7)</f>
        <v/>
      </c>
      <c r="Q6" s="365" t="str">
        <f ca="1">IF(LEN(Q7)&gt;Einstellungen!$C$33,LEFT(Q7,Einstellungen!$C$33)&amp;".",Q7)</f>
        <v/>
      </c>
      <c r="R6" s="365" t="str">
        <f ca="1">IF(LEN(R7)&gt;Einstellungen!$C$33,LEFT(R7,Einstellungen!$C$33)&amp;".",R7)</f>
        <v/>
      </c>
      <c r="S6" s="366" t="str">
        <f ca="1">IF(LEN(S7)&gt;Einstellungen!$C$33,LEFT(S7,Einstellungen!$C$33)&amp;".",S7)</f>
        <v/>
      </c>
      <c r="T6" s="362" t="str">
        <f ca="1">H6</f>
        <v/>
      </c>
      <c r="U6" s="362" t="str">
        <f t="shared" ref="U6:AB6" ca="1" si="0">I6</f>
        <v/>
      </c>
      <c r="V6" s="362" t="str">
        <f t="shared" ca="1" si="0"/>
        <v/>
      </c>
      <c r="W6" s="362" t="str">
        <f t="shared" ca="1" si="0"/>
        <v/>
      </c>
      <c r="X6" s="362" t="str">
        <f t="shared" ca="1" si="0"/>
        <v/>
      </c>
      <c r="Y6" s="362" t="str">
        <f t="shared" ca="1" si="0"/>
        <v/>
      </c>
      <c r="Z6" s="362" t="str">
        <f t="shared" ca="1" si="0"/>
        <v/>
      </c>
      <c r="AA6" s="362" t="str">
        <f t="shared" ca="1" si="0"/>
        <v/>
      </c>
      <c r="AB6" s="362" t="str">
        <f t="shared" ca="1" si="0"/>
        <v/>
      </c>
      <c r="AC6" s="362" t="str">
        <f t="shared" ref="AC6" ca="1" si="1">Q6</f>
        <v/>
      </c>
      <c r="AD6" s="362" t="str">
        <f t="shared" ref="AD6" ca="1" si="2">R6</f>
        <v/>
      </c>
      <c r="AE6" s="361" t="str">
        <f t="shared" ref="AE6" ca="1" si="3">S6</f>
        <v/>
      </c>
    </row>
    <row r="7" spans="2:32" ht="21.95" customHeight="1" thickTop="1" thickBot="1" x14ac:dyDescent="0.25">
      <c r="B7" s="388"/>
      <c r="C7" s="389" t="str">
        <f>Sprache!$E$10</f>
        <v>Teilnehmer bzw. Mannschaft</v>
      </c>
      <c r="D7" s="382" t="str">
        <f>Sprache!$E$68</f>
        <v>Satzpkt.</v>
      </c>
      <c r="E7" s="383" t="str">
        <f>Sprache!$E$58</f>
        <v>Bälle</v>
      </c>
      <c r="F7" s="383" t="str">
        <f>Sprache!$E$26</f>
        <v>Diff.</v>
      </c>
      <c r="G7" s="384" t="str">
        <f>Sprache!$E$49</f>
        <v>Bonus</v>
      </c>
      <c r="H7" s="367" t="str">
        <f ca="1">C8</f>
        <v/>
      </c>
      <c r="I7" s="368" t="str">
        <f ca="1">C9</f>
        <v/>
      </c>
      <c r="J7" s="368" t="str">
        <f ca="1">C10</f>
        <v/>
      </c>
      <c r="K7" s="368" t="str">
        <f ca="1">C11</f>
        <v/>
      </c>
      <c r="L7" s="368" t="str">
        <f ca="1">C12</f>
        <v/>
      </c>
      <c r="M7" s="368" t="str">
        <f ca="1">C13</f>
        <v/>
      </c>
      <c r="N7" s="368" t="str">
        <f ca="1">C14</f>
        <v/>
      </c>
      <c r="O7" s="368" t="str">
        <f ca="1">C15</f>
        <v/>
      </c>
      <c r="P7" s="368" t="str">
        <f ca="1">C16</f>
        <v/>
      </c>
      <c r="Q7" s="368" t="str">
        <f ca="1">C17</f>
        <v/>
      </c>
      <c r="R7" s="368" t="str">
        <f ca="1">C18</f>
        <v/>
      </c>
      <c r="S7" s="369" t="str">
        <f ca="1">C19</f>
        <v/>
      </c>
      <c r="T7" s="372" t="str">
        <f ca="1">C8</f>
        <v/>
      </c>
      <c r="U7" s="368" t="str">
        <f ca="1">C9</f>
        <v/>
      </c>
      <c r="V7" s="368" t="str">
        <f ca="1">C10</f>
        <v/>
      </c>
      <c r="W7" s="368" t="str">
        <f ca="1">C11</f>
        <v/>
      </c>
      <c r="X7" s="368" t="str">
        <f ca="1">C12</f>
        <v/>
      </c>
      <c r="Y7" s="368" t="str">
        <f ca="1">C13</f>
        <v/>
      </c>
      <c r="Z7" s="368" t="str">
        <f ca="1">C14</f>
        <v/>
      </c>
      <c r="AA7" s="368" t="str">
        <f ca="1">C15</f>
        <v/>
      </c>
      <c r="AB7" s="368" t="str">
        <f ca="1">C16</f>
        <v/>
      </c>
      <c r="AC7" s="368" t="str">
        <f t="shared" ref="AC7:AC16" ca="1" si="4">C17</f>
        <v/>
      </c>
      <c r="AD7" s="368" t="str">
        <f t="shared" ref="AD7:AD17" ca="1" si="5">C18</f>
        <v/>
      </c>
      <c r="AE7" s="373" t="str">
        <f t="shared" ref="AE7:AE18" ca="1" si="6">C19</f>
        <v/>
      </c>
    </row>
    <row r="8" spans="2:32" ht="21.95" customHeight="1" x14ac:dyDescent="0.2">
      <c r="B8" s="390" t="str">
        <f ca="1">IF($C8="","",INDEX(Ergebnisse!$V$10:$V$21,MATCH($C8,Ergebnisse!$W$10:$W$21,0)))</f>
        <v/>
      </c>
      <c r="C8" s="391" t="str">
        <f ca="1">IF(Calc!$K$16=0,"",Calc!$AA4)</f>
        <v/>
      </c>
      <c r="D8" s="385" t="str">
        <f ca="1">IF($C8="","",VLOOKUP($C8,Calc!$C$20:$AF$31,28,0))</f>
        <v/>
      </c>
      <c r="E8" s="110" t="str">
        <f ca="1">IF($C8="","",VLOOKUP($C8,Calc!$C$20:$AF$31,30,0)&amp;Sprache!$E$87&amp;(VLOOKUP($C8,Calc!$C$20:$AF$31,30,0)-$F8))</f>
        <v/>
      </c>
      <c r="F8" s="110" t="str">
        <f ca="1">IF($C8="","",VLOOKUP($C8,Calc!$C$20:$AF$31,29,0))</f>
        <v/>
      </c>
      <c r="G8" s="120" t="str">
        <f ca="1">IF(C8="","",VLOOKUP(C8,Calc!$C$20:$AB$31,26,0))</f>
        <v/>
      </c>
      <c r="H8" s="370"/>
      <c r="I8" s="110" t="str">
        <f ca="1">IFERROR(VLOOKUP($C8&amp;I$7,Calc!$Z$94:$AB$357,3,0),"")</f>
        <v/>
      </c>
      <c r="J8" s="110" t="str">
        <f ca="1">IFERROR(VLOOKUP($C8&amp;J$7,Calc!$Z$94:$AB$357,3,0),"")</f>
        <v/>
      </c>
      <c r="K8" s="110" t="str">
        <f ca="1">IFERROR(VLOOKUP($C8&amp;K$7,Calc!$Z$94:$AB$357,3,0),"")</f>
        <v/>
      </c>
      <c r="L8" s="110" t="str">
        <f ca="1">IFERROR(VLOOKUP($C8&amp;L$7,Calc!$Z$94:$AB$357,3,0),"")</f>
        <v/>
      </c>
      <c r="M8" s="110" t="str">
        <f ca="1">IFERROR(VLOOKUP($C8&amp;M$7,Calc!$Z$94:$AB$357,3,0),"")</f>
        <v/>
      </c>
      <c r="N8" s="110" t="str">
        <f ca="1">IFERROR(VLOOKUP($C8&amp;N$7,Calc!$Z$94:$AB$357,3,0),"")</f>
        <v/>
      </c>
      <c r="O8" s="110" t="str">
        <f ca="1">IFERROR(VLOOKUP($C8&amp;O$7,Calc!$Z$94:$AB$357,3,0),"")</f>
        <v/>
      </c>
      <c r="P8" s="110" t="str">
        <f ca="1">IFERROR(VLOOKUP($C8&amp;P$7,Calc!$Z$94:$AB$357,3,0),"")</f>
        <v/>
      </c>
      <c r="Q8" s="110" t="str">
        <f ca="1">IFERROR(VLOOKUP($C8&amp;Q$7,Calc!$Z$94:$AB$357,3,0),"")</f>
        <v/>
      </c>
      <c r="R8" s="110" t="str">
        <f ca="1">IFERROR(VLOOKUP($C8&amp;R$7,Calc!$Z$94:$AB$357,3,0),"")</f>
        <v/>
      </c>
      <c r="S8" s="120" t="str">
        <f ca="1">IFERROR(VLOOKUP($C8&amp;S$7,Calc!$Z$94:$AB$357,3,0),"")</f>
        <v/>
      </c>
      <c r="T8" s="374"/>
      <c r="U8" s="110" t="str">
        <f ca="1">IFERROR(VLOOKUP($C8&amp;U$7,Calc!$AC$94:$AD$357,2,0),"")</f>
        <v/>
      </c>
      <c r="V8" s="110" t="str">
        <f ca="1">IFERROR(VLOOKUP($C8&amp;V$7,Calc!$AC$94:$AD$357,2,0),"")</f>
        <v/>
      </c>
      <c r="W8" s="110" t="str">
        <f ca="1">IFERROR(VLOOKUP($C8&amp;W$7,Calc!$AC$94:$AD$357,2,0),"")</f>
        <v/>
      </c>
      <c r="X8" s="110" t="str">
        <f ca="1">IFERROR(VLOOKUP($C8&amp;X$7,Calc!$AC$94:$AD$357,2,0),"")</f>
        <v/>
      </c>
      <c r="Y8" s="110" t="str">
        <f ca="1">IFERROR(VLOOKUP($C8&amp;Y$7,Calc!$AC$94:$AD$357,2,0),"")</f>
        <v/>
      </c>
      <c r="Z8" s="110" t="str">
        <f ca="1">IFERROR(VLOOKUP($C8&amp;Z$7,Calc!$AC$94:$AD$357,2,0),"")</f>
        <v/>
      </c>
      <c r="AA8" s="110" t="str">
        <f ca="1">IFERROR(VLOOKUP($C8&amp;AA$7,Calc!$AC$94:$AD$357,2,0),"")</f>
        <v/>
      </c>
      <c r="AB8" s="110" t="str">
        <f ca="1">IFERROR(VLOOKUP($C8&amp;AB$7,Calc!$AC$94:$AD$357,2,0),"")</f>
        <v/>
      </c>
      <c r="AC8" s="375" t="str">
        <f t="shared" ca="1" si="4"/>
        <v/>
      </c>
      <c r="AD8" s="375" t="str">
        <f t="shared" ca="1" si="5"/>
        <v/>
      </c>
      <c r="AE8" s="376">
        <f t="shared" si="6"/>
        <v>0</v>
      </c>
      <c r="AF8" s="379" t="str">
        <f t="shared" ref="AF8:AF19" ca="1" si="7">C8</f>
        <v/>
      </c>
    </row>
    <row r="9" spans="2:32" ht="21.95" customHeight="1" x14ac:dyDescent="0.2">
      <c r="B9" s="390" t="str">
        <f ca="1">IF($C9="","",INDEX(Ergebnisse!$V$10:$V$21,MATCH($C9,Ergebnisse!$W$10:$W$21,0)))</f>
        <v/>
      </c>
      <c r="C9" s="391" t="str">
        <f ca="1">IF(Calc!$K$16=0,"",Calc!$AA5)</f>
        <v/>
      </c>
      <c r="D9" s="385" t="str">
        <f ca="1">IF($C9="","",VLOOKUP($C9,Calc!$C$20:$AF$31,28,0))</f>
        <v/>
      </c>
      <c r="E9" s="110" t="str">
        <f ca="1">IF($C9="","",VLOOKUP($C9,Calc!$C$20:$AF$31,30,0)&amp;Sprache!$E$87&amp;(VLOOKUP($C9,Calc!$C$20:$AF$31,30,0)-$F9))</f>
        <v/>
      </c>
      <c r="F9" s="110" t="str">
        <f ca="1">IF($C9="","",VLOOKUP($C9,Calc!$C$20:$AF$31,29,0))</f>
        <v/>
      </c>
      <c r="G9" s="120" t="str">
        <f ca="1">IF(C9="","",VLOOKUP(C9,Calc!$C$20:$AB$31,26,0))</f>
        <v/>
      </c>
      <c r="H9" s="126" t="str">
        <f ca="1">IFERROR(VLOOKUP($C9&amp;H$7,Calc!$Z$94:$AB$357,3,0),"")</f>
        <v/>
      </c>
      <c r="I9" s="117"/>
      <c r="J9" s="110" t="str">
        <f ca="1">IFERROR(VLOOKUP($C9&amp;J$7,Calc!$Z$94:$AB$357,3,0),"")</f>
        <v/>
      </c>
      <c r="K9" s="110" t="str">
        <f ca="1">IFERROR(VLOOKUP($C9&amp;K$7,Calc!$Z$94:$AB$357,3,0),"")</f>
        <v/>
      </c>
      <c r="L9" s="110" t="str">
        <f ca="1">IFERROR(VLOOKUP($C9&amp;L$7,Calc!$Z$94:$AB$357,3,0),"")</f>
        <v/>
      </c>
      <c r="M9" s="110" t="str">
        <f ca="1">IFERROR(VLOOKUP($C9&amp;M$7,Calc!$Z$94:$AB$357,3,0),"")</f>
        <v/>
      </c>
      <c r="N9" s="110" t="str">
        <f ca="1">IFERROR(VLOOKUP($C9&amp;N$7,Calc!$Z$94:$AB$357,3,0),"")</f>
        <v/>
      </c>
      <c r="O9" s="110" t="str">
        <f ca="1">IFERROR(VLOOKUP($C9&amp;O$7,Calc!$Z$94:$AB$357,3,0),"")</f>
        <v/>
      </c>
      <c r="P9" s="110" t="str">
        <f ca="1">IFERROR(VLOOKUP($C9&amp;P$7,Calc!$Z$94:$AB$357,3,0),"")</f>
        <v/>
      </c>
      <c r="Q9" s="110" t="str">
        <f ca="1">IFERROR(VLOOKUP($C9&amp;Q$7,Calc!$Z$94:$AB$357,3,0),"")</f>
        <v/>
      </c>
      <c r="R9" s="110" t="str">
        <f ca="1">IFERROR(VLOOKUP($C9&amp;R$7,Calc!$Z$94:$AB$357,3,0),"")</f>
        <v/>
      </c>
      <c r="S9" s="120" t="str">
        <f ca="1">IFERROR(VLOOKUP($C9&amp;S$7,Calc!$Z$94:$AB$357,3,0),"")</f>
        <v/>
      </c>
      <c r="T9" s="118" t="str">
        <f ca="1">IFERROR(VLOOKUP($C9&amp;T$7,Calc!$AC$94:$AD$357,2,0),"")</f>
        <v/>
      </c>
      <c r="U9" s="117"/>
      <c r="V9" s="110" t="str">
        <f ca="1">IFERROR(VLOOKUP($C9&amp;V$7,Calc!$AC$94:$AD$357,2,0),"")</f>
        <v/>
      </c>
      <c r="W9" s="110" t="str">
        <f ca="1">IFERROR(VLOOKUP($C9&amp;W$7,Calc!$AC$94:$AD$357,2,0),"")</f>
        <v/>
      </c>
      <c r="X9" s="110" t="str">
        <f ca="1">IFERROR(VLOOKUP($C9&amp;X$7,Calc!$AC$94:$AD$357,2,0),"")</f>
        <v/>
      </c>
      <c r="Y9" s="110" t="str">
        <f ca="1">IFERROR(VLOOKUP($C9&amp;Y$7,Calc!$AC$94:$AD$357,2,0),"")</f>
        <v/>
      </c>
      <c r="Z9" s="110" t="str">
        <f ca="1">IFERROR(VLOOKUP($C9&amp;Z$7,Calc!$AC$94:$AD$357,2,0),"")</f>
        <v/>
      </c>
      <c r="AA9" s="110" t="str">
        <f ca="1">IFERROR(VLOOKUP($C9&amp;AA$7,Calc!$AC$94:$AD$357,2,0),"")</f>
        <v/>
      </c>
      <c r="AB9" s="110" t="str">
        <f ca="1">IFERROR(VLOOKUP($C9&amp;AB$7,Calc!$AC$94:$AD$357,2,0),"")</f>
        <v/>
      </c>
      <c r="AC9" s="375" t="str">
        <f t="shared" ca="1" si="4"/>
        <v/>
      </c>
      <c r="AD9" s="375">
        <f t="shared" si="5"/>
        <v>0</v>
      </c>
      <c r="AE9" s="376">
        <f t="shared" si="6"/>
        <v>0</v>
      </c>
      <c r="AF9" s="380" t="str">
        <f t="shared" ca="1" si="7"/>
        <v/>
      </c>
    </row>
    <row r="10" spans="2:32" ht="21.95" customHeight="1" x14ac:dyDescent="0.2">
      <c r="B10" s="390" t="str">
        <f ca="1">IF($C10="","",INDEX(Ergebnisse!$V$10:$V$21,MATCH($C10,Ergebnisse!$W$10:$W$21,0)))</f>
        <v/>
      </c>
      <c r="C10" s="391" t="str">
        <f ca="1">IF(Calc!$K$16=0,"",Calc!$AA6)</f>
        <v/>
      </c>
      <c r="D10" s="385" t="str">
        <f ca="1">IF($C10="","",VLOOKUP($C10,Calc!$C$20:$AF$31,28,0))</f>
        <v/>
      </c>
      <c r="E10" s="110" t="str">
        <f ca="1">IF($C10="","",VLOOKUP($C10,Calc!$C$20:$AF$31,30,0)&amp;Sprache!$E$87&amp;(VLOOKUP($C10,Calc!$C$20:$AF$31,30,0)-$F10))</f>
        <v/>
      </c>
      <c r="F10" s="110" t="str">
        <f ca="1">IF($C10="","",VLOOKUP($C10,Calc!$C$20:$AF$31,29,0))</f>
        <v/>
      </c>
      <c r="G10" s="120" t="str">
        <f ca="1">IF(C10="","",VLOOKUP(C10,Calc!$C$20:$AB$31,26,0))</f>
        <v/>
      </c>
      <c r="H10" s="126" t="str">
        <f ca="1">IFERROR(VLOOKUP($C10&amp;H$7,Calc!$Z$94:$AB$357,3,0),"")</f>
        <v/>
      </c>
      <c r="I10" s="110" t="str">
        <f ca="1">IFERROR(VLOOKUP($C10&amp;I$7,Calc!$Z$94:$AB$357,3,0),"")</f>
        <v/>
      </c>
      <c r="J10" s="117"/>
      <c r="K10" s="110" t="str">
        <f ca="1">IFERROR(VLOOKUP($C10&amp;K$7,Calc!$Z$94:$AB$357,3,0),"")</f>
        <v/>
      </c>
      <c r="L10" s="110" t="str">
        <f ca="1">IFERROR(VLOOKUP($C10&amp;L$7,Calc!$Z$94:$AB$357,3,0),"")</f>
        <v/>
      </c>
      <c r="M10" s="110" t="str">
        <f ca="1">IFERROR(VLOOKUP($C10&amp;M$7,Calc!$Z$94:$AB$357,3,0),"")</f>
        <v/>
      </c>
      <c r="N10" s="110" t="str">
        <f ca="1">IFERROR(VLOOKUP($C10&amp;N$7,Calc!$Z$94:$AB$357,3,0),"")</f>
        <v/>
      </c>
      <c r="O10" s="110" t="str">
        <f ca="1">IFERROR(VLOOKUP($C10&amp;O$7,Calc!$Z$94:$AB$357,3,0),"")</f>
        <v/>
      </c>
      <c r="P10" s="110" t="str">
        <f ca="1">IFERROR(VLOOKUP($C10&amp;P$7,Calc!$Z$94:$AB$357,3,0),"")</f>
        <v/>
      </c>
      <c r="Q10" s="110" t="str">
        <f ca="1">IFERROR(VLOOKUP($C10&amp;Q$7,Calc!$Z$94:$AB$357,3,0),"")</f>
        <v/>
      </c>
      <c r="R10" s="110" t="str">
        <f ca="1">IFERROR(VLOOKUP($C10&amp;R$7,Calc!$Z$94:$AB$357,3,0),"")</f>
        <v/>
      </c>
      <c r="S10" s="120" t="str">
        <f ca="1">IFERROR(VLOOKUP($C10&amp;S$7,Calc!$Z$94:$AB$357,3,0),"")</f>
        <v/>
      </c>
      <c r="T10" s="118" t="str">
        <f ca="1">IFERROR(VLOOKUP($C10&amp;T$7,Calc!$AC$94:$AD$357,2,0),"")</f>
        <v/>
      </c>
      <c r="U10" s="110" t="str">
        <f ca="1">IFERROR(VLOOKUP($C10&amp;U$7,Calc!$AC$94:$AD$357,2,0),"")</f>
        <v/>
      </c>
      <c r="V10" s="117"/>
      <c r="W10" s="110" t="str">
        <f ca="1">IFERROR(VLOOKUP($C10&amp;W$7,Calc!$AC$94:$AD$357,2,0),"")</f>
        <v/>
      </c>
      <c r="X10" s="110" t="str">
        <f ca="1">IFERROR(VLOOKUP($C10&amp;X$7,Calc!$AC$94:$AD$357,2,0),"")</f>
        <v/>
      </c>
      <c r="Y10" s="110" t="str">
        <f ca="1">IFERROR(VLOOKUP($C10&amp;Y$7,Calc!$AC$94:$AD$357,2,0),"")</f>
        <v/>
      </c>
      <c r="Z10" s="110" t="str">
        <f ca="1">IFERROR(VLOOKUP($C10&amp;Z$7,Calc!$AC$94:$AD$357,2,0),"")</f>
        <v/>
      </c>
      <c r="AA10" s="110" t="str">
        <f ca="1">IFERROR(VLOOKUP($C10&amp;AA$7,Calc!$AC$94:$AD$357,2,0),"")</f>
        <v/>
      </c>
      <c r="AB10" s="110" t="str">
        <f ca="1">IFERROR(VLOOKUP($C10&amp;AB$7,Calc!$AC$94:$AD$357,2,0),"")</f>
        <v/>
      </c>
      <c r="AC10" s="375">
        <f t="shared" si="4"/>
        <v>0</v>
      </c>
      <c r="AD10" s="375">
        <f t="shared" si="5"/>
        <v>0</v>
      </c>
      <c r="AE10" s="376" t="str">
        <f t="shared" si="6"/>
        <v>Teilnehmer bzw. Mannschaft</v>
      </c>
      <c r="AF10" s="380" t="str">
        <f t="shared" ca="1" si="7"/>
        <v/>
      </c>
    </row>
    <row r="11" spans="2:32" ht="21.95" customHeight="1" x14ac:dyDescent="0.2">
      <c r="B11" s="390" t="str">
        <f ca="1">IF($C11="","",INDEX(Ergebnisse!$V$10:$V$21,MATCH($C11,Ergebnisse!$W$10:$W$21,0)))</f>
        <v/>
      </c>
      <c r="C11" s="391" t="str">
        <f ca="1">IF(Calc!$K$16=0,"",Calc!$AA7)</f>
        <v/>
      </c>
      <c r="D11" s="385" t="str">
        <f ca="1">IF($C11="","",VLOOKUP($C11,Calc!$C$20:$AF$31,28,0))</f>
        <v/>
      </c>
      <c r="E11" s="110" t="str">
        <f ca="1">IF($C11="","",VLOOKUP($C11,Calc!$C$20:$AF$31,30,0)&amp;Sprache!$E$87&amp;(VLOOKUP($C11,Calc!$C$20:$AF$31,30,0)-$F11))</f>
        <v/>
      </c>
      <c r="F11" s="110" t="str">
        <f ca="1">IF($C11="","",VLOOKUP($C11,Calc!$C$20:$AF$31,29,0))</f>
        <v/>
      </c>
      <c r="G11" s="120" t="str">
        <f ca="1">IF(C11="","",VLOOKUP(C11,Calc!$C$20:$AB$31,26,0))</f>
        <v/>
      </c>
      <c r="H11" s="126" t="str">
        <f ca="1">IFERROR(VLOOKUP($C11&amp;H$7,Calc!$Z$94:$AB$357,3,0),"")</f>
        <v/>
      </c>
      <c r="I11" s="110" t="str">
        <f ca="1">IFERROR(VLOOKUP($C11&amp;I$7,Calc!$Z$94:$AB$357,3,0),"")</f>
        <v/>
      </c>
      <c r="J11" s="110" t="str">
        <f ca="1">IFERROR(VLOOKUP($C11&amp;J$7,Calc!$Z$94:$AB$357,3,0),"")</f>
        <v/>
      </c>
      <c r="K11" s="117"/>
      <c r="L11" s="110" t="str">
        <f ca="1">IFERROR(VLOOKUP($C11&amp;L$7,Calc!$Z$94:$AB$357,3,0),"")</f>
        <v/>
      </c>
      <c r="M11" s="110" t="str">
        <f ca="1">IFERROR(VLOOKUP($C11&amp;M$7,Calc!$Z$94:$AB$357,3,0),"")</f>
        <v/>
      </c>
      <c r="N11" s="110" t="str">
        <f ca="1">IFERROR(VLOOKUP($C11&amp;N$7,Calc!$Z$94:$AB$357,3,0),"")</f>
        <v/>
      </c>
      <c r="O11" s="110" t="str">
        <f ca="1">IFERROR(VLOOKUP($C11&amp;O$7,Calc!$Z$94:$AB$357,3,0),"")</f>
        <v/>
      </c>
      <c r="P11" s="110" t="str">
        <f ca="1">IFERROR(VLOOKUP($C11&amp;P$7,Calc!$Z$94:$AB$357,3,0),"")</f>
        <v/>
      </c>
      <c r="Q11" s="110" t="str">
        <f ca="1">IFERROR(VLOOKUP($C11&amp;Q$7,Calc!$Z$94:$AB$357,3,0),"")</f>
        <v/>
      </c>
      <c r="R11" s="110" t="str">
        <f ca="1">IFERROR(VLOOKUP($C11&amp;R$7,Calc!$Z$94:$AB$357,3,0),"")</f>
        <v/>
      </c>
      <c r="S11" s="120" t="str">
        <f ca="1">IFERROR(VLOOKUP($C11&amp;S$7,Calc!$Z$94:$AB$357,3,0),"")</f>
        <v/>
      </c>
      <c r="T11" s="118" t="str">
        <f ca="1">IFERROR(VLOOKUP($C11&amp;T$7,Calc!$AC$94:$AD$357,2,0),"")</f>
        <v/>
      </c>
      <c r="U11" s="110" t="str">
        <f ca="1">IFERROR(VLOOKUP($C11&amp;U$7,Calc!$AC$94:$AD$357,2,0),"")</f>
        <v/>
      </c>
      <c r="V11" s="110" t="str">
        <f ca="1">IFERROR(VLOOKUP($C11&amp;V$7,Calc!$AC$94:$AD$357,2,0),"")</f>
        <v/>
      </c>
      <c r="W11" s="117"/>
      <c r="X11" s="110" t="str">
        <f ca="1">IFERROR(VLOOKUP($C11&amp;X$7,Calc!$AC$94:$AD$357,2,0),"")</f>
        <v/>
      </c>
      <c r="Y11" s="110" t="str">
        <f ca="1">IFERROR(VLOOKUP($C11&amp;Y$7,Calc!$AC$94:$AD$357,2,0),"")</f>
        <v/>
      </c>
      <c r="Z11" s="110" t="str">
        <f ca="1">IFERROR(VLOOKUP($C11&amp;Z$7,Calc!$AC$94:$AD$357,2,0),"")</f>
        <v/>
      </c>
      <c r="AA11" s="110" t="str">
        <f ca="1">IFERROR(VLOOKUP($C11&amp;AA$7,Calc!$AC$94:$AD$357,2,0),"")</f>
        <v/>
      </c>
      <c r="AB11" s="110" t="str">
        <f ca="1">IFERROR(VLOOKUP($C11&amp;AB$7,Calc!$AC$94:$AD$357,2,0),"")</f>
        <v/>
      </c>
      <c r="AC11" s="375">
        <f t="shared" si="4"/>
        <v>0</v>
      </c>
      <c r="AD11" s="375" t="str">
        <f t="shared" si="5"/>
        <v>Teilnehmer bzw. Mannschaft</v>
      </c>
      <c r="AE11" s="376" t="str">
        <f t="shared" ca="1" si="6"/>
        <v/>
      </c>
      <c r="AF11" s="380" t="str">
        <f t="shared" ca="1" si="7"/>
        <v/>
      </c>
    </row>
    <row r="12" spans="2:32" ht="21.95" customHeight="1" x14ac:dyDescent="0.2">
      <c r="B12" s="390" t="str">
        <f ca="1">IF($C12="","",INDEX(Ergebnisse!$V$10:$V$21,MATCH($C12,Ergebnisse!$W$10:$W$21,0)))</f>
        <v/>
      </c>
      <c r="C12" s="391" t="str">
        <f ca="1">IF(Calc!$K$16=0,"",Calc!$AA8)</f>
        <v/>
      </c>
      <c r="D12" s="385" t="str">
        <f ca="1">IF($C12="","",VLOOKUP($C12,Calc!$C$20:$AF$31,28,0))</f>
        <v/>
      </c>
      <c r="E12" s="110" t="str">
        <f ca="1">IF($C12="","",VLOOKUP($C12,Calc!$C$20:$AF$31,30,0)&amp;Sprache!$E$87&amp;(VLOOKUP($C12,Calc!$C$20:$AF$31,30,0)-$F12))</f>
        <v/>
      </c>
      <c r="F12" s="110" t="str">
        <f ca="1">IF($C12="","",VLOOKUP($C12,Calc!$C$20:$AF$31,29,0))</f>
        <v/>
      </c>
      <c r="G12" s="120" t="str">
        <f ca="1">IF(C12="","",VLOOKUP(C12,Calc!$C$20:$AB$31,26,0))</f>
        <v/>
      </c>
      <c r="H12" s="126" t="str">
        <f ca="1">IFERROR(VLOOKUP($C12&amp;H$7,Calc!$Z$94:$AB$357,3,0),"")</f>
        <v/>
      </c>
      <c r="I12" s="110" t="str">
        <f ca="1">IFERROR(VLOOKUP($C12&amp;I$7,Calc!$Z$94:$AB$357,3,0),"")</f>
        <v/>
      </c>
      <c r="J12" s="110" t="str">
        <f ca="1">IFERROR(VLOOKUP($C12&amp;J$7,Calc!$Z$94:$AB$357,3,0),"")</f>
        <v/>
      </c>
      <c r="K12" s="110" t="str">
        <f ca="1">IFERROR(VLOOKUP($C12&amp;K$7,Calc!$Z$94:$AB$357,3,0),"")</f>
        <v/>
      </c>
      <c r="L12" s="117"/>
      <c r="M12" s="110" t="str">
        <f ca="1">IFERROR(VLOOKUP($C12&amp;M$7,Calc!$Z$94:$AB$357,3,0),"")</f>
        <v/>
      </c>
      <c r="N12" s="110" t="str">
        <f ca="1">IFERROR(VLOOKUP($C12&amp;N$7,Calc!$Z$94:$AB$357,3,0),"")</f>
        <v/>
      </c>
      <c r="O12" s="110" t="str">
        <f ca="1">IFERROR(VLOOKUP($C12&amp;O$7,Calc!$Z$94:$AB$357,3,0),"")</f>
        <v/>
      </c>
      <c r="P12" s="110" t="str">
        <f ca="1">IFERROR(VLOOKUP($C12&amp;P$7,Calc!$Z$94:$AB$357,3,0),"")</f>
        <v/>
      </c>
      <c r="Q12" s="110" t="str">
        <f ca="1">IFERROR(VLOOKUP($C12&amp;Q$7,Calc!$Z$94:$AB$357,3,0),"")</f>
        <v/>
      </c>
      <c r="R12" s="110" t="str">
        <f ca="1">IFERROR(VLOOKUP($C12&amp;R$7,Calc!$Z$94:$AB$357,3,0),"")</f>
        <v/>
      </c>
      <c r="S12" s="120" t="str">
        <f ca="1">IFERROR(VLOOKUP($C12&amp;S$7,Calc!$Z$94:$AB$357,3,0),"")</f>
        <v/>
      </c>
      <c r="T12" s="118" t="str">
        <f ca="1">IFERROR(VLOOKUP($C12&amp;T$7,Calc!$AC$94:$AD$357,2,0),"")</f>
        <v/>
      </c>
      <c r="U12" s="110" t="str">
        <f ca="1">IFERROR(VLOOKUP($C12&amp;U$7,Calc!$AC$94:$AD$357,2,0),"")</f>
        <v/>
      </c>
      <c r="V12" s="110" t="str">
        <f ca="1">IFERROR(VLOOKUP($C12&amp;V$7,Calc!$AC$94:$AD$357,2,0),"")</f>
        <v/>
      </c>
      <c r="W12" s="110" t="str">
        <f ca="1">IFERROR(VLOOKUP($C12&amp;W$7,Calc!$AC$94:$AD$357,2,0),"")</f>
        <v/>
      </c>
      <c r="X12" s="117"/>
      <c r="Y12" s="110" t="str">
        <f ca="1">IFERROR(VLOOKUP($C12&amp;Y$7,Calc!$AC$94:$AD$357,2,0),"")</f>
        <v/>
      </c>
      <c r="Z12" s="110" t="str">
        <f ca="1">IFERROR(VLOOKUP($C12&amp;Z$7,Calc!$AC$94:$AD$357,2,0),"")</f>
        <v/>
      </c>
      <c r="AA12" s="110" t="str">
        <f ca="1">IFERROR(VLOOKUP($C12&amp;AA$7,Calc!$AC$94:$AD$357,2,0),"")</f>
        <v/>
      </c>
      <c r="AB12" s="110" t="str">
        <f ca="1">IFERROR(VLOOKUP($C12&amp;AB$7,Calc!$AC$94:$AD$357,2,0),"")</f>
        <v/>
      </c>
      <c r="AC12" s="375" t="str">
        <f t="shared" si="4"/>
        <v>Teilnehmer bzw. Mannschaft</v>
      </c>
      <c r="AD12" s="375" t="str">
        <f t="shared" ca="1" si="5"/>
        <v/>
      </c>
      <c r="AE12" s="376" t="str">
        <f t="shared" ca="1" si="6"/>
        <v/>
      </c>
      <c r="AF12" s="380" t="str">
        <f t="shared" ca="1" si="7"/>
        <v/>
      </c>
    </row>
    <row r="13" spans="2:32" ht="21.95" customHeight="1" x14ac:dyDescent="0.2">
      <c r="B13" s="390" t="str">
        <f ca="1">IF($C13="","",INDEX(Ergebnisse!$V$10:$V$21,MATCH($C13,Ergebnisse!$W$10:$W$21,0)))</f>
        <v/>
      </c>
      <c r="C13" s="391" t="str">
        <f ca="1">IF(Calc!$K$16=0,"",Calc!$AA9)</f>
        <v/>
      </c>
      <c r="D13" s="385" t="str">
        <f ca="1">IF($C13="","",VLOOKUP($C13,Calc!$C$20:$AF$31,28,0))</f>
        <v/>
      </c>
      <c r="E13" s="110" t="str">
        <f ca="1">IF($C13="","",VLOOKUP($C13,Calc!$C$20:$AF$31,30,0)&amp;Sprache!$E$87&amp;(VLOOKUP($C13,Calc!$C$20:$AF$31,30,0)-$F13))</f>
        <v/>
      </c>
      <c r="F13" s="110" t="str">
        <f ca="1">IF($C13="","",VLOOKUP($C13,Calc!$C$20:$AF$31,29,0))</f>
        <v/>
      </c>
      <c r="G13" s="120" t="str">
        <f ca="1">IF(C13="","",VLOOKUP(C13,Calc!$C$20:$AB$31,26,0))</f>
        <v/>
      </c>
      <c r="H13" s="126" t="str">
        <f ca="1">IFERROR(VLOOKUP($C13&amp;H$7,Calc!$Z$94:$AB$357,3,0),"")</f>
        <v/>
      </c>
      <c r="I13" s="110" t="str">
        <f ca="1">IFERROR(VLOOKUP($C13&amp;I$7,Calc!$Z$94:$AB$357,3,0),"")</f>
        <v/>
      </c>
      <c r="J13" s="110" t="str">
        <f ca="1">IFERROR(VLOOKUP($C13&amp;J$7,Calc!$Z$94:$AB$357,3,0),"")</f>
        <v/>
      </c>
      <c r="K13" s="110" t="str">
        <f ca="1">IFERROR(VLOOKUP($C13&amp;K$7,Calc!$Z$94:$AB$357,3,0),"")</f>
        <v/>
      </c>
      <c r="L13" s="110" t="str">
        <f ca="1">IFERROR(VLOOKUP($C13&amp;L$7,Calc!$Z$94:$AB$357,3,0),"")</f>
        <v/>
      </c>
      <c r="M13" s="117"/>
      <c r="N13" s="110" t="str">
        <f ca="1">IFERROR(VLOOKUP($C13&amp;N$7,Calc!$Z$94:$AB$357,3,0),"")</f>
        <v/>
      </c>
      <c r="O13" s="110" t="str">
        <f ca="1">IFERROR(VLOOKUP($C13&amp;O$7,Calc!$Z$94:$AB$357,3,0),"")</f>
        <v/>
      </c>
      <c r="P13" s="110" t="str">
        <f ca="1">IFERROR(VLOOKUP($C13&amp;P$7,Calc!$Z$94:$AB$357,3,0),"")</f>
        <v/>
      </c>
      <c r="Q13" s="110" t="str">
        <f ca="1">IFERROR(VLOOKUP($C13&amp;Q$7,Calc!$Z$94:$AB$357,3,0),"")</f>
        <v/>
      </c>
      <c r="R13" s="110" t="str">
        <f ca="1">IFERROR(VLOOKUP($C13&amp;R$7,Calc!$Z$94:$AB$357,3,0),"")</f>
        <v/>
      </c>
      <c r="S13" s="120" t="str">
        <f ca="1">IFERROR(VLOOKUP($C13&amp;S$7,Calc!$Z$94:$AB$357,3,0),"")</f>
        <v/>
      </c>
      <c r="T13" s="118" t="str">
        <f ca="1">IFERROR(VLOOKUP($C13&amp;T$7,Calc!$AC$94:$AD$357,2,0),"")</f>
        <v/>
      </c>
      <c r="U13" s="110" t="str">
        <f ca="1">IFERROR(VLOOKUP($C13&amp;U$7,Calc!$AC$94:$AD$357,2,0),"")</f>
        <v/>
      </c>
      <c r="V13" s="110" t="str">
        <f ca="1">IFERROR(VLOOKUP($C13&amp;V$7,Calc!$AC$94:$AD$357,2,0),"")</f>
        <v/>
      </c>
      <c r="W13" s="110" t="str">
        <f ca="1">IFERROR(VLOOKUP($C13&amp;W$7,Calc!$AC$94:$AD$357,2,0),"")</f>
        <v/>
      </c>
      <c r="X13" s="110" t="str">
        <f ca="1">IFERROR(VLOOKUP($C13&amp;X$7,Calc!$AC$94:$AD$357,2,0),"")</f>
        <v/>
      </c>
      <c r="Y13" s="117"/>
      <c r="Z13" s="110" t="str">
        <f ca="1">IFERROR(VLOOKUP($C13&amp;Z$7,Calc!$AC$94:$AD$357,2,0),"")</f>
        <v/>
      </c>
      <c r="AA13" s="110" t="str">
        <f ca="1">IFERROR(VLOOKUP($C13&amp;AA$7,Calc!$AC$94:$AD$357,2,0),"")</f>
        <v/>
      </c>
      <c r="AB13" s="110" t="str">
        <f ca="1">IFERROR(VLOOKUP($C13&amp;AB$7,Calc!$AC$94:$AD$357,2,0),"")</f>
        <v/>
      </c>
      <c r="AC13" s="375" t="str">
        <f t="shared" ca="1" si="4"/>
        <v/>
      </c>
      <c r="AD13" s="375" t="str">
        <f t="shared" ca="1" si="5"/>
        <v/>
      </c>
      <c r="AE13" s="376" t="str">
        <f t="shared" ca="1" si="6"/>
        <v/>
      </c>
      <c r="AF13" s="380" t="str">
        <f t="shared" ca="1" si="7"/>
        <v/>
      </c>
    </row>
    <row r="14" spans="2:32" ht="21.95" customHeight="1" x14ac:dyDescent="0.2">
      <c r="B14" s="390" t="str">
        <f ca="1">IF($C14="","",INDEX(Ergebnisse!$V$10:$V$21,MATCH($C14,Ergebnisse!$W$10:$W$21,0)))</f>
        <v/>
      </c>
      <c r="C14" s="391" t="str">
        <f ca="1">IF(Calc!$K$16=0,"",Calc!$AA10)</f>
        <v/>
      </c>
      <c r="D14" s="385" t="str">
        <f ca="1">IF($C14="","",VLOOKUP($C14,Calc!$C$20:$AF$31,28,0))</f>
        <v/>
      </c>
      <c r="E14" s="110" t="str">
        <f ca="1">IF($C14="","",VLOOKUP($C14,Calc!$C$20:$AF$31,30,0)&amp;Sprache!$E$87&amp;(VLOOKUP($C14,Calc!$C$20:$AF$31,30,0)-$F14))</f>
        <v/>
      </c>
      <c r="F14" s="110" t="str">
        <f ca="1">IF($C14="","",VLOOKUP($C14,Calc!$C$20:$AF$31,29,0))</f>
        <v/>
      </c>
      <c r="G14" s="120" t="str">
        <f ca="1">IF(C14="","",VLOOKUP(C14,Calc!$C$20:$AB$31,26,0))</f>
        <v/>
      </c>
      <c r="H14" s="126" t="str">
        <f ca="1">IFERROR(VLOOKUP($C14&amp;H$7,Calc!$Z$94:$AB$357,3,0),"")</f>
        <v/>
      </c>
      <c r="I14" s="110" t="str">
        <f ca="1">IFERROR(VLOOKUP($C14&amp;I$7,Calc!$Z$94:$AB$357,3,0),"")</f>
        <v/>
      </c>
      <c r="J14" s="110" t="str">
        <f ca="1">IFERROR(VLOOKUP($C14&amp;J$7,Calc!$Z$94:$AB$357,3,0),"")</f>
        <v/>
      </c>
      <c r="K14" s="110" t="str">
        <f ca="1">IFERROR(VLOOKUP($C14&amp;K$7,Calc!$Z$94:$AB$357,3,0),"")</f>
        <v/>
      </c>
      <c r="L14" s="110" t="str">
        <f ca="1">IFERROR(VLOOKUP($C14&amp;L$7,Calc!$Z$94:$AB$357,3,0),"")</f>
        <v/>
      </c>
      <c r="M14" s="110" t="str">
        <f ca="1">IFERROR(VLOOKUP($C14&amp;M$7,Calc!$Z$94:$AB$357,3,0),"")</f>
        <v/>
      </c>
      <c r="N14" s="117"/>
      <c r="O14" s="110" t="str">
        <f ca="1">IFERROR(VLOOKUP($C14&amp;O$7,Calc!$Z$94:$AB$357,3,0),"")</f>
        <v/>
      </c>
      <c r="P14" s="110" t="str">
        <f ca="1">IFERROR(VLOOKUP($C14&amp;P$7,Calc!$Z$94:$AB$357,3,0),"")</f>
        <v/>
      </c>
      <c r="Q14" s="110" t="str">
        <f ca="1">IFERROR(VLOOKUP($C14&amp;Q$7,Calc!$Z$94:$AB$357,3,0),"")</f>
        <v/>
      </c>
      <c r="R14" s="110" t="str">
        <f ca="1">IFERROR(VLOOKUP($C14&amp;R$7,Calc!$Z$94:$AB$357,3,0),"")</f>
        <v/>
      </c>
      <c r="S14" s="120" t="str">
        <f ca="1">IFERROR(VLOOKUP($C14&amp;S$7,Calc!$Z$94:$AB$357,3,0),"")</f>
        <v/>
      </c>
      <c r="T14" s="118" t="str">
        <f ca="1">IFERROR(VLOOKUP($C14&amp;T$7,Calc!$AC$94:$AD$357,2,0),"")</f>
        <v/>
      </c>
      <c r="U14" s="110" t="str">
        <f ca="1">IFERROR(VLOOKUP($C14&amp;U$7,Calc!$AC$94:$AD$357,2,0),"")</f>
        <v/>
      </c>
      <c r="V14" s="110" t="str">
        <f ca="1">IFERROR(VLOOKUP($C14&amp;V$7,Calc!$AC$94:$AD$357,2,0),"")</f>
        <v/>
      </c>
      <c r="W14" s="110" t="str">
        <f ca="1">IFERROR(VLOOKUP($C14&amp;W$7,Calc!$AC$94:$AD$357,2,0),"")</f>
        <v/>
      </c>
      <c r="X14" s="110" t="str">
        <f ca="1">IFERROR(VLOOKUP($C14&amp;X$7,Calc!$AC$94:$AD$357,2,0),"")</f>
        <v/>
      </c>
      <c r="Y14" s="110" t="str">
        <f ca="1">IFERROR(VLOOKUP($C14&amp;Y$7,Calc!$AC$94:$AD$357,2,0),"")</f>
        <v/>
      </c>
      <c r="Z14" s="117"/>
      <c r="AA14" s="110" t="str">
        <f ca="1">IFERROR(VLOOKUP($C14&amp;AA$7,Calc!$AC$94:$AD$357,2,0),"")</f>
        <v/>
      </c>
      <c r="AB14" s="110" t="str">
        <f ca="1">IFERROR(VLOOKUP($C14&amp;AB$7,Calc!$AC$94:$AD$357,2,0),"")</f>
        <v/>
      </c>
      <c r="AC14" s="375" t="str">
        <f t="shared" ca="1" si="4"/>
        <v/>
      </c>
      <c r="AD14" s="375" t="str">
        <f t="shared" ca="1" si="5"/>
        <v/>
      </c>
      <c r="AE14" s="376" t="str">
        <f t="shared" ca="1" si="6"/>
        <v/>
      </c>
      <c r="AF14" s="380" t="str">
        <f t="shared" ca="1" si="7"/>
        <v/>
      </c>
    </row>
    <row r="15" spans="2:32" ht="21.95" customHeight="1" x14ac:dyDescent="0.2">
      <c r="B15" s="390" t="str">
        <f ca="1">IF($C15="","",INDEX(Ergebnisse!$V$10:$V$21,MATCH($C15,Ergebnisse!$W$10:$W$21,0)))</f>
        <v/>
      </c>
      <c r="C15" s="391" t="str">
        <f ca="1">IF(Calc!$K$16=0,"",Calc!$AA11)</f>
        <v/>
      </c>
      <c r="D15" s="385" t="str">
        <f ca="1">IF($C15="","",VLOOKUP($C15,Calc!$C$20:$AF$31,28,0))</f>
        <v/>
      </c>
      <c r="E15" s="110" t="str">
        <f ca="1">IF($C15="","",VLOOKUP($C15,Calc!$C$20:$AF$31,30,0)&amp;Sprache!$E$87&amp;(VLOOKUP($C15,Calc!$C$20:$AF$31,30,0)-$F15))</f>
        <v/>
      </c>
      <c r="F15" s="110" t="str">
        <f ca="1">IF($C15="","",VLOOKUP($C15,Calc!$C$20:$AF$31,29,0))</f>
        <v/>
      </c>
      <c r="G15" s="120" t="str">
        <f ca="1">IF(C15="","",VLOOKUP(C15,Calc!$C$20:$AB$31,26,0))</f>
        <v/>
      </c>
      <c r="H15" s="126" t="str">
        <f ca="1">IFERROR(VLOOKUP($C15&amp;H$7,Calc!$Z$94:$AB$357,3,0),"")</f>
        <v/>
      </c>
      <c r="I15" s="110" t="str">
        <f ca="1">IFERROR(VLOOKUP($C15&amp;I$7,Calc!$Z$94:$AB$357,3,0),"")</f>
        <v/>
      </c>
      <c r="J15" s="110" t="str">
        <f ca="1">IFERROR(VLOOKUP($C15&amp;J$7,Calc!$Z$94:$AB$357,3,0),"")</f>
        <v/>
      </c>
      <c r="K15" s="110" t="str">
        <f ca="1">IFERROR(VLOOKUP($C15&amp;K$7,Calc!$Z$94:$AB$357,3,0),"")</f>
        <v/>
      </c>
      <c r="L15" s="110" t="str">
        <f ca="1">IFERROR(VLOOKUP($C15&amp;L$7,Calc!$Z$94:$AB$357,3,0),"")</f>
        <v/>
      </c>
      <c r="M15" s="110" t="str">
        <f ca="1">IFERROR(VLOOKUP($C15&amp;M$7,Calc!$Z$94:$AB$357,3,0),"")</f>
        <v/>
      </c>
      <c r="N15" s="110" t="str">
        <f ca="1">IFERROR(VLOOKUP($C15&amp;N$7,Calc!$Z$94:$AB$357,3,0),"")</f>
        <v/>
      </c>
      <c r="O15" s="117"/>
      <c r="P15" s="110" t="str">
        <f ca="1">IFERROR(VLOOKUP($C15&amp;P$7,Calc!$Z$94:$AB$357,3,0),"")</f>
        <v/>
      </c>
      <c r="Q15" s="110" t="str">
        <f ca="1">IFERROR(VLOOKUP($C15&amp;Q$7,Calc!$Z$94:$AB$357,3,0),"")</f>
        <v/>
      </c>
      <c r="R15" s="110" t="str">
        <f ca="1">IFERROR(VLOOKUP($C15&amp;R$7,Calc!$Z$94:$AB$357,3,0),"")</f>
        <v/>
      </c>
      <c r="S15" s="120" t="str">
        <f ca="1">IFERROR(VLOOKUP($C15&amp;S$7,Calc!$Z$94:$AB$357,3,0),"")</f>
        <v/>
      </c>
      <c r="T15" s="118" t="str">
        <f ca="1">IFERROR(VLOOKUP($C15&amp;T$7,Calc!$AC$94:$AD$357,2,0),"")</f>
        <v/>
      </c>
      <c r="U15" s="110" t="str">
        <f ca="1">IFERROR(VLOOKUP($C15&amp;U$7,Calc!$AC$94:$AD$357,2,0),"")</f>
        <v/>
      </c>
      <c r="V15" s="110" t="str">
        <f ca="1">IFERROR(VLOOKUP($C15&amp;V$7,Calc!$AC$94:$AD$357,2,0),"")</f>
        <v/>
      </c>
      <c r="W15" s="110" t="str">
        <f ca="1">IFERROR(VLOOKUP($C15&amp;W$7,Calc!$AC$94:$AD$357,2,0),"")</f>
        <v/>
      </c>
      <c r="X15" s="110" t="str">
        <f ca="1">IFERROR(VLOOKUP($C15&amp;X$7,Calc!$AC$94:$AD$357,2,0),"")</f>
        <v/>
      </c>
      <c r="Y15" s="110" t="str">
        <f ca="1">IFERROR(VLOOKUP($C15&amp;Y$7,Calc!$AC$94:$AD$357,2,0),"")</f>
        <v/>
      </c>
      <c r="Z15" s="110" t="str">
        <f ca="1">IFERROR(VLOOKUP($C15&amp;Z$7,Calc!$AC$94:$AD$357,2,0),"")</f>
        <v/>
      </c>
      <c r="AA15" s="117"/>
      <c r="AB15" s="110" t="str">
        <f ca="1">IFERROR(VLOOKUP($C15&amp;AB$7,Calc!$AC$94:$AD$357,2,0),"")</f>
        <v/>
      </c>
      <c r="AC15" s="375" t="str">
        <f t="shared" ca="1" si="4"/>
        <v/>
      </c>
      <c r="AD15" s="375" t="str">
        <f t="shared" ca="1" si="5"/>
        <v/>
      </c>
      <c r="AE15" s="376" t="str">
        <f t="shared" ca="1" si="6"/>
        <v/>
      </c>
      <c r="AF15" s="380" t="str">
        <f t="shared" ca="1" si="7"/>
        <v/>
      </c>
    </row>
    <row r="16" spans="2:32" ht="21.95" customHeight="1" x14ac:dyDescent="0.2">
      <c r="B16" s="390" t="str">
        <f ca="1">IF($C16="","",INDEX(Ergebnisse!$V$10:$V$21,MATCH($C16,Ergebnisse!$W$10:$W$21,0)))</f>
        <v/>
      </c>
      <c r="C16" s="391" t="str">
        <f ca="1">IF(Calc!$K$16=0,"",Calc!$AA12)</f>
        <v/>
      </c>
      <c r="D16" s="385" t="str">
        <f ca="1">IF($C16="","",VLOOKUP($C16,Calc!$C$20:$AF$31,28,0))</f>
        <v/>
      </c>
      <c r="E16" s="110" t="str">
        <f ca="1">IF($C16="","",VLOOKUP($C16,Calc!$C$20:$AF$31,30,0)&amp;Sprache!$E$87&amp;(VLOOKUP($C16,Calc!$C$20:$AF$31,30,0)-$F16))</f>
        <v/>
      </c>
      <c r="F16" s="110" t="str">
        <f ca="1">IF($C16="","",VLOOKUP($C16,Calc!$C$20:$AF$31,29,0))</f>
        <v/>
      </c>
      <c r="G16" s="120" t="str">
        <f ca="1">IF(C16="","",VLOOKUP(C16,Calc!$C$20:$AB$31,26,0))</f>
        <v/>
      </c>
      <c r="H16" s="126" t="str">
        <f ca="1">IFERROR(VLOOKUP($C16&amp;H$7,Calc!$Z$94:$AB$357,3,0),"")</f>
        <v/>
      </c>
      <c r="I16" s="110" t="str">
        <f ca="1">IFERROR(VLOOKUP($C16&amp;I$7,Calc!$Z$94:$AB$357,3,0),"")</f>
        <v/>
      </c>
      <c r="J16" s="110" t="str">
        <f ca="1">IFERROR(VLOOKUP($C16&amp;J$7,Calc!$Z$94:$AB$357,3,0),"")</f>
        <v/>
      </c>
      <c r="K16" s="110" t="str">
        <f ca="1">IFERROR(VLOOKUP($C16&amp;K$7,Calc!$Z$94:$AB$357,3,0),"")</f>
        <v/>
      </c>
      <c r="L16" s="110" t="str">
        <f ca="1">IFERROR(VLOOKUP($C16&amp;L$7,Calc!$Z$94:$AB$357,3,0),"")</f>
        <v/>
      </c>
      <c r="M16" s="110" t="str">
        <f ca="1">IFERROR(VLOOKUP($C16&amp;M$7,Calc!$Z$94:$AB$357,3,0),"")</f>
        <v/>
      </c>
      <c r="N16" s="110" t="str">
        <f ca="1">IFERROR(VLOOKUP($C16&amp;N$7,Calc!$Z$94:$AB$357,3,0),"")</f>
        <v/>
      </c>
      <c r="O16" s="110" t="str">
        <f ca="1">IFERROR(VLOOKUP($C16&amp;O$7,Calc!$Z$94:$AB$357,3,0),"")</f>
        <v/>
      </c>
      <c r="P16" s="117"/>
      <c r="Q16" s="110" t="str">
        <f ca="1">IFERROR(VLOOKUP($C16&amp;Q$7,Calc!$Z$94:$AB$357,3,0),"")</f>
        <v/>
      </c>
      <c r="R16" s="110" t="str">
        <f ca="1">IFERROR(VLOOKUP($C16&amp;R$7,Calc!$Z$94:$AB$357,3,0),"")</f>
        <v/>
      </c>
      <c r="S16" s="120" t="str">
        <f ca="1">IFERROR(VLOOKUP($C16&amp;S$7,Calc!$Z$94:$AB$357,3,0),"")</f>
        <v/>
      </c>
      <c r="T16" s="118" t="str">
        <f ca="1">IFERROR(VLOOKUP($C16&amp;T$7,Calc!$AC$94:$AD$357,2,0),"")</f>
        <v/>
      </c>
      <c r="U16" s="110" t="str">
        <f ca="1">IFERROR(VLOOKUP($C16&amp;U$7,Calc!$AC$94:$AD$357,2,0),"")</f>
        <v/>
      </c>
      <c r="V16" s="110" t="str">
        <f ca="1">IFERROR(VLOOKUP($C16&amp;V$7,Calc!$AC$94:$AD$357,2,0),"")</f>
        <v/>
      </c>
      <c r="W16" s="110" t="str">
        <f ca="1">IFERROR(VLOOKUP($C16&amp;W$7,Calc!$AC$94:$AD$357,2,0),"")</f>
        <v/>
      </c>
      <c r="X16" s="110" t="str">
        <f ca="1">IFERROR(VLOOKUP($C16&amp;X$7,Calc!$AC$94:$AD$357,2,0),"")</f>
        <v/>
      </c>
      <c r="Y16" s="110" t="str">
        <f ca="1">IFERROR(VLOOKUP($C16&amp;Y$7,Calc!$AC$94:$AD$357,2,0),"")</f>
        <v/>
      </c>
      <c r="Z16" s="110" t="str">
        <f ca="1">IFERROR(VLOOKUP($C16&amp;Z$7,Calc!$AC$94:$AD$357,2,0),"")</f>
        <v/>
      </c>
      <c r="AA16" s="110" t="str">
        <f ca="1">IFERROR(VLOOKUP($C16&amp;AA$7,Calc!$AC$94:$AD$357,2,0),"")</f>
        <v/>
      </c>
      <c r="AB16" s="117"/>
      <c r="AC16" s="375" t="str">
        <f t="shared" ca="1" si="4"/>
        <v/>
      </c>
      <c r="AD16" s="375" t="str">
        <f t="shared" ca="1" si="5"/>
        <v/>
      </c>
      <c r="AE16" s="376" t="str">
        <f t="shared" ca="1" si="6"/>
        <v/>
      </c>
      <c r="AF16" s="380" t="str">
        <f t="shared" ca="1" si="7"/>
        <v/>
      </c>
    </row>
    <row r="17" spans="2:32" ht="21.95" customHeight="1" x14ac:dyDescent="0.2">
      <c r="B17" s="390" t="str">
        <f ca="1">IF($C17="","",INDEX(Ergebnisse!$V$10:$V$21,MATCH($C17,Ergebnisse!$W$10:$W$21,0)))</f>
        <v/>
      </c>
      <c r="C17" s="391" t="str">
        <f ca="1">IF(Calc!$K$16=0,"",Calc!$AA13)</f>
        <v/>
      </c>
      <c r="D17" s="385" t="str">
        <f ca="1">IF($C17="","",VLOOKUP($C17,Calc!$C$20:$AF$31,28,0))</f>
        <v/>
      </c>
      <c r="E17" s="110" t="str">
        <f ca="1">IF($C17="","",VLOOKUP($C17,Calc!$C$20:$AF$31,30,0)&amp;Sprache!$E$87&amp;(VLOOKUP($C17,Calc!$C$20:$AF$31,30,0)-$F17))</f>
        <v/>
      </c>
      <c r="F17" s="110" t="str">
        <f ca="1">IF($C17="","",VLOOKUP($C17,Calc!$C$20:$AF$31,29,0))</f>
        <v/>
      </c>
      <c r="G17" s="120" t="str">
        <f ca="1">IF(C17="","",VLOOKUP(C17,Calc!$C$20:$AB$31,26,0))</f>
        <v/>
      </c>
      <c r="H17" s="126" t="str">
        <f ca="1">IFERROR(VLOOKUP($C17&amp;H$7,Calc!$Z$94:$AB$357,3,0),"")</f>
        <v/>
      </c>
      <c r="I17" s="110" t="str">
        <f ca="1">IFERROR(VLOOKUP($C17&amp;I$7,Calc!$Z$94:$AB$357,3,0),"")</f>
        <v/>
      </c>
      <c r="J17" s="110" t="str">
        <f ca="1">IFERROR(VLOOKUP($C17&amp;J$7,Calc!$Z$94:$AB$357,3,0),"")</f>
        <v/>
      </c>
      <c r="K17" s="110" t="str">
        <f ca="1">IFERROR(VLOOKUP($C17&amp;K$7,Calc!$Z$94:$AB$357,3,0),"")</f>
        <v/>
      </c>
      <c r="L17" s="110" t="str">
        <f ca="1">IFERROR(VLOOKUP($C17&amp;L$7,Calc!$Z$94:$AB$357,3,0),"")</f>
        <v/>
      </c>
      <c r="M17" s="110" t="str">
        <f ca="1">IFERROR(VLOOKUP($C17&amp;M$7,Calc!$Z$94:$AB$357,3,0),"")</f>
        <v/>
      </c>
      <c r="N17" s="110" t="str">
        <f ca="1">IFERROR(VLOOKUP($C17&amp;N$7,Calc!$Z$94:$AB$357,3,0),"")</f>
        <v/>
      </c>
      <c r="O17" s="110" t="str">
        <f ca="1">IFERROR(VLOOKUP($C17&amp;O$7,Calc!$Z$94:$AB$357,3,0),"")</f>
        <v/>
      </c>
      <c r="P17" s="371"/>
      <c r="Q17" s="117"/>
      <c r="R17" s="110" t="str">
        <f ca="1">IFERROR(VLOOKUP($C17&amp;R$7,Calc!$Z$94:$AB$357,3,0),"")</f>
        <v/>
      </c>
      <c r="S17" s="120" t="str">
        <f ca="1">IFERROR(VLOOKUP($C17&amp;S$7,Calc!$Z$94:$AB$357,3,0),"")</f>
        <v/>
      </c>
      <c r="T17" s="118" t="str">
        <f ca="1">IFERROR(VLOOKUP($C17&amp;T$7,Calc!$AC$94:$AD$357,2,0),"")</f>
        <v/>
      </c>
      <c r="U17" s="110" t="str">
        <f ca="1">IFERROR(VLOOKUP($C17&amp;U$7,Calc!$AC$94:$AD$357,2,0),"")</f>
        <v/>
      </c>
      <c r="V17" s="110" t="str">
        <f ca="1">IFERROR(VLOOKUP($C17&amp;V$7,Calc!$AC$94:$AD$357,2,0),"")</f>
        <v/>
      </c>
      <c r="W17" s="110" t="str">
        <f ca="1">IFERROR(VLOOKUP($C17&amp;W$7,Calc!$AC$94:$AD$357,2,0),"")</f>
        <v/>
      </c>
      <c r="X17" s="110" t="str">
        <f ca="1">IFERROR(VLOOKUP($C17&amp;X$7,Calc!$AC$94:$AD$357,2,0),"")</f>
        <v/>
      </c>
      <c r="Y17" s="110" t="str">
        <f ca="1">IFERROR(VLOOKUP($C17&amp;Y$7,Calc!$AC$94:$AD$357,2,0),"")</f>
        <v/>
      </c>
      <c r="Z17" s="110" t="str">
        <f ca="1">IFERROR(VLOOKUP($C17&amp;Z$7,Calc!$AC$94:$AD$357,2,0),"")</f>
        <v/>
      </c>
      <c r="AA17" s="110" t="str">
        <f ca="1">IFERROR(VLOOKUP($C17&amp;AA$7,Calc!$AC$94:$AD$357,2,0),"")</f>
        <v/>
      </c>
      <c r="AB17" s="110" t="str">
        <f ca="1">IFERROR(VLOOKUP($C17&amp;AB$7,Calc!$AC$94:$AD$357,2,0),"")</f>
        <v/>
      </c>
      <c r="AC17" s="117"/>
      <c r="AD17" s="375" t="str">
        <f t="shared" ca="1" si="5"/>
        <v/>
      </c>
      <c r="AE17" s="376" t="str">
        <f t="shared" ca="1" si="6"/>
        <v/>
      </c>
      <c r="AF17" s="380" t="str">
        <f t="shared" ca="1" si="7"/>
        <v/>
      </c>
    </row>
    <row r="18" spans="2:32" ht="21.95" customHeight="1" x14ac:dyDescent="0.2">
      <c r="B18" s="390" t="str">
        <f ca="1">IF($C18="","",INDEX(Ergebnisse!$V$10:$V$21,MATCH($C18,Ergebnisse!$W$10:$W$21,0)))</f>
        <v/>
      </c>
      <c r="C18" s="391" t="str">
        <f ca="1">IF(Calc!$K$16=0,"",Calc!$AA14)</f>
        <v/>
      </c>
      <c r="D18" s="385" t="str">
        <f ca="1">IF($C18="","",VLOOKUP($C18,Calc!$C$20:$AF$31,28,0))</f>
        <v/>
      </c>
      <c r="E18" s="110" t="str">
        <f ca="1">IF($C18="","",VLOOKUP($C18,Calc!$C$20:$AF$31,30,0)&amp;Sprache!$E$87&amp;(VLOOKUP($C18,Calc!$C$20:$AF$31,30,0)-$F18))</f>
        <v/>
      </c>
      <c r="F18" s="110" t="str">
        <f ca="1">IF($C18="","",VLOOKUP($C18,Calc!$C$20:$AF$31,29,0))</f>
        <v/>
      </c>
      <c r="G18" s="120" t="str">
        <f ca="1">IF(C18="","",VLOOKUP(C18,Calc!$C$20:$AB$31,26,0))</f>
        <v/>
      </c>
      <c r="H18" s="126" t="str">
        <f ca="1">IFERROR(VLOOKUP($C18&amp;H$7,Calc!$Z$94:$AB$357,3,0),"")</f>
        <v/>
      </c>
      <c r="I18" s="110" t="str">
        <f ca="1">IFERROR(VLOOKUP($C18&amp;I$7,Calc!$Z$94:$AB$357,3,0),"")</f>
        <v/>
      </c>
      <c r="J18" s="110" t="str">
        <f ca="1">IFERROR(VLOOKUP($C18&amp;J$7,Calc!$Z$94:$AB$357,3,0),"")</f>
        <v/>
      </c>
      <c r="K18" s="110" t="str">
        <f ca="1">IFERROR(VLOOKUP($C18&amp;K$7,Calc!$Z$94:$AB$357,3,0),"")</f>
        <v/>
      </c>
      <c r="L18" s="110" t="str">
        <f ca="1">IFERROR(VLOOKUP($C18&amp;L$7,Calc!$Z$94:$AB$357,3,0),"")</f>
        <v/>
      </c>
      <c r="M18" s="110" t="str">
        <f ca="1">IFERROR(VLOOKUP($C18&amp;M$7,Calc!$Z$94:$AB$357,3,0),"")</f>
        <v/>
      </c>
      <c r="N18" s="110" t="str">
        <f ca="1">IFERROR(VLOOKUP($C18&amp;N$7,Calc!$Z$94:$AB$357,3,0),"")</f>
        <v/>
      </c>
      <c r="O18" s="110" t="str">
        <f ca="1">IFERROR(VLOOKUP($C18&amp;O$7,Calc!$Z$94:$AB$357,3,0),"")</f>
        <v/>
      </c>
      <c r="P18" s="371"/>
      <c r="Q18" s="110" t="str">
        <f ca="1">IFERROR(VLOOKUP($C18&amp;Q$7,Calc!$Z$94:$AB$357,3,0),"")</f>
        <v/>
      </c>
      <c r="R18" s="117"/>
      <c r="S18" s="120" t="str">
        <f ca="1">IFERROR(VLOOKUP($C18&amp;S$7,Calc!$Z$94:$AB$357,3,0),"")</f>
        <v/>
      </c>
      <c r="T18" s="118" t="str">
        <f ca="1">IFERROR(VLOOKUP($C18&amp;T$7,Calc!$AC$94:$AD$357,2,0),"")</f>
        <v/>
      </c>
      <c r="U18" s="110" t="str">
        <f ca="1">IFERROR(VLOOKUP($C18&amp;U$7,Calc!$AC$94:$AD$357,2,0),"")</f>
        <v/>
      </c>
      <c r="V18" s="110" t="str">
        <f ca="1">IFERROR(VLOOKUP($C18&amp;V$7,Calc!$AC$94:$AD$357,2,0),"")</f>
        <v/>
      </c>
      <c r="W18" s="110" t="str">
        <f ca="1">IFERROR(VLOOKUP($C18&amp;W$7,Calc!$AC$94:$AD$357,2,0),"")</f>
        <v/>
      </c>
      <c r="X18" s="110" t="str">
        <f ca="1">IFERROR(VLOOKUP($C18&amp;X$7,Calc!$AC$94:$AD$357,2,0),"")</f>
        <v/>
      </c>
      <c r="Y18" s="110" t="str">
        <f ca="1">IFERROR(VLOOKUP($C18&amp;Y$7,Calc!$AC$94:$AD$357,2,0),"")</f>
        <v/>
      </c>
      <c r="Z18" s="110" t="str">
        <f ca="1">IFERROR(VLOOKUP($C18&amp;Z$7,Calc!$AC$94:$AD$357,2,0),"")</f>
        <v/>
      </c>
      <c r="AA18" s="110" t="str">
        <f ca="1">IFERROR(VLOOKUP($C18&amp;AA$7,Calc!$AC$94:$AD$357,2,0),"")</f>
        <v/>
      </c>
      <c r="AB18" s="110" t="str">
        <f ca="1">IFERROR(VLOOKUP($C18&amp;AB$7,Calc!$AC$94:$AD$357,2,0),"")</f>
        <v/>
      </c>
      <c r="AC18" s="375" t="str">
        <f ca="1">C28</f>
        <v/>
      </c>
      <c r="AD18" s="117"/>
      <c r="AE18" s="376" t="str">
        <f t="shared" ca="1" si="6"/>
        <v/>
      </c>
      <c r="AF18" s="380" t="str">
        <f t="shared" ca="1" si="7"/>
        <v/>
      </c>
    </row>
    <row r="19" spans="2:32" ht="21.95" customHeight="1" thickBot="1" x14ac:dyDescent="0.25">
      <c r="B19" s="392" t="str">
        <f ca="1">IF($C19="","",INDEX(Ergebnisse!$V$10:$V$21,MATCH($C19,Ergebnisse!$W$10:$W$21,0)))</f>
        <v/>
      </c>
      <c r="C19" s="393" t="str">
        <f ca="1">IF(Calc!$K$16=0,"",Calc!$AA15)</f>
        <v/>
      </c>
      <c r="D19" s="386" t="str">
        <f ca="1">IF($C19="","",VLOOKUP($C19,Calc!$C$20:$AF$31,28,0))</f>
        <v/>
      </c>
      <c r="E19" s="111" t="str">
        <f ca="1">IF($C19="","",VLOOKUP($C19,Calc!$C$20:$AF$31,30,0)&amp;Sprache!$E$87&amp;(VLOOKUP($C19,Calc!$C$20:$AF$31,30,0)-$F19))</f>
        <v/>
      </c>
      <c r="F19" s="111" t="str">
        <f ca="1">IF($C19="","",VLOOKUP($C19,Calc!$C$20:$AF$31,29,0))</f>
        <v/>
      </c>
      <c r="G19" s="387" t="str">
        <f ca="1">IF(C19="","",VLOOKUP(C19,Calc!$C$20:$AB$31,26,0))</f>
        <v/>
      </c>
      <c r="H19" s="127" t="str">
        <f ca="1">IFERROR(VLOOKUP($C19&amp;H$7,Calc!$Z$94:$AB$357,3,0),"")</f>
        <v/>
      </c>
      <c r="I19" s="111" t="str">
        <f ca="1">IFERROR(VLOOKUP($C19&amp;I$7,Calc!$Z$94:$AB$357,3,0),"")</f>
        <v/>
      </c>
      <c r="J19" s="111" t="str">
        <f ca="1">IFERROR(VLOOKUP($C19&amp;J$7,Calc!$Z$94:$AB$357,3,0),"")</f>
        <v/>
      </c>
      <c r="K19" s="111" t="str">
        <f ca="1">IFERROR(VLOOKUP($C19&amp;K$7,Calc!$Z$94:$AB$357,3,0),"")</f>
        <v/>
      </c>
      <c r="L19" s="111" t="str">
        <f ca="1">IFERROR(VLOOKUP($C19&amp;L$7,Calc!$Z$94:$AB$357,3,0),"")</f>
        <v/>
      </c>
      <c r="M19" s="111" t="str">
        <f ca="1">IFERROR(VLOOKUP($C19&amp;M$7,Calc!$Z$94:$AB$357,3,0),"")</f>
        <v/>
      </c>
      <c r="N19" s="111" t="str">
        <f ca="1">IFERROR(VLOOKUP($C19&amp;N$7,Calc!$Z$94:$AB$357,3,0),"")</f>
        <v/>
      </c>
      <c r="O19" s="111" t="str">
        <f ca="1">IFERROR(VLOOKUP($C19&amp;O$7,Calc!$Z$94:$AB$357,3,0),"")</f>
        <v/>
      </c>
      <c r="P19" s="377"/>
      <c r="Q19" s="111" t="str">
        <f ca="1">IFERROR(VLOOKUP($C19&amp;Q$7,Calc!$Z$94:$AB$357,3,0),"")</f>
        <v/>
      </c>
      <c r="R19" s="111" t="str">
        <f ca="1">IFERROR(VLOOKUP($C19&amp;R$7,Calc!$Z$94:$AB$357,3,0),"")</f>
        <v/>
      </c>
      <c r="S19" s="121"/>
      <c r="T19" s="119" t="str">
        <f ca="1">IFERROR(VLOOKUP($C19&amp;T$7,Calc!$AC$94:$AD$357,2,0),"")</f>
        <v/>
      </c>
      <c r="U19" s="111" t="str">
        <f ca="1">IFERROR(VLOOKUP($C19&amp;U$7,Calc!$AC$94:$AD$357,2,0),"")</f>
        <v/>
      </c>
      <c r="V19" s="111" t="str">
        <f ca="1">IFERROR(VLOOKUP($C19&amp;V$7,Calc!$AC$94:$AD$357,2,0),"")</f>
        <v/>
      </c>
      <c r="W19" s="111" t="str">
        <f ca="1">IFERROR(VLOOKUP($C19&amp;W$7,Calc!$AC$94:$AD$357,2,0),"")</f>
        <v/>
      </c>
      <c r="X19" s="111" t="str">
        <f ca="1">IFERROR(VLOOKUP($C19&amp;X$7,Calc!$AC$94:$AD$357,2,0),"")</f>
        <v/>
      </c>
      <c r="Y19" s="111" t="str">
        <f ca="1">IFERROR(VLOOKUP($C19&amp;Y$7,Calc!$AC$94:$AD$357,2,0),"")</f>
        <v/>
      </c>
      <c r="Z19" s="111" t="str">
        <f ca="1">IFERROR(VLOOKUP($C19&amp;Z$7,Calc!$AC$94:$AD$357,2,0),"")</f>
        <v/>
      </c>
      <c r="AA19" s="111" t="str">
        <f ca="1">IFERROR(VLOOKUP($C19&amp;AA$7,Calc!$AC$94:$AD$357,2,0),"")</f>
        <v/>
      </c>
      <c r="AB19" s="111" t="str">
        <f ca="1">IFERROR(VLOOKUP($C19&amp;AB$7,Calc!$AC$94:$AD$357,2,0),"")</f>
        <v/>
      </c>
      <c r="AC19" s="378" t="str">
        <f ca="1">C29</f>
        <v/>
      </c>
      <c r="AD19" s="378" t="str">
        <f ca="1">C30</f>
        <v/>
      </c>
      <c r="AE19" s="140"/>
      <c r="AF19" s="381" t="str">
        <f t="shared" ca="1" si="7"/>
        <v/>
      </c>
    </row>
    <row r="20" spans="2:32" ht="42.75" customHeight="1" thickTop="1" thickBot="1" x14ac:dyDescent="0.25">
      <c r="B20" s="122"/>
      <c r="C20" s="123"/>
      <c r="D20" s="124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25"/>
      <c r="Q20" s="125"/>
      <c r="R20" s="125"/>
      <c r="S20" s="125"/>
      <c r="T20" s="116"/>
      <c r="U20" s="116"/>
      <c r="V20" s="116"/>
      <c r="W20" s="116"/>
      <c r="X20" s="116"/>
      <c r="Y20" s="116"/>
      <c r="Z20" s="116"/>
      <c r="AA20" s="116"/>
      <c r="AB20" s="125"/>
      <c r="AC20" s="125"/>
      <c r="AD20" s="125"/>
      <c r="AE20" s="125"/>
    </row>
    <row r="21" spans="2:32" ht="21.95" customHeight="1" thickBot="1" x14ac:dyDescent="0.25">
      <c r="H21" s="359" t="str">
        <f ca="1">IF(LEN(H22)&gt;Einstellungen!$C$33,LEFT(H22,Einstellungen!$C$33)&amp;".",H22)</f>
        <v/>
      </c>
      <c r="I21" s="360" t="str">
        <f ca="1">IF(LEN(I22)&gt;Einstellungen!$C$33,LEFT(I22,Einstellungen!$C$33)&amp;".",I22)</f>
        <v/>
      </c>
      <c r="J21" s="360" t="str">
        <f ca="1">IF(LEN(J22)&gt;Einstellungen!$C$33,LEFT(J22,Einstellungen!$C$33)&amp;".",J22)</f>
        <v/>
      </c>
      <c r="K21" s="360" t="str">
        <f ca="1">IF(LEN(K22)&gt;Einstellungen!$C$33,LEFT(K22,Einstellungen!$C$33)&amp;".",K22)</f>
        <v/>
      </c>
      <c r="L21" s="360" t="str">
        <f ca="1">IF(LEN(L22)&gt;Einstellungen!$C$33,LEFT(L22,Einstellungen!$C$33)&amp;".",L22)</f>
        <v/>
      </c>
      <c r="M21" s="360" t="str">
        <f ca="1">IF(LEN(M22)&gt;Einstellungen!$C$33,LEFT(M22,Einstellungen!$C$33)&amp;".",M22)</f>
        <v/>
      </c>
      <c r="N21" s="360" t="str">
        <f ca="1">IF(LEN(N22)&gt;Einstellungen!$C$33,LEFT(N22,Einstellungen!$C$33)&amp;".",N22)</f>
        <v/>
      </c>
      <c r="O21" s="360" t="str">
        <f ca="1">IF(LEN(O22)&gt;Einstellungen!$C$33,LEFT(O22,Einstellungen!$C$33)&amp;".",O22)</f>
        <v/>
      </c>
      <c r="P21" s="360" t="str">
        <f ca="1">IF(LEN(P22)&gt;Einstellungen!$C$33,LEFT(P22,Einstellungen!$C$33)&amp;".",P22)</f>
        <v/>
      </c>
      <c r="Q21" s="365" t="str">
        <f ca="1">IF(LEN(Q22)&gt;Einstellungen!$C$33,LEFT(Q22,Einstellungen!$C$33)&amp;".",Q22)</f>
        <v/>
      </c>
      <c r="R21" s="365" t="str">
        <f ca="1">IF(LEN(R22)&gt;Einstellungen!$C$33,LEFT(R22,Einstellungen!$C$33)&amp;".",R22)</f>
        <v/>
      </c>
      <c r="S21" s="366" t="str">
        <f ca="1">IF(LEN(S22)&gt;Einstellungen!$C$33,LEFT(S22,Einstellungen!$C$33)&amp;".",S22)</f>
        <v/>
      </c>
      <c r="T21" s="362" t="str">
        <f ca="1">H21</f>
        <v/>
      </c>
      <c r="U21" s="362" t="str">
        <f t="shared" ref="U21" ca="1" si="8">I21</f>
        <v/>
      </c>
      <c r="V21" s="362" t="str">
        <f t="shared" ref="V21" ca="1" si="9">J21</f>
        <v/>
      </c>
      <c r="W21" s="362" t="str">
        <f t="shared" ref="W21" ca="1" si="10">K21</f>
        <v/>
      </c>
      <c r="X21" s="362" t="str">
        <f t="shared" ref="X21" ca="1" si="11">L21</f>
        <v/>
      </c>
      <c r="Y21" s="362" t="str">
        <f t="shared" ref="Y21" ca="1" si="12">M21</f>
        <v/>
      </c>
      <c r="Z21" s="362" t="str">
        <f t="shared" ref="Z21" ca="1" si="13">N21</f>
        <v/>
      </c>
      <c r="AA21" s="362" t="str">
        <f t="shared" ref="AA21" ca="1" si="14">O21</f>
        <v/>
      </c>
      <c r="AB21" s="362" t="str">
        <f t="shared" ref="AB21" ca="1" si="15">P21</f>
        <v/>
      </c>
      <c r="AC21" s="362" t="str">
        <f t="shared" ref="AC21" ca="1" si="16">Q21</f>
        <v/>
      </c>
      <c r="AD21" s="362" t="str">
        <f t="shared" ref="AD21" ca="1" si="17">R21</f>
        <v/>
      </c>
      <c r="AE21" s="361" t="str">
        <f t="shared" ref="AE21" ca="1" si="18">S21</f>
        <v/>
      </c>
    </row>
    <row r="22" spans="2:32" ht="21.95" customHeight="1" thickTop="1" thickBot="1" x14ac:dyDescent="0.25">
      <c r="B22" s="388"/>
      <c r="C22" s="389" t="str">
        <f>Sprache!$E$10</f>
        <v>Teilnehmer bzw. Mannschaft</v>
      </c>
      <c r="D22" s="382" t="str">
        <f>Sprache!$E$68</f>
        <v>Satzpkt.</v>
      </c>
      <c r="E22" s="383" t="str">
        <f>Sprache!$E$58</f>
        <v>Bälle</v>
      </c>
      <c r="F22" s="383" t="str">
        <f>Sprache!$E$26</f>
        <v>Diff.</v>
      </c>
      <c r="G22" s="384" t="str">
        <f>Sprache!$E$49</f>
        <v>Bonus</v>
      </c>
      <c r="H22" s="367" t="str">
        <f ca="1">C23</f>
        <v/>
      </c>
      <c r="I22" s="368" t="str">
        <f ca="1">C24</f>
        <v/>
      </c>
      <c r="J22" s="368" t="str">
        <f ca="1">C25</f>
        <v/>
      </c>
      <c r="K22" s="368" t="str">
        <f ca="1">C26</f>
        <v/>
      </c>
      <c r="L22" s="368" t="str">
        <f ca="1">C27</f>
        <v/>
      </c>
      <c r="M22" s="368" t="str">
        <f ca="1">C28</f>
        <v/>
      </c>
      <c r="N22" s="368" t="str">
        <f ca="1">C29</f>
        <v/>
      </c>
      <c r="O22" s="368" t="str">
        <f ca="1">C30</f>
        <v/>
      </c>
      <c r="P22" s="368" t="str">
        <f ca="1">C31</f>
        <v/>
      </c>
      <c r="Q22" s="368" t="str">
        <f ca="1">C32</f>
        <v/>
      </c>
      <c r="R22" s="368" t="str">
        <f ca="1">C33</f>
        <v/>
      </c>
      <c r="S22" s="369" t="str">
        <f ca="1">C34</f>
        <v/>
      </c>
      <c r="T22" s="372" t="str">
        <f ca="1">C23</f>
        <v/>
      </c>
      <c r="U22" s="368" t="str">
        <f ca="1">C24</f>
        <v/>
      </c>
      <c r="V22" s="368" t="str">
        <f ca="1">C25</f>
        <v/>
      </c>
      <c r="W22" s="368" t="str">
        <f ca="1">C26</f>
        <v/>
      </c>
      <c r="X22" s="368" t="str">
        <f ca="1">C27</f>
        <v/>
      </c>
      <c r="Y22" s="368" t="str">
        <f ca="1">C28</f>
        <v/>
      </c>
      <c r="Z22" s="368" t="str">
        <f ca="1">C29</f>
        <v/>
      </c>
      <c r="AA22" s="368" t="str">
        <f ca="1">C30</f>
        <v/>
      </c>
      <c r="AB22" s="368" t="str">
        <f ca="1">C31</f>
        <v/>
      </c>
      <c r="AC22" s="368" t="str">
        <f t="shared" ref="AC22:AC31" ca="1" si="19">C32</f>
        <v/>
      </c>
      <c r="AD22" s="368" t="str">
        <f t="shared" ref="AD22:AD32" ca="1" si="20">C33</f>
        <v/>
      </c>
      <c r="AE22" s="373" t="str">
        <f t="shared" ref="AE22:AE33" ca="1" si="21">C34</f>
        <v/>
      </c>
    </row>
    <row r="23" spans="2:32" ht="21.95" customHeight="1" x14ac:dyDescent="0.2">
      <c r="B23" s="390" t="str">
        <f ca="1">IF($C23="","",INDEX(Ergebnisse!$V$10:$V$21,MATCH($C23,Ergebnisse!$W$10:$W$21,0)))</f>
        <v/>
      </c>
      <c r="C23" s="391" t="str">
        <f ca="1">IF(Calc!$K$16=0,"",Calc!$AF4)</f>
        <v/>
      </c>
      <c r="D23" s="385" t="str">
        <f ca="1">IF($C23="","",VLOOKUP($C23,Calc!$C$20:$AF$31,28,0))</f>
        <v/>
      </c>
      <c r="E23" s="110" t="str">
        <f ca="1">IF($C23="","",VLOOKUP($C23,Calc!$C$20:$AF$31,30,0)&amp;Sprache!$E$87&amp;(VLOOKUP($C23,Calc!$C$20:$AF$31,30,0)-$F23))</f>
        <v/>
      </c>
      <c r="F23" s="110" t="str">
        <f ca="1">IF($C23="","",VLOOKUP($C23,Calc!$C$20:$AF$31,29,0))</f>
        <v/>
      </c>
      <c r="G23" s="120" t="str">
        <f ca="1">IF(C23="","",VLOOKUP(C23,Calc!$C$20:$AB$31,26,0))</f>
        <v/>
      </c>
      <c r="H23" s="370"/>
      <c r="I23" s="110" t="str">
        <f ca="1">IFERROR(VLOOKUP($C23&amp;I$22,Calc!$Z$94:$AB$357,3,0),"")</f>
        <v/>
      </c>
      <c r="J23" s="110" t="str">
        <f ca="1">IFERROR(VLOOKUP($C23&amp;J$22,Calc!$Z$94:$AB$357,3,0),"")</f>
        <v/>
      </c>
      <c r="K23" s="110" t="str">
        <f ca="1">IFERROR(VLOOKUP($C23&amp;K$22,Calc!$Z$94:$AB$357,3,0),"")</f>
        <v/>
      </c>
      <c r="L23" s="110" t="str">
        <f ca="1">IFERROR(VLOOKUP($C23&amp;L$22,Calc!$Z$94:$AB$357,3,0),"")</f>
        <v/>
      </c>
      <c r="M23" s="110" t="str">
        <f ca="1">IFERROR(VLOOKUP($C23&amp;M$22,Calc!$Z$94:$AB$357,3,0),"")</f>
        <v/>
      </c>
      <c r="N23" s="110" t="str">
        <f ca="1">IFERROR(VLOOKUP($C23&amp;N$22,Calc!$Z$94:$AB$357,3,0),"")</f>
        <v/>
      </c>
      <c r="O23" s="110" t="str">
        <f ca="1">IFERROR(VLOOKUP($C23&amp;O$22,Calc!$Z$94:$AB$357,3,0),"")</f>
        <v/>
      </c>
      <c r="P23" s="110" t="str">
        <f ca="1">IFERROR(VLOOKUP($C23&amp;P$22,Calc!$Z$94:$AB$357,3,0),"")</f>
        <v/>
      </c>
      <c r="Q23" s="110" t="str">
        <f ca="1">IFERROR(VLOOKUP($C23&amp;Q$22,Calc!$Z$94:$AB$357,3,0),"")</f>
        <v/>
      </c>
      <c r="R23" s="110" t="str">
        <f ca="1">IFERROR(VLOOKUP($C23&amp;R$22,Calc!$Z$94:$AB$357,3,0),"")</f>
        <v/>
      </c>
      <c r="S23" s="120" t="str">
        <f ca="1">IFERROR(VLOOKUP($C23&amp;S$22,Calc!$Z$94:$AB$357,3,0),"")</f>
        <v/>
      </c>
      <c r="T23" s="374"/>
      <c r="U23" s="110" t="str">
        <f ca="1">IFERROR(VLOOKUP($C23&amp;U$22,Calc!$AC$94:$AD$357,2,0),"")</f>
        <v/>
      </c>
      <c r="V23" s="110" t="str">
        <f ca="1">IFERROR(VLOOKUP($C23&amp;V$22,Calc!$AC$94:$AD$357,2,0),"")</f>
        <v/>
      </c>
      <c r="W23" s="110" t="str">
        <f ca="1">IFERROR(VLOOKUP($C23&amp;W$22,Calc!$AC$94:$AD$357,2,0),"")</f>
        <v/>
      </c>
      <c r="X23" s="110" t="str">
        <f ca="1">IFERROR(VLOOKUP($C23&amp;X$22,Calc!$AC$94:$AD$357,2,0),"")</f>
        <v/>
      </c>
      <c r="Y23" s="110" t="str">
        <f ca="1">IFERROR(VLOOKUP($C23&amp;Y$22,Calc!$AC$94:$AD$357,2,0),"")</f>
        <v/>
      </c>
      <c r="Z23" s="110" t="str">
        <f ca="1">IFERROR(VLOOKUP($C23&amp;Z$22,Calc!$AC$94:$AD$357,2,0),"")</f>
        <v/>
      </c>
      <c r="AA23" s="110" t="str">
        <f ca="1">IFERROR(VLOOKUP($C23&amp;AA$22,Calc!$AC$94:$AD$357,2,0),"")</f>
        <v/>
      </c>
      <c r="AB23" s="110" t="str">
        <f ca="1">IFERROR(VLOOKUP($C23&amp;AB$22,Calc!$AC$94:$AD$357,2,0),"")</f>
        <v/>
      </c>
      <c r="AC23" s="375" t="str">
        <f t="shared" ca="1" si="19"/>
        <v/>
      </c>
      <c r="AD23" s="375" t="str">
        <f t="shared" ca="1" si="20"/>
        <v/>
      </c>
      <c r="AE23" s="376">
        <f t="shared" si="21"/>
        <v>0</v>
      </c>
      <c r="AF23" s="379" t="str">
        <f t="shared" ref="AF23:AF34" ca="1" si="22">C23</f>
        <v/>
      </c>
    </row>
    <row r="24" spans="2:32" ht="21.95" customHeight="1" x14ac:dyDescent="0.2">
      <c r="B24" s="390" t="str">
        <f ca="1">IF($C24="","",INDEX(Ergebnisse!$V$10:$V$21,MATCH($C24,Ergebnisse!$W$10:$W$21,0)))</f>
        <v/>
      </c>
      <c r="C24" s="391" t="str">
        <f ca="1">IF(Calc!$K$16=0,"",Calc!$AF5)</f>
        <v/>
      </c>
      <c r="D24" s="385" t="str">
        <f ca="1">IF($C24="","",VLOOKUP($C24,Calc!$C$20:$AF$31,28,0))</f>
        <v/>
      </c>
      <c r="E24" s="110" t="str">
        <f ca="1">IF($C24="","",VLOOKUP($C24,Calc!$C$20:$AF$31,30,0)&amp;Sprache!$E$87&amp;(VLOOKUP($C24,Calc!$C$20:$AF$31,30,0)-$F24))</f>
        <v/>
      </c>
      <c r="F24" s="110" t="str">
        <f ca="1">IF($C24="","",VLOOKUP($C24,Calc!$C$20:$AF$31,29,0))</f>
        <v/>
      </c>
      <c r="G24" s="120" t="str">
        <f ca="1">IF(C24="","",VLOOKUP(C24,Calc!$C$20:$AB$31,26,0))</f>
        <v/>
      </c>
      <c r="H24" s="126" t="str">
        <f ca="1">IFERROR(VLOOKUP($C24&amp;H$22,Calc!$Z$94:$AB$357,3,0),"")</f>
        <v/>
      </c>
      <c r="I24" s="117"/>
      <c r="J24" s="110" t="str">
        <f ca="1">IFERROR(VLOOKUP($C24&amp;J$22,Calc!$Z$94:$AB$357,3,0),"")</f>
        <v/>
      </c>
      <c r="K24" s="110" t="str">
        <f ca="1">IFERROR(VLOOKUP($C24&amp;K$22,Calc!$Z$94:$AB$357,3,0),"")</f>
        <v/>
      </c>
      <c r="L24" s="110" t="str">
        <f ca="1">IFERROR(VLOOKUP($C24&amp;L$22,Calc!$Z$94:$AB$357,3,0),"")</f>
        <v/>
      </c>
      <c r="M24" s="110" t="str">
        <f ca="1">IFERROR(VLOOKUP($C24&amp;M$22,Calc!$Z$94:$AB$357,3,0),"")</f>
        <v/>
      </c>
      <c r="N24" s="110" t="str">
        <f ca="1">IFERROR(VLOOKUP($C24&amp;N$22,Calc!$Z$94:$AB$357,3,0),"")</f>
        <v/>
      </c>
      <c r="O24" s="110" t="str">
        <f ca="1">IFERROR(VLOOKUP($C24&amp;O$22,Calc!$Z$94:$AB$357,3,0),"")</f>
        <v/>
      </c>
      <c r="P24" s="110" t="str">
        <f ca="1">IFERROR(VLOOKUP($C24&amp;P$22,Calc!$Z$94:$AB$357,3,0),"")</f>
        <v/>
      </c>
      <c r="Q24" s="110" t="str">
        <f ca="1">IFERROR(VLOOKUP($C24&amp;Q$22,Calc!$Z$94:$AB$357,3,0),"")</f>
        <v/>
      </c>
      <c r="R24" s="110" t="str">
        <f ca="1">IFERROR(VLOOKUP($C24&amp;R$22,Calc!$Z$94:$AB$357,3,0),"")</f>
        <v/>
      </c>
      <c r="S24" s="120" t="str">
        <f ca="1">IFERROR(VLOOKUP($C24&amp;S$22,Calc!$Z$94:$AB$357,3,0),"")</f>
        <v/>
      </c>
      <c r="T24" s="118" t="str">
        <f ca="1">IFERROR(VLOOKUP($C24&amp;T$22,Calc!$AC$94:$AD$357,2,0),"")</f>
        <v/>
      </c>
      <c r="U24" s="117"/>
      <c r="V24" s="110" t="str">
        <f ca="1">IFERROR(VLOOKUP($C24&amp;V$22,Calc!$AC$94:$AD$357,2,0),"")</f>
        <v/>
      </c>
      <c r="W24" s="110" t="str">
        <f ca="1">IFERROR(VLOOKUP($C24&amp;W$22,Calc!$AC$94:$AD$357,2,0),"")</f>
        <v/>
      </c>
      <c r="X24" s="110" t="str">
        <f ca="1">IFERROR(VLOOKUP($C24&amp;X$22,Calc!$AC$94:$AD$357,2,0),"")</f>
        <v/>
      </c>
      <c r="Y24" s="110" t="str">
        <f ca="1">IFERROR(VLOOKUP($C24&amp;Y$22,Calc!$AC$94:$AD$357,2,0),"")</f>
        <v/>
      </c>
      <c r="Z24" s="110" t="str">
        <f ca="1">IFERROR(VLOOKUP($C24&amp;Z$22,Calc!$AC$94:$AD$357,2,0),"")</f>
        <v/>
      </c>
      <c r="AA24" s="110" t="str">
        <f ca="1">IFERROR(VLOOKUP($C24&amp;AA$22,Calc!$AC$94:$AD$357,2,0),"")</f>
        <v/>
      </c>
      <c r="AB24" s="110" t="str">
        <f ca="1">IFERROR(VLOOKUP($C24&amp;AB$22,Calc!$AC$94:$AD$357,2,0),"")</f>
        <v/>
      </c>
      <c r="AC24" s="375" t="str">
        <f t="shared" ca="1" si="19"/>
        <v/>
      </c>
      <c r="AD24" s="375">
        <f t="shared" si="20"/>
        <v>0</v>
      </c>
      <c r="AE24" s="376">
        <f t="shared" si="21"/>
        <v>0</v>
      </c>
      <c r="AF24" s="380" t="str">
        <f t="shared" ca="1" si="22"/>
        <v/>
      </c>
    </row>
    <row r="25" spans="2:32" ht="21.95" customHeight="1" x14ac:dyDescent="0.2">
      <c r="B25" s="390" t="str">
        <f ca="1">IF($C25="","",INDEX(Ergebnisse!$V$10:$V$21,MATCH($C25,Ergebnisse!$W$10:$W$21,0)))</f>
        <v/>
      </c>
      <c r="C25" s="391" t="str">
        <f ca="1">IF(Calc!$K$16=0,"",Calc!$AF6)</f>
        <v/>
      </c>
      <c r="D25" s="385" t="str">
        <f ca="1">IF($C25="","",VLOOKUP($C25,Calc!$C$20:$AF$31,28,0))</f>
        <v/>
      </c>
      <c r="E25" s="110" t="str">
        <f ca="1">IF($C25="","",VLOOKUP($C25,Calc!$C$20:$AF$31,30,0)&amp;Sprache!$E$87&amp;(VLOOKUP($C25,Calc!$C$20:$AF$31,30,0)-$F25))</f>
        <v/>
      </c>
      <c r="F25" s="110" t="str">
        <f ca="1">IF($C25="","",VLOOKUP($C25,Calc!$C$20:$AF$31,29,0))</f>
        <v/>
      </c>
      <c r="G25" s="120" t="str">
        <f ca="1">IF(C25="","",VLOOKUP(C25,Calc!$C$20:$AB$31,26,0))</f>
        <v/>
      </c>
      <c r="H25" s="126" t="str">
        <f ca="1">IFERROR(VLOOKUP($C25&amp;H$22,Calc!$Z$94:$AB$357,3,0),"")</f>
        <v/>
      </c>
      <c r="I25" s="110" t="str">
        <f ca="1">IFERROR(VLOOKUP($C25&amp;I$22,Calc!$Z$94:$AB$357,3,0),"")</f>
        <v/>
      </c>
      <c r="J25" s="117"/>
      <c r="K25" s="110" t="str">
        <f ca="1">IFERROR(VLOOKUP($C25&amp;K$22,Calc!$Z$94:$AB$357,3,0),"")</f>
        <v/>
      </c>
      <c r="L25" s="110" t="str">
        <f ca="1">IFERROR(VLOOKUP($C25&amp;L$22,Calc!$Z$94:$AB$357,3,0),"")</f>
        <v/>
      </c>
      <c r="M25" s="110" t="str">
        <f ca="1">IFERROR(VLOOKUP($C25&amp;M$22,Calc!$Z$94:$AB$357,3,0),"")</f>
        <v/>
      </c>
      <c r="N25" s="110" t="str">
        <f ca="1">IFERROR(VLOOKUP($C25&amp;N$22,Calc!$Z$94:$AB$357,3,0),"")</f>
        <v/>
      </c>
      <c r="O25" s="110" t="str">
        <f ca="1">IFERROR(VLOOKUP($C25&amp;O$22,Calc!$Z$94:$AB$357,3,0),"")</f>
        <v/>
      </c>
      <c r="P25" s="110" t="str">
        <f ca="1">IFERROR(VLOOKUP($C25&amp;P$22,Calc!$Z$94:$AB$357,3,0),"")</f>
        <v/>
      </c>
      <c r="Q25" s="110" t="str">
        <f ca="1">IFERROR(VLOOKUP($C25&amp;Q$22,Calc!$Z$94:$AB$357,3,0),"")</f>
        <v/>
      </c>
      <c r="R25" s="110" t="str">
        <f ca="1">IFERROR(VLOOKUP($C25&amp;R$22,Calc!$Z$94:$AB$357,3,0),"")</f>
        <v/>
      </c>
      <c r="S25" s="120" t="str">
        <f ca="1">IFERROR(VLOOKUP($C25&amp;S$22,Calc!$Z$94:$AB$357,3,0),"")</f>
        <v/>
      </c>
      <c r="T25" s="118" t="str">
        <f ca="1">IFERROR(VLOOKUP($C25&amp;T$22,Calc!$AC$94:$AD$357,2,0),"")</f>
        <v/>
      </c>
      <c r="U25" s="110" t="str">
        <f ca="1">IFERROR(VLOOKUP($C25&amp;U$22,Calc!$AC$94:$AD$357,2,0),"")</f>
        <v/>
      </c>
      <c r="V25" s="117"/>
      <c r="W25" s="110" t="str">
        <f ca="1">IFERROR(VLOOKUP($C25&amp;W$22,Calc!$AC$94:$AD$357,2,0),"")</f>
        <v/>
      </c>
      <c r="X25" s="110" t="str">
        <f ca="1">IFERROR(VLOOKUP($C25&amp;X$22,Calc!$AC$94:$AD$357,2,0),"")</f>
        <v/>
      </c>
      <c r="Y25" s="110" t="str">
        <f ca="1">IFERROR(VLOOKUP($C25&amp;Y$22,Calc!$AC$94:$AD$357,2,0),"")</f>
        <v/>
      </c>
      <c r="Z25" s="110" t="str">
        <f ca="1">IFERROR(VLOOKUP($C25&amp;Z$22,Calc!$AC$94:$AD$357,2,0),"")</f>
        <v/>
      </c>
      <c r="AA25" s="110" t="str">
        <f ca="1">IFERROR(VLOOKUP($C25&amp;AA$22,Calc!$AC$94:$AD$357,2,0),"")</f>
        <v/>
      </c>
      <c r="AB25" s="110" t="str">
        <f ca="1">IFERROR(VLOOKUP($C25&amp;AB$22,Calc!$AC$94:$AD$357,2,0),"")</f>
        <v/>
      </c>
      <c r="AC25" s="375">
        <f t="shared" si="19"/>
        <v>0</v>
      </c>
      <c r="AD25" s="375">
        <f t="shared" si="20"/>
        <v>0</v>
      </c>
      <c r="AE25" s="376" t="str">
        <f t="shared" si="21"/>
        <v>Teilnehmer bzw. Mannschaft</v>
      </c>
      <c r="AF25" s="380" t="str">
        <f t="shared" ca="1" si="22"/>
        <v/>
      </c>
    </row>
    <row r="26" spans="2:32" ht="21.95" customHeight="1" x14ac:dyDescent="0.2">
      <c r="B26" s="390" t="str">
        <f ca="1">IF($C26="","",INDEX(Ergebnisse!$V$10:$V$21,MATCH($C26,Ergebnisse!$W$10:$W$21,0)))</f>
        <v/>
      </c>
      <c r="C26" s="391" t="str">
        <f ca="1">IF(Calc!$K$16=0,"",Calc!$AF7)</f>
        <v/>
      </c>
      <c r="D26" s="385" t="str">
        <f ca="1">IF($C26="","",VLOOKUP($C26,Calc!$C$20:$AF$31,28,0))</f>
        <v/>
      </c>
      <c r="E26" s="110" t="str">
        <f ca="1">IF($C26="","",VLOOKUP($C26,Calc!$C$20:$AF$31,30,0)&amp;Sprache!$E$87&amp;(VLOOKUP($C26,Calc!$C$20:$AF$31,30,0)-$F26))</f>
        <v/>
      </c>
      <c r="F26" s="110" t="str">
        <f ca="1">IF($C26="","",VLOOKUP($C26,Calc!$C$20:$AF$31,29,0))</f>
        <v/>
      </c>
      <c r="G26" s="120" t="str">
        <f ca="1">IF(C26="","",VLOOKUP(C26,Calc!$C$20:$AB$31,26,0))</f>
        <v/>
      </c>
      <c r="H26" s="126" t="str">
        <f ca="1">IFERROR(VLOOKUP($C26&amp;H$22,Calc!$Z$94:$AB$357,3,0),"")</f>
        <v/>
      </c>
      <c r="I26" s="110" t="str">
        <f ca="1">IFERROR(VLOOKUP($C26&amp;I$22,Calc!$Z$94:$AB$357,3,0),"")</f>
        <v/>
      </c>
      <c r="J26" s="110" t="str">
        <f ca="1">IFERROR(VLOOKUP($C26&amp;J$22,Calc!$Z$94:$AB$357,3,0),"")</f>
        <v/>
      </c>
      <c r="K26" s="117"/>
      <c r="L26" s="110" t="str">
        <f ca="1">IFERROR(VLOOKUP($C26&amp;L$22,Calc!$Z$94:$AB$357,3,0),"")</f>
        <v/>
      </c>
      <c r="M26" s="110" t="str">
        <f ca="1">IFERROR(VLOOKUP($C26&amp;M$22,Calc!$Z$94:$AB$357,3,0),"")</f>
        <v/>
      </c>
      <c r="N26" s="110" t="str">
        <f ca="1">IFERROR(VLOOKUP($C26&amp;N$22,Calc!$Z$94:$AB$357,3,0),"")</f>
        <v/>
      </c>
      <c r="O26" s="110" t="str">
        <f ca="1">IFERROR(VLOOKUP($C26&amp;O$22,Calc!$Z$94:$AB$357,3,0),"")</f>
        <v/>
      </c>
      <c r="P26" s="110" t="str">
        <f ca="1">IFERROR(VLOOKUP($C26&amp;P$22,Calc!$Z$94:$AB$357,3,0),"")</f>
        <v/>
      </c>
      <c r="Q26" s="110" t="str">
        <f ca="1">IFERROR(VLOOKUP($C26&amp;Q$22,Calc!$Z$94:$AB$357,3,0),"")</f>
        <v/>
      </c>
      <c r="R26" s="110" t="str">
        <f ca="1">IFERROR(VLOOKUP($C26&amp;R$22,Calc!$Z$94:$AB$357,3,0),"")</f>
        <v/>
      </c>
      <c r="S26" s="120" t="str">
        <f ca="1">IFERROR(VLOOKUP($C26&amp;S$22,Calc!$Z$94:$AB$357,3,0),"")</f>
        <v/>
      </c>
      <c r="T26" s="118" t="str">
        <f ca="1">IFERROR(VLOOKUP($C26&amp;T$22,Calc!$AC$94:$AD$357,2,0),"")</f>
        <v/>
      </c>
      <c r="U26" s="110" t="str">
        <f ca="1">IFERROR(VLOOKUP($C26&amp;U$22,Calc!$AC$94:$AD$357,2,0),"")</f>
        <v/>
      </c>
      <c r="V26" s="110" t="str">
        <f ca="1">IFERROR(VLOOKUP($C26&amp;V$22,Calc!$AC$94:$AD$357,2,0),"")</f>
        <v/>
      </c>
      <c r="W26" s="117"/>
      <c r="X26" s="110" t="str">
        <f ca="1">IFERROR(VLOOKUP($C26&amp;X$22,Calc!$AC$94:$AD$357,2,0),"")</f>
        <v/>
      </c>
      <c r="Y26" s="110" t="str">
        <f ca="1">IFERROR(VLOOKUP($C26&amp;Y$22,Calc!$AC$94:$AD$357,2,0),"")</f>
        <v/>
      </c>
      <c r="Z26" s="110" t="str">
        <f ca="1">IFERROR(VLOOKUP($C26&amp;Z$22,Calc!$AC$94:$AD$357,2,0),"")</f>
        <v/>
      </c>
      <c r="AA26" s="110" t="str">
        <f ca="1">IFERROR(VLOOKUP($C26&amp;AA$22,Calc!$AC$94:$AD$357,2,0),"")</f>
        <v/>
      </c>
      <c r="AB26" s="110" t="str">
        <f ca="1">IFERROR(VLOOKUP($C26&amp;AB$22,Calc!$AC$94:$AD$357,2,0),"")</f>
        <v/>
      </c>
      <c r="AC26" s="375">
        <f t="shared" si="19"/>
        <v>0</v>
      </c>
      <c r="AD26" s="375" t="str">
        <f t="shared" si="20"/>
        <v>Teilnehmer bzw. Mannschaft</v>
      </c>
      <c r="AE26" s="376" t="str">
        <f t="shared" ca="1" si="21"/>
        <v/>
      </c>
      <c r="AF26" s="380" t="str">
        <f t="shared" ca="1" si="22"/>
        <v/>
      </c>
    </row>
    <row r="27" spans="2:32" ht="21.95" customHeight="1" x14ac:dyDescent="0.2">
      <c r="B27" s="390" t="str">
        <f ca="1">IF($C27="","",INDEX(Ergebnisse!$V$10:$V$21,MATCH($C27,Ergebnisse!$W$10:$W$21,0)))</f>
        <v/>
      </c>
      <c r="C27" s="391" t="str">
        <f ca="1">IF(Calc!$K$16=0,"",Calc!$AF8)</f>
        <v/>
      </c>
      <c r="D27" s="385" t="str">
        <f ca="1">IF($C27="","",VLOOKUP($C27,Calc!$C$20:$AF$31,28,0))</f>
        <v/>
      </c>
      <c r="E27" s="110" t="str">
        <f ca="1">IF($C27="","",VLOOKUP($C27,Calc!$C$20:$AF$31,30,0)&amp;Sprache!$E$87&amp;(VLOOKUP($C27,Calc!$C$20:$AF$31,30,0)-$F27))</f>
        <v/>
      </c>
      <c r="F27" s="110" t="str">
        <f ca="1">IF($C27="","",VLOOKUP($C27,Calc!$C$20:$AF$31,29,0))</f>
        <v/>
      </c>
      <c r="G27" s="120" t="str">
        <f ca="1">IF(C27="","",VLOOKUP(C27,Calc!$C$20:$AB$31,26,0))</f>
        <v/>
      </c>
      <c r="H27" s="126" t="str">
        <f ca="1">IFERROR(VLOOKUP($C27&amp;H$22,Calc!$Z$94:$AB$357,3,0),"")</f>
        <v/>
      </c>
      <c r="I27" s="110" t="str">
        <f ca="1">IFERROR(VLOOKUP($C27&amp;I$22,Calc!$Z$94:$AB$357,3,0),"")</f>
        <v/>
      </c>
      <c r="J27" s="110" t="str">
        <f ca="1">IFERROR(VLOOKUP($C27&amp;J$22,Calc!$Z$94:$AB$357,3,0),"")</f>
        <v/>
      </c>
      <c r="K27" s="110" t="str">
        <f ca="1">IFERROR(VLOOKUP($C27&amp;K$22,Calc!$Z$94:$AB$357,3,0),"")</f>
        <v/>
      </c>
      <c r="L27" s="117"/>
      <c r="M27" s="110" t="str">
        <f ca="1">IFERROR(VLOOKUP($C27&amp;M$22,Calc!$Z$94:$AB$357,3,0),"")</f>
        <v/>
      </c>
      <c r="N27" s="110" t="str">
        <f ca="1">IFERROR(VLOOKUP($C27&amp;N$22,Calc!$Z$94:$AB$357,3,0),"")</f>
        <v/>
      </c>
      <c r="O27" s="110" t="str">
        <f ca="1">IFERROR(VLOOKUP($C27&amp;O$22,Calc!$Z$94:$AB$357,3,0),"")</f>
        <v/>
      </c>
      <c r="P27" s="110" t="str">
        <f ca="1">IFERROR(VLOOKUP($C27&amp;P$22,Calc!$Z$94:$AB$357,3,0),"")</f>
        <v/>
      </c>
      <c r="Q27" s="110" t="str">
        <f ca="1">IFERROR(VLOOKUP($C27&amp;Q$22,Calc!$Z$94:$AB$357,3,0),"")</f>
        <v/>
      </c>
      <c r="R27" s="110" t="str">
        <f ca="1">IFERROR(VLOOKUP($C27&amp;R$22,Calc!$Z$94:$AB$357,3,0),"")</f>
        <v/>
      </c>
      <c r="S27" s="120" t="str">
        <f ca="1">IFERROR(VLOOKUP($C27&amp;S$22,Calc!$Z$94:$AB$357,3,0),"")</f>
        <v/>
      </c>
      <c r="T27" s="118" t="str">
        <f ca="1">IFERROR(VLOOKUP($C27&amp;T$22,Calc!$AC$94:$AD$357,2,0),"")</f>
        <v/>
      </c>
      <c r="U27" s="110" t="str">
        <f ca="1">IFERROR(VLOOKUP($C27&amp;U$22,Calc!$AC$94:$AD$357,2,0),"")</f>
        <v/>
      </c>
      <c r="V27" s="110" t="str">
        <f ca="1">IFERROR(VLOOKUP($C27&amp;V$22,Calc!$AC$94:$AD$357,2,0),"")</f>
        <v/>
      </c>
      <c r="W27" s="110" t="str">
        <f ca="1">IFERROR(VLOOKUP($C27&amp;W$22,Calc!$AC$94:$AD$357,2,0),"")</f>
        <v/>
      </c>
      <c r="X27" s="117"/>
      <c r="Y27" s="110" t="str">
        <f ca="1">IFERROR(VLOOKUP($C27&amp;Y$22,Calc!$AC$94:$AD$357,2,0),"")</f>
        <v/>
      </c>
      <c r="Z27" s="110" t="str">
        <f ca="1">IFERROR(VLOOKUP($C27&amp;Z$22,Calc!$AC$94:$AD$357,2,0),"")</f>
        <v/>
      </c>
      <c r="AA27" s="110" t="str">
        <f ca="1">IFERROR(VLOOKUP($C27&amp;AA$22,Calc!$AC$94:$AD$357,2,0),"")</f>
        <v/>
      </c>
      <c r="AB27" s="110" t="str">
        <f ca="1">IFERROR(VLOOKUP($C27&amp;AB$22,Calc!$AC$94:$AD$357,2,0),"")</f>
        <v/>
      </c>
      <c r="AC27" s="375" t="str">
        <f t="shared" si="19"/>
        <v>Teilnehmer bzw. Mannschaft</v>
      </c>
      <c r="AD27" s="375" t="str">
        <f t="shared" ca="1" si="20"/>
        <v/>
      </c>
      <c r="AE27" s="376" t="str">
        <f t="shared" ca="1" si="21"/>
        <v/>
      </c>
      <c r="AF27" s="380" t="str">
        <f t="shared" ca="1" si="22"/>
        <v/>
      </c>
    </row>
    <row r="28" spans="2:32" ht="21.95" customHeight="1" x14ac:dyDescent="0.2">
      <c r="B28" s="390" t="str">
        <f ca="1">IF($C28="","",INDEX(Ergebnisse!$V$10:$V$21,MATCH($C28,Ergebnisse!$W$10:$W$21,0)))</f>
        <v/>
      </c>
      <c r="C28" s="391" t="str">
        <f ca="1">IF(Calc!$K$16=0,"",Calc!$AF9)</f>
        <v/>
      </c>
      <c r="D28" s="385" t="str">
        <f ca="1">IF($C28="","",VLOOKUP($C28,Calc!$C$20:$AF$31,28,0))</f>
        <v/>
      </c>
      <c r="E28" s="110" t="str">
        <f ca="1">IF($C28="","",VLOOKUP($C28,Calc!$C$20:$AF$31,30,0)&amp;Sprache!$E$87&amp;(VLOOKUP($C28,Calc!$C$20:$AF$31,30,0)-$F28))</f>
        <v/>
      </c>
      <c r="F28" s="110" t="str">
        <f ca="1">IF($C28="","",VLOOKUP($C28,Calc!$C$20:$AF$31,29,0))</f>
        <v/>
      </c>
      <c r="G28" s="120" t="str">
        <f ca="1">IF(C28="","",VLOOKUP(C28,Calc!$C$20:$AB$31,26,0))</f>
        <v/>
      </c>
      <c r="H28" s="126" t="str">
        <f ca="1">IFERROR(VLOOKUP($C28&amp;H$22,Calc!$Z$94:$AB$357,3,0),"")</f>
        <v/>
      </c>
      <c r="I28" s="110" t="str">
        <f ca="1">IFERROR(VLOOKUP($C28&amp;I$22,Calc!$Z$94:$AB$357,3,0),"")</f>
        <v/>
      </c>
      <c r="J28" s="110" t="str">
        <f ca="1">IFERROR(VLOOKUP($C28&amp;J$22,Calc!$Z$94:$AB$357,3,0),"")</f>
        <v/>
      </c>
      <c r="K28" s="110" t="str">
        <f ca="1">IFERROR(VLOOKUP($C28&amp;K$22,Calc!$Z$94:$AB$357,3,0),"")</f>
        <v/>
      </c>
      <c r="L28" s="110" t="str">
        <f ca="1">IFERROR(VLOOKUP($C28&amp;L$22,Calc!$Z$94:$AB$357,3,0),"")</f>
        <v/>
      </c>
      <c r="M28" s="117"/>
      <c r="N28" s="110" t="str">
        <f ca="1">IFERROR(VLOOKUP($C28&amp;N$22,Calc!$Z$94:$AB$357,3,0),"")</f>
        <v/>
      </c>
      <c r="O28" s="110" t="str">
        <f ca="1">IFERROR(VLOOKUP($C28&amp;O$22,Calc!$Z$94:$AB$357,3,0),"")</f>
        <v/>
      </c>
      <c r="P28" s="110" t="str">
        <f ca="1">IFERROR(VLOOKUP($C28&amp;P$22,Calc!$Z$94:$AB$357,3,0),"")</f>
        <v/>
      </c>
      <c r="Q28" s="110" t="str">
        <f ca="1">IFERROR(VLOOKUP($C28&amp;Q$22,Calc!$Z$94:$AB$357,3,0),"")</f>
        <v/>
      </c>
      <c r="R28" s="110" t="str">
        <f ca="1">IFERROR(VLOOKUP($C28&amp;R$22,Calc!$Z$94:$AB$357,3,0),"")</f>
        <v/>
      </c>
      <c r="S28" s="120" t="str">
        <f ca="1">IFERROR(VLOOKUP($C28&amp;S$22,Calc!$Z$94:$AB$357,3,0),"")</f>
        <v/>
      </c>
      <c r="T28" s="118" t="str">
        <f ca="1">IFERROR(VLOOKUP($C28&amp;T$22,Calc!$AC$94:$AD$357,2,0),"")</f>
        <v/>
      </c>
      <c r="U28" s="110" t="str">
        <f ca="1">IFERROR(VLOOKUP($C28&amp;U$22,Calc!$AC$94:$AD$357,2,0),"")</f>
        <v/>
      </c>
      <c r="V28" s="110" t="str">
        <f ca="1">IFERROR(VLOOKUP($C28&amp;V$22,Calc!$AC$94:$AD$357,2,0),"")</f>
        <v/>
      </c>
      <c r="W28" s="110" t="str">
        <f ca="1">IFERROR(VLOOKUP($C28&amp;W$22,Calc!$AC$94:$AD$357,2,0),"")</f>
        <v/>
      </c>
      <c r="X28" s="110" t="str">
        <f ca="1">IFERROR(VLOOKUP($C28&amp;X$22,Calc!$AC$94:$AD$357,2,0),"")</f>
        <v/>
      </c>
      <c r="Y28" s="117"/>
      <c r="Z28" s="110" t="str">
        <f ca="1">IFERROR(VLOOKUP($C28&amp;Z$22,Calc!$AC$94:$AD$357,2,0),"")</f>
        <v/>
      </c>
      <c r="AA28" s="110" t="str">
        <f ca="1">IFERROR(VLOOKUP($C28&amp;AA$22,Calc!$AC$94:$AD$357,2,0),"")</f>
        <v/>
      </c>
      <c r="AB28" s="110" t="str">
        <f ca="1">IFERROR(VLOOKUP($C28&amp;AB$22,Calc!$AC$94:$AD$357,2,0),"")</f>
        <v/>
      </c>
      <c r="AC28" s="375" t="str">
        <f t="shared" ca="1" si="19"/>
        <v/>
      </c>
      <c r="AD28" s="375" t="str">
        <f t="shared" ca="1" si="20"/>
        <v/>
      </c>
      <c r="AE28" s="376" t="str">
        <f t="shared" ca="1" si="21"/>
        <v/>
      </c>
      <c r="AF28" s="380" t="str">
        <f t="shared" ca="1" si="22"/>
        <v/>
      </c>
    </row>
    <row r="29" spans="2:32" ht="21.95" customHeight="1" x14ac:dyDescent="0.2">
      <c r="B29" s="390" t="str">
        <f ca="1">IF($C29="","",INDEX(Ergebnisse!$V$10:$V$21,MATCH($C29,Ergebnisse!$W$10:$W$21,0)))</f>
        <v/>
      </c>
      <c r="C29" s="391" t="str">
        <f ca="1">IF(Calc!$K$16=0,"",Calc!$AF10)</f>
        <v/>
      </c>
      <c r="D29" s="385" t="str">
        <f ca="1">IF($C29="","",VLOOKUP($C29,Calc!$C$20:$AF$31,28,0))</f>
        <v/>
      </c>
      <c r="E29" s="110" t="str">
        <f ca="1">IF($C29="","",VLOOKUP($C29,Calc!$C$20:$AF$31,30,0)&amp;Sprache!$E$87&amp;(VLOOKUP($C29,Calc!$C$20:$AF$31,30,0)-$F29))</f>
        <v/>
      </c>
      <c r="F29" s="110" t="str">
        <f ca="1">IF($C29="","",VLOOKUP($C29,Calc!$C$20:$AF$31,29,0))</f>
        <v/>
      </c>
      <c r="G29" s="120" t="str">
        <f ca="1">IF(C29="","",VLOOKUP(C29,Calc!$C$20:$AB$31,26,0))</f>
        <v/>
      </c>
      <c r="H29" s="126" t="str">
        <f ca="1">IFERROR(VLOOKUP($C29&amp;H$22,Calc!$Z$94:$AB$357,3,0),"")</f>
        <v/>
      </c>
      <c r="I29" s="110" t="str">
        <f ca="1">IFERROR(VLOOKUP($C29&amp;I$22,Calc!$Z$94:$AB$357,3,0),"")</f>
        <v/>
      </c>
      <c r="J29" s="110" t="str">
        <f ca="1">IFERROR(VLOOKUP($C29&amp;J$22,Calc!$Z$94:$AB$357,3,0),"")</f>
        <v/>
      </c>
      <c r="K29" s="110" t="str">
        <f ca="1">IFERROR(VLOOKUP($C29&amp;K$22,Calc!$Z$94:$AB$357,3,0),"")</f>
        <v/>
      </c>
      <c r="L29" s="110" t="str">
        <f ca="1">IFERROR(VLOOKUP($C29&amp;L$22,Calc!$Z$94:$AB$357,3,0),"")</f>
        <v/>
      </c>
      <c r="M29" s="110" t="str">
        <f ca="1">IFERROR(VLOOKUP($C29&amp;M$22,Calc!$Z$94:$AB$357,3,0),"")</f>
        <v/>
      </c>
      <c r="N29" s="117"/>
      <c r="O29" s="110" t="str">
        <f ca="1">IFERROR(VLOOKUP($C29&amp;O$22,Calc!$Z$94:$AB$357,3,0),"")</f>
        <v/>
      </c>
      <c r="P29" s="110" t="str">
        <f ca="1">IFERROR(VLOOKUP($C29&amp;P$22,Calc!$Z$94:$AB$357,3,0),"")</f>
        <v/>
      </c>
      <c r="Q29" s="110" t="str">
        <f ca="1">IFERROR(VLOOKUP($C29&amp;Q$22,Calc!$Z$94:$AB$357,3,0),"")</f>
        <v/>
      </c>
      <c r="R29" s="110" t="str">
        <f ca="1">IFERROR(VLOOKUP($C29&amp;R$22,Calc!$Z$94:$AB$357,3,0),"")</f>
        <v/>
      </c>
      <c r="S29" s="120" t="str">
        <f ca="1">IFERROR(VLOOKUP($C29&amp;S$22,Calc!$Z$94:$AB$357,3,0),"")</f>
        <v/>
      </c>
      <c r="T29" s="118" t="str">
        <f ca="1">IFERROR(VLOOKUP($C29&amp;T$22,Calc!$AC$94:$AD$357,2,0),"")</f>
        <v/>
      </c>
      <c r="U29" s="110" t="str">
        <f ca="1">IFERROR(VLOOKUP($C29&amp;U$22,Calc!$AC$94:$AD$357,2,0),"")</f>
        <v/>
      </c>
      <c r="V29" s="110" t="str">
        <f ca="1">IFERROR(VLOOKUP($C29&amp;V$22,Calc!$AC$94:$AD$357,2,0),"")</f>
        <v/>
      </c>
      <c r="W29" s="110" t="str">
        <f ca="1">IFERROR(VLOOKUP($C29&amp;W$22,Calc!$AC$94:$AD$357,2,0),"")</f>
        <v/>
      </c>
      <c r="X29" s="110" t="str">
        <f ca="1">IFERROR(VLOOKUP($C29&amp;X$22,Calc!$AC$94:$AD$357,2,0),"")</f>
        <v/>
      </c>
      <c r="Y29" s="110" t="str">
        <f ca="1">IFERROR(VLOOKUP($C29&amp;Y$22,Calc!$AC$94:$AD$357,2,0),"")</f>
        <v/>
      </c>
      <c r="Z29" s="117"/>
      <c r="AA29" s="110" t="str">
        <f ca="1">IFERROR(VLOOKUP($C29&amp;AA$22,Calc!$AC$94:$AD$357,2,0),"")</f>
        <v/>
      </c>
      <c r="AB29" s="110" t="str">
        <f ca="1">IFERROR(VLOOKUP($C29&amp;AB$22,Calc!$AC$94:$AD$357,2,0),"")</f>
        <v/>
      </c>
      <c r="AC29" s="375" t="str">
        <f t="shared" ca="1" si="19"/>
        <v/>
      </c>
      <c r="AD29" s="375" t="str">
        <f t="shared" ca="1" si="20"/>
        <v/>
      </c>
      <c r="AE29" s="376" t="str">
        <f t="shared" ca="1" si="21"/>
        <v/>
      </c>
      <c r="AF29" s="380" t="str">
        <f t="shared" ca="1" si="22"/>
        <v/>
      </c>
    </row>
    <row r="30" spans="2:32" ht="21.95" customHeight="1" x14ac:dyDescent="0.2">
      <c r="B30" s="390" t="str">
        <f ca="1">IF($C30="","",INDEX(Ergebnisse!$V$10:$V$21,MATCH($C30,Ergebnisse!$W$10:$W$21,0)))</f>
        <v/>
      </c>
      <c r="C30" s="391" t="str">
        <f ca="1">IF(Calc!$K$16=0,"",Calc!$AF11)</f>
        <v/>
      </c>
      <c r="D30" s="385" t="str">
        <f ca="1">IF($C30="","",VLOOKUP($C30,Calc!$C$20:$AF$31,28,0))</f>
        <v/>
      </c>
      <c r="E30" s="110" t="str">
        <f ca="1">IF($C30="","",VLOOKUP($C30,Calc!$C$20:$AF$31,30,0)&amp;Sprache!$E$87&amp;(VLOOKUP($C30,Calc!$C$20:$AF$31,30,0)-$F30))</f>
        <v/>
      </c>
      <c r="F30" s="110" t="str">
        <f ca="1">IF($C30="","",VLOOKUP($C30,Calc!$C$20:$AF$31,29,0))</f>
        <v/>
      </c>
      <c r="G30" s="120" t="str">
        <f ca="1">IF(C30="","",VLOOKUP(C30,Calc!$C$20:$AB$31,26,0))</f>
        <v/>
      </c>
      <c r="H30" s="126" t="str">
        <f ca="1">IFERROR(VLOOKUP($C30&amp;H$22,Calc!$Z$94:$AB$357,3,0),"")</f>
        <v/>
      </c>
      <c r="I30" s="110" t="str">
        <f ca="1">IFERROR(VLOOKUP($C30&amp;I$22,Calc!$Z$94:$AB$357,3,0),"")</f>
        <v/>
      </c>
      <c r="J30" s="110" t="str">
        <f ca="1">IFERROR(VLOOKUP($C30&amp;J$22,Calc!$Z$94:$AB$357,3,0),"")</f>
        <v/>
      </c>
      <c r="K30" s="110" t="str">
        <f ca="1">IFERROR(VLOOKUP($C30&amp;K$22,Calc!$Z$94:$AB$357,3,0),"")</f>
        <v/>
      </c>
      <c r="L30" s="110" t="str">
        <f ca="1">IFERROR(VLOOKUP($C30&amp;L$22,Calc!$Z$94:$AB$357,3,0),"")</f>
        <v/>
      </c>
      <c r="M30" s="110" t="str">
        <f ca="1">IFERROR(VLOOKUP($C30&amp;M$22,Calc!$Z$94:$AB$357,3,0),"")</f>
        <v/>
      </c>
      <c r="N30" s="110" t="str">
        <f ca="1">IFERROR(VLOOKUP($C30&amp;N$22,Calc!$Z$94:$AB$357,3,0),"")</f>
        <v/>
      </c>
      <c r="O30" s="117"/>
      <c r="P30" s="110" t="str">
        <f ca="1">IFERROR(VLOOKUP($C30&amp;P$22,Calc!$Z$94:$AB$357,3,0),"")</f>
        <v/>
      </c>
      <c r="Q30" s="110" t="str">
        <f ca="1">IFERROR(VLOOKUP($C30&amp;Q$22,Calc!$Z$94:$AB$357,3,0),"")</f>
        <v/>
      </c>
      <c r="R30" s="110" t="str">
        <f ca="1">IFERROR(VLOOKUP($C30&amp;R$22,Calc!$Z$94:$AB$357,3,0),"")</f>
        <v/>
      </c>
      <c r="S30" s="120" t="str">
        <f ca="1">IFERROR(VLOOKUP($C30&amp;S$22,Calc!$Z$94:$AB$357,3,0),"")</f>
        <v/>
      </c>
      <c r="T30" s="118" t="str">
        <f ca="1">IFERROR(VLOOKUP($C30&amp;T$22,Calc!$AC$94:$AD$357,2,0),"")</f>
        <v/>
      </c>
      <c r="U30" s="110" t="str">
        <f ca="1">IFERROR(VLOOKUP($C30&amp;U$22,Calc!$AC$94:$AD$357,2,0),"")</f>
        <v/>
      </c>
      <c r="V30" s="110" t="str">
        <f ca="1">IFERROR(VLOOKUP($C30&amp;V$22,Calc!$AC$94:$AD$357,2,0),"")</f>
        <v/>
      </c>
      <c r="W30" s="110" t="str">
        <f ca="1">IFERROR(VLOOKUP($C30&amp;W$22,Calc!$AC$94:$AD$357,2,0),"")</f>
        <v/>
      </c>
      <c r="X30" s="110" t="str">
        <f ca="1">IFERROR(VLOOKUP($C30&amp;X$22,Calc!$AC$94:$AD$357,2,0),"")</f>
        <v/>
      </c>
      <c r="Y30" s="110" t="str">
        <f ca="1">IFERROR(VLOOKUP($C30&amp;Y$22,Calc!$AC$94:$AD$357,2,0),"")</f>
        <v/>
      </c>
      <c r="Z30" s="110" t="str">
        <f ca="1">IFERROR(VLOOKUP($C30&amp;Z$22,Calc!$AC$94:$AD$357,2,0),"")</f>
        <v/>
      </c>
      <c r="AA30" s="117"/>
      <c r="AB30" s="110" t="str">
        <f ca="1">IFERROR(VLOOKUP($C30&amp;AB$22,Calc!$AC$94:$AD$357,2,0),"")</f>
        <v/>
      </c>
      <c r="AC30" s="375" t="str">
        <f t="shared" ca="1" si="19"/>
        <v/>
      </c>
      <c r="AD30" s="375" t="str">
        <f t="shared" ca="1" si="20"/>
        <v/>
      </c>
      <c r="AE30" s="376" t="str">
        <f t="shared" ca="1" si="21"/>
        <v/>
      </c>
      <c r="AF30" s="380" t="str">
        <f t="shared" ca="1" si="22"/>
        <v/>
      </c>
    </row>
    <row r="31" spans="2:32" ht="21.95" customHeight="1" x14ac:dyDescent="0.2">
      <c r="B31" s="390" t="str">
        <f ca="1">IF($C31="","",INDEX(Ergebnisse!$V$10:$V$21,MATCH($C31,Ergebnisse!$W$10:$W$21,0)))</f>
        <v/>
      </c>
      <c r="C31" s="391" t="str">
        <f ca="1">IF(Calc!$K$16=0,"",Calc!$AF12)</f>
        <v/>
      </c>
      <c r="D31" s="385" t="str">
        <f ca="1">IF($C31="","",VLOOKUP($C31,Calc!$C$20:$AF$31,28,0))</f>
        <v/>
      </c>
      <c r="E31" s="110" t="str">
        <f ca="1">IF($C31="","",VLOOKUP($C31,Calc!$C$20:$AF$31,30,0)&amp;Sprache!$E$87&amp;(VLOOKUP($C31,Calc!$C$20:$AF$31,30,0)-$F31))</f>
        <v/>
      </c>
      <c r="F31" s="110" t="str">
        <f ca="1">IF($C31="","",VLOOKUP($C31,Calc!$C$20:$AF$31,29,0))</f>
        <v/>
      </c>
      <c r="G31" s="120" t="str">
        <f ca="1">IF(C31="","",VLOOKUP(C31,Calc!$C$20:$AB$31,26,0))</f>
        <v/>
      </c>
      <c r="H31" s="126" t="str">
        <f ca="1">IFERROR(VLOOKUP($C31&amp;H$22,Calc!$Z$94:$AB$357,3,0),"")</f>
        <v/>
      </c>
      <c r="I31" s="110" t="str">
        <f ca="1">IFERROR(VLOOKUP($C31&amp;I$22,Calc!$Z$94:$AB$357,3,0),"")</f>
        <v/>
      </c>
      <c r="J31" s="110" t="str">
        <f ca="1">IFERROR(VLOOKUP($C31&amp;J$22,Calc!$Z$94:$AB$357,3,0),"")</f>
        <v/>
      </c>
      <c r="K31" s="110" t="str">
        <f ca="1">IFERROR(VLOOKUP($C31&amp;K$22,Calc!$Z$94:$AB$357,3,0),"")</f>
        <v/>
      </c>
      <c r="L31" s="110" t="str">
        <f ca="1">IFERROR(VLOOKUP($C31&amp;L$22,Calc!$Z$94:$AB$357,3,0),"")</f>
        <v/>
      </c>
      <c r="M31" s="110" t="str">
        <f ca="1">IFERROR(VLOOKUP($C31&amp;M$22,Calc!$Z$94:$AB$357,3,0),"")</f>
        <v/>
      </c>
      <c r="N31" s="110" t="str">
        <f ca="1">IFERROR(VLOOKUP($C31&amp;N$22,Calc!$Z$94:$AB$357,3,0),"")</f>
        <v/>
      </c>
      <c r="O31" s="110" t="str">
        <f ca="1">IFERROR(VLOOKUP($C31&amp;O$22,Calc!$Z$94:$AB$357,3,0),"")</f>
        <v/>
      </c>
      <c r="P31" s="117"/>
      <c r="Q31" s="110" t="str">
        <f ca="1">IFERROR(VLOOKUP($C31&amp;Q$22,Calc!$Z$94:$AB$357,3,0),"")</f>
        <v/>
      </c>
      <c r="R31" s="110" t="str">
        <f ca="1">IFERROR(VLOOKUP($C31&amp;R$22,Calc!$Z$94:$AB$357,3,0),"")</f>
        <v/>
      </c>
      <c r="S31" s="120" t="str">
        <f ca="1">IFERROR(VLOOKUP($C31&amp;S$22,Calc!$Z$94:$AB$357,3,0),"")</f>
        <v/>
      </c>
      <c r="T31" s="118" t="str">
        <f ca="1">IFERROR(VLOOKUP($C31&amp;T$22,Calc!$AC$94:$AD$357,2,0),"")</f>
        <v/>
      </c>
      <c r="U31" s="110" t="str">
        <f ca="1">IFERROR(VLOOKUP($C31&amp;U$22,Calc!$AC$94:$AD$357,2,0),"")</f>
        <v/>
      </c>
      <c r="V31" s="110" t="str">
        <f ca="1">IFERROR(VLOOKUP($C31&amp;V$22,Calc!$AC$94:$AD$357,2,0),"")</f>
        <v/>
      </c>
      <c r="W31" s="110" t="str">
        <f ca="1">IFERROR(VLOOKUP($C31&amp;W$22,Calc!$AC$94:$AD$357,2,0),"")</f>
        <v/>
      </c>
      <c r="X31" s="110" t="str">
        <f ca="1">IFERROR(VLOOKUP($C31&amp;X$22,Calc!$AC$94:$AD$357,2,0),"")</f>
        <v/>
      </c>
      <c r="Y31" s="110" t="str">
        <f ca="1">IFERROR(VLOOKUP($C31&amp;Y$22,Calc!$AC$94:$AD$357,2,0),"")</f>
        <v/>
      </c>
      <c r="Z31" s="110" t="str">
        <f ca="1">IFERROR(VLOOKUP($C31&amp;Z$22,Calc!$AC$94:$AD$357,2,0),"")</f>
        <v/>
      </c>
      <c r="AA31" s="110" t="str">
        <f ca="1">IFERROR(VLOOKUP($C31&amp;AA$22,Calc!$AC$94:$AD$357,2,0),"")</f>
        <v/>
      </c>
      <c r="AB31" s="117"/>
      <c r="AC31" s="375" t="str">
        <f t="shared" ca="1" si="19"/>
        <v/>
      </c>
      <c r="AD31" s="375" t="str">
        <f t="shared" ca="1" si="20"/>
        <v/>
      </c>
      <c r="AE31" s="376" t="str">
        <f t="shared" ca="1" si="21"/>
        <v/>
      </c>
      <c r="AF31" s="380" t="str">
        <f t="shared" ca="1" si="22"/>
        <v/>
      </c>
    </row>
    <row r="32" spans="2:32" ht="21.95" customHeight="1" x14ac:dyDescent="0.2">
      <c r="B32" s="390" t="str">
        <f ca="1">IF($C32="","",INDEX(Ergebnisse!$V$10:$V$21,MATCH($C32,Ergebnisse!$W$10:$W$21,0)))</f>
        <v/>
      </c>
      <c r="C32" s="391" t="str">
        <f ca="1">IF(Calc!$K$16=0,"",Calc!$AF13)</f>
        <v/>
      </c>
      <c r="D32" s="385" t="str">
        <f ca="1">IF($C32="","",VLOOKUP($C32,Calc!$C$20:$AF$31,28,0))</f>
        <v/>
      </c>
      <c r="E32" s="110" t="str">
        <f ca="1">IF($C32="","",VLOOKUP($C32,Calc!$C$20:$AF$31,30,0)&amp;Sprache!$E$87&amp;(VLOOKUP($C32,Calc!$C$20:$AF$31,30,0)-$F32))</f>
        <v/>
      </c>
      <c r="F32" s="110" t="str">
        <f ca="1">IF($C32="","",VLOOKUP($C32,Calc!$C$20:$AF$31,29,0))</f>
        <v/>
      </c>
      <c r="G32" s="120" t="str">
        <f ca="1">IF(C32="","",VLOOKUP(C32,Calc!$C$20:$AB$31,26,0))</f>
        <v/>
      </c>
      <c r="H32" s="126" t="str">
        <f ca="1">IFERROR(VLOOKUP($C32&amp;H$22,Calc!$Z$94:$AB$357,3,0),"")</f>
        <v/>
      </c>
      <c r="I32" s="110" t="str">
        <f ca="1">IFERROR(VLOOKUP($C32&amp;I$22,Calc!$Z$94:$AB$357,3,0),"")</f>
        <v/>
      </c>
      <c r="J32" s="110" t="str">
        <f ca="1">IFERROR(VLOOKUP($C32&amp;J$22,Calc!$Z$94:$AB$357,3,0),"")</f>
        <v/>
      </c>
      <c r="K32" s="110" t="str">
        <f ca="1">IFERROR(VLOOKUP($C32&amp;K$22,Calc!$Z$94:$AB$357,3,0),"")</f>
        <v/>
      </c>
      <c r="L32" s="110" t="str">
        <f ca="1">IFERROR(VLOOKUP($C32&amp;L$22,Calc!$Z$94:$AB$357,3,0),"")</f>
        <v/>
      </c>
      <c r="M32" s="110" t="str">
        <f ca="1">IFERROR(VLOOKUP($C32&amp;M$22,Calc!$Z$94:$AB$357,3,0),"")</f>
        <v/>
      </c>
      <c r="N32" s="110" t="str">
        <f ca="1">IFERROR(VLOOKUP($C32&amp;N$22,Calc!$Z$94:$AB$357,3,0),"")</f>
        <v/>
      </c>
      <c r="O32" s="110" t="str">
        <f ca="1">IFERROR(VLOOKUP($C32&amp;O$22,Calc!$Z$94:$AB$357,3,0),"")</f>
        <v/>
      </c>
      <c r="P32" s="371"/>
      <c r="Q32" s="117"/>
      <c r="R32" s="110" t="str">
        <f ca="1">IFERROR(VLOOKUP($C32&amp;R$22,Calc!$Z$94:$AB$357,3,0),"")</f>
        <v/>
      </c>
      <c r="S32" s="120" t="str">
        <f ca="1">IFERROR(VLOOKUP($C32&amp;S$22,Calc!$Z$94:$AB$357,3,0),"")</f>
        <v/>
      </c>
      <c r="T32" s="118" t="str">
        <f ca="1">IFERROR(VLOOKUP($C32&amp;T$22,Calc!$AC$94:$AD$357,2,0),"")</f>
        <v/>
      </c>
      <c r="U32" s="110" t="str">
        <f ca="1">IFERROR(VLOOKUP($C32&amp;U$22,Calc!$AC$94:$AD$357,2,0),"")</f>
        <v/>
      </c>
      <c r="V32" s="110" t="str">
        <f ca="1">IFERROR(VLOOKUP($C32&amp;V$22,Calc!$AC$94:$AD$357,2,0),"")</f>
        <v/>
      </c>
      <c r="W32" s="110" t="str">
        <f ca="1">IFERROR(VLOOKUP($C32&amp;W$22,Calc!$AC$94:$AD$357,2,0),"")</f>
        <v/>
      </c>
      <c r="X32" s="110" t="str">
        <f ca="1">IFERROR(VLOOKUP($C32&amp;X$22,Calc!$AC$94:$AD$357,2,0),"")</f>
        <v/>
      </c>
      <c r="Y32" s="110" t="str">
        <f ca="1">IFERROR(VLOOKUP($C32&amp;Y$22,Calc!$AC$94:$AD$357,2,0),"")</f>
        <v/>
      </c>
      <c r="Z32" s="110" t="str">
        <f ca="1">IFERROR(VLOOKUP($C32&amp;Z$22,Calc!$AC$94:$AD$357,2,0),"")</f>
        <v/>
      </c>
      <c r="AA32" s="110" t="str">
        <f ca="1">IFERROR(VLOOKUP($C32&amp;AA$22,Calc!$AC$94:$AD$357,2,0),"")</f>
        <v/>
      </c>
      <c r="AB32" s="110" t="str">
        <f ca="1">IFERROR(VLOOKUP($C32&amp;AB$22,Calc!$AC$94:$AD$357,2,0),"")</f>
        <v/>
      </c>
      <c r="AC32" s="117"/>
      <c r="AD32" s="375" t="str">
        <f t="shared" ca="1" si="20"/>
        <v/>
      </c>
      <c r="AE32" s="376" t="str">
        <f t="shared" ca="1" si="21"/>
        <v/>
      </c>
      <c r="AF32" s="380" t="str">
        <f t="shared" ca="1" si="22"/>
        <v/>
      </c>
    </row>
    <row r="33" spans="2:32" ht="21.95" customHeight="1" x14ac:dyDescent="0.2">
      <c r="B33" s="390" t="str">
        <f ca="1">IF($C33="","",INDEX(Ergebnisse!$V$10:$V$21,MATCH($C33,Ergebnisse!$W$10:$W$21,0)))</f>
        <v/>
      </c>
      <c r="C33" s="391" t="str">
        <f ca="1">IF(Calc!$K$16=0,"",Calc!$AF14)</f>
        <v/>
      </c>
      <c r="D33" s="385" t="str">
        <f ca="1">IF($C33="","",VLOOKUP($C33,Calc!$C$20:$AF$31,28,0))</f>
        <v/>
      </c>
      <c r="E33" s="110" t="str">
        <f ca="1">IF($C33="","",VLOOKUP($C33,Calc!$C$20:$AF$31,30,0)&amp;Sprache!$E$87&amp;(VLOOKUP($C33,Calc!$C$20:$AF$31,30,0)-$F33))</f>
        <v/>
      </c>
      <c r="F33" s="110" t="str">
        <f ca="1">IF($C33="","",VLOOKUP($C33,Calc!$C$20:$AF$31,29,0))</f>
        <v/>
      </c>
      <c r="G33" s="120" t="str">
        <f ca="1">IF(C33="","",VLOOKUP(C33,Calc!$C$20:$AB$31,26,0))</f>
        <v/>
      </c>
      <c r="H33" s="126" t="str">
        <f ca="1">IFERROR(VLOOKUP($C33&amp;H$22,Calc!$Z$94:$AB$357,3,0),"")</f>
        <v/>
      </c>
      <c r="I33" s="110" t="str">
        <f ca="1">IFERROR(VLOOKUP($C33&amp;I$22,Calc!$Z$94:$AB$357,3,0),"")</f>
        <v/>
      </c>
      <c r="J33" s="110" t="str">
        <f ca="1">IFERROR(VLOOKUP($C33&amp;J$22,Calc!$Z$94:$AB$357,3,0),"")</f>
        <v/>
      </c>
      <c r="K33" s="110" t="str">
        <f ca="1">IFERROR(VLOOKUP($C33&amp;K$22,Calc!$Z$94:$AB$357,3,0),"")</f>
        <v/>
      </c>
      <c r="L33" s="110" t="str">
        <f ca="1">IFERROR(VLOOKUP($C33&amp;L$22,Calc!$Z$94:$AB$357,3,0),"")</f>
        <v/>
      </c>
      <c r="M33" s="110" t="str">
        <f ca="1">IFERROR(VLOOKUP($C33&amp;M$22,Calc!$Z$94:$AB$357,3,0),"")</f>
        <v/>
      </c>
      <c r="N33" s="110" t="str">
        <f ca="1">IFERROR(VLOOKUP($C33&amp;N$22,Calc!$Z$94:$AB$357,3,0),"")</f>
        <v/>
      </c>
      <c r="O33" s="110" t="str">
        <f ca="1">IFERROR(VLOOKUP($C33&amp;O$22,Calc!$Z$94:$AB$357,3,0),"")</f>
        <v/>
      </c>
      <c r="P33" s="371"/>
      <c r="Q33" s="110" t="str">
        <f ca="1">IFERROR(VLOOKUP($C33&amp;Q$22,Calc!$Z$94:$AB$357,3,0),"")</f>
        <v/>
      </c>
      <c r="R33" s="117"/>
      <c r="S33" s="120" t="str">
        <f ca="1">IFERROR(VLOOKUP($C33&amp;S$22,Calc!$Z$94:$AB$357,3,0),"")</f>
        <v/>
      </c>
      <c r="T33" s="118" t="str">
        <f ca="1">IFERROR(VLOOKUP($C33&amp;T$22,Calc!$AC$94:$AD$357,2,0),"")</f>
        <v/>
      </c>
      <c r="U33" s="110" t="str">
        <f ca="1">IFERROR(VLOOKUP($C33&amp;U$22,Calc!$AC$94:$AD$357,2,0),"")</f>
        <v/>
      </c>
      <c r="V33" s="110" t="str">
        <f ca="1">IFERROR(VLOOKUP($C33&amp;V$22,Calc!$AC$94:$AD$357,2,0),"")</f>
        <v/>
      </c>
      <c r="W33" s="110" t="str">
        <f ca="1">IFERROR(VLOOKUP($C33&amp;W$22,Calc!$AC$94:$AD$357,2,0),"")</f>
        <v/>
      </c>
      <c r="X33" s="110" t="str">
        <f ca="1">IFERROR(VLOOKUP($C33&amp;X$22,Calc!$AC$94:$AD$357,2,0),"")</f>
        <v/>
      </c>
      <c r="Y33" s="110" t="str">
        <f ca="1">IFERROR(VLOOKUP($C33&amp;Y$22,Calc!$AC$94:$AD$357,2,0),"")</f>
        <v/>
      </c>
      <c r="Z33" s="110" t="str">
        <f ca="1">IFERROR(VLOOKUP($C33&amp;Z$22,Calc!$AC$94:$AD$357,2,0),"")</f>
        <v/>
      </c>
      <c r="AA33" s="110" t="str">
        <f ca="1">IFERROR(VLOOKUP($C33&amp;AA$22,Calc!$AC$94:$AD$357,2,0),"")</f>
        <v/>
      </c>
      <c r="AB33" s="110" t="str">
        <f ca="1">IFERROR(VLOOKUP($C33&amp;AB$22,Calc!$AC$94:$AD$357,2,0),"")</f>
        <v/>
      </c>
      <c r="AC33" s="375" t="str">
        <f ca="1">C43</f>
        <v/>
      </c>
      <c r="AD33" s="117"/>
      <c r="AE33" s="376" t="str">
        <f t="shared" ca="1" si="21"/>
        <v/>
      </c>
      <c r="AF33" s="380" t="str">
        <f t="shared" ca="1" si="22"/>
        <v/>
      </c>
    </row>
    <row r="34" spans="2:32" ht="21.95" customHeight="1" thickBot="1" x14ac:dyDescent="0.25">
      <c r="B34" s="392" t="str">
        <f ca="1">IF($C34="","",INDEX(Ergebnisse!$V$10:$V$21,MATCH($C34,Ergebnisse!$W$10:$W$21,0)))</f>
        <v/>
      </c>
      <c r="C34" s="393" t="str">
        <f ca="1">IF(Calc!$K$16=0,"",Calc!$AF15)</f>
        <v/>
      </c>
      <c r="D34" s="386" t="str">
        <f ca="1">IF($C34="","",VLOOKUP($C34,Calc!$C$20:$AF$31,28,0))</f>
        <v/>
      </c>
      <c r="E34" s="111" t="str">
        <f ca="1">IF($C34="","",VLOOKUP($C34,Calc!$C$20:$AF$31,30,0)&amp;Sprache!$E$87&amp;(VLOOKUP($C34,Calc!$C$20:$AF$31,30,0)-$F34))</f>
        <v/>
      </c>
      <c r="F34" s="111" t="str">
        <f ca="1">IF($C34="","",VLOOKUP($C34,Calc!$C$20:$AF$31,29,0))</f>
        <v/>
      </c>
      <c r="G34" s="387" t="str">
        <f ca="1">IF(C34="","",VLOOKUP(C34,Calc!$C$20:$AB$31,26,0))</f>
        <v/>
      </c>
      <c r="H34" s="127" t="str">
        <f ca="1">IFERROR(VLOOKUP($C34&amp;H$22,Calc!$Z$94:$AB$357,3,0),"")</f>
        <v/>
      </c>
      <c r="I34" s="111" t="str">
        <f ca="1">IFERROR(VLOOKUP($C34&amp;I$22,Calc!$Z$94:$AB$357,3,0),"")</f>
        <v/>
      </c>
      <c r="J34" s="111" t="str">
        <f ca="1">IFERROR(VLOOKUP($C34&amp;J$22,Calc!$Z$94:$AB$357,3,0),"")</f>
        <v/>
      </c>
      <c r="K34" s="111" t="str">
        <f ca="1">IFERROR(VLOOKUP($C34&amp;K$22,Calc!$Z$94:$AB$357,3,0),"")</f>
        <v/>
      </c>
      <c r="L34" s="111" t="str">
        <f ca="1">IFERROR(VLOOKUP($C34&amp;L$22,Calc!$Z$94:$AB$357,3,0),"")</f>
        <v/>
      </c>
      <c r="M34" s="111" t="str">
        <f ca="1">IFERROR(VLOOKUP($C34&amp;M$22,Calc!$Z$94:$AB$357,3,0),"")</f>
        <v/>
      </c>
      <c r="N34" s="111" t="str">
        <f ca="1">IFERROR(VLOOKUP($C34&amp;N$22,Calc!$Z$94:$AB$357,3,0),"")</f>
        <v/>
      </c>
      <c r="O34" s="111" t="str">
        <f ca="1">IFERROR(VLOOKUP($C34&amp;O$22,Calc!$Z$94:$AB$357,3,0),"")</f>
        <v/>
      </c>
      <c r="P34" s="377"/>
      <c r="Q34" s="111" t="str">
        <f ca="1">IFERROR(VLOOKUP($C34&amp;Q$22,Calc!$Z$94:$AB$357,3,0),"")</f>
        <v/>
      </c>
      <c r="R34" s="111" t="str">
        <f ca="1">IFERROR(VLOOKUP($C34&amp;R$22,Calc!$Z$94:$AB$357,3,0),"")</f>
        <v/>
      </c>
      <c r="S34" s="121"/>
      <c r="T34" s="119" t="str">
        <f ca="1">IFERROR(VLOOKUP($C34&amp;T$22,Calc!$AC$94:$AD$357,2,0),"")</f>
        <v/>
      </c>
      <c r="U34" s="111" t="str">
        <f ca="1">IFERROR(VLOOKUP($C34&amp;U$22,Calc!$AC$94:$AD$357,2,0),"")</f>
        <v/>
      </c>
      <c r="V34" s="111" t="str">
        <f ca="1">IFERROR(VLOOKUP($C34&amp;V$22,Calc!$AC$94:$AD$357,2,0),"")</f>
        <v/>
      </c>
      <c r="W34" s="111" t="str">
        <f ca="1">IFERROR(VLOOKUP($C34&amp;W$22,Calc!$AC$94:$AD$357,2,0),"")</f>
        <v/>
      </c>
      <c r="X34" s="111" t="str">
        <f ca="1">IFERROR(VLOOKUP($C34&amp;X$22,Calc!$AC$94:$AD$357,2,0),"")</f>
        <v/>
      </c>
      <c r="Y34" s="111" t="str">
        <f ca="1">IFERROR(VLOOKUP($C34&amp;Y$22,Calc!$AC$94:$AD$357,2,0),"")</f>
        <v/>
      </c>
      <c r="Z34" s="111" t="str">
        <f ca="1">IFERROR(VLOOKUP($C34&amp;Z$22,Calc!$AC$94:$AD$357,2,0),"")</f>
        <v/>
      </c>
      <c r="AA34" s="111" t="str">
        <f ca="1">IFERROR(VLOOKUP($C34&amp;AA$22,Calc!$AC$94:$AD$357,2,0),"")</f>
        <v/>
      </c>
      <c r="AB34" s="111" t="str">
        <f ca="1">IFERROR(VLOOKUP($C34&amp;AB$22,Calc!$AC$94:$AD$357,2,0),"")</f>
        <v/>
      </c>
      <c r="AC34" s="378" t="str">
        <f ca="1">C44</f>
        <v/>
      </c>
      <c r="AD34" s="378" t="str">
        <f ca="1">C45</f>
        <v/>
      </c>
      <c r="AE34" s="140"/>
      <c r="AF34" s="381" t="str">
        <f t="shared" ca="1" si="22"/>
        <v/>
      </c>
    </row>
    <row r="35" spans="2:32" ht="42.75" customHeight="1" thickTop="1" thickBot="1" x14ac:dyDescent="0.25">
      <c r="B35" s="122"/>
      <c r="C35" s="123"/>
      <c r="D35" s="124"/>
      <c r="E35" s="116"/>
      <c r="F35" s="116"/>
      <c r="G35" s="116"/>
      <c r="H35" s="116"/>
      <c r="I35" s="116"/>
      <c r="J35" s="116"/>
      <c r="K35" s="116"/>
      <c r="L35" s="116"/>
      <c r="M35" s="116"/>
      <c r="N35" s="116"/>
      <c r="O35" s="116"/>
      <c r="P35" s="125"/>
      <c r="Q35" s="125"/>
      <c r="R35" s="125"/>
      <c r="S35" s="125"/>
      <c r="T35" s="116"/>
      <c r="U35" s="116"/>
      <c r="V35" s="116"/>
      <c r="W35" s="116"/>
      <c r="X35" s="116"/>
      <c r="Y35" s="116"/>
      <c r="Z35" s="116"/>
      <c r="AA35" s="116"/>
      <c r="AB35" s="125"/>
      <c r="AC35" s="125"/>
      <c r="AD35" s="125"/>
      <c r="AE35" s="125"/>
    </row>
    <row r="36" spans="2:32" ht="21.95" customHeight="1" thickBot="1" x14ac:dyDescent="0.25">
      <c r="H36" s="359" t="str">
        <f ca="1">IF(LEN(H37)&gt;Einstellungen!$C$33,LEFT(H37,Einstellungen!$C$33)&amp;".",H37)</f>
        <v/>
      </c>
      <c r="I36" s="360" t="str">
        <f ca="1">IF(LEN(I37)&gt;Einstellungen!$C$33,LEFT(I37,Einstellungen!$C$33)&amp;".",I37)</f>
        <v/>
      </c>
      <c r="J36" s="360" t="str">
        <f ca="1">IF(LEN(J37)&gt;Einstellungen!$C$33,LEFT(J37,Einstellungen!$C$33)&amp;".",J37)</f>
        <v/>
      </c>
      <c r="K36" s="360" t="str">
        <f ca="1">IF(LEN(K37)&gt;Einstellungen!$C$33,LEFT(K37,Einstellungen!$C$33)&amp;".",K37)</f>
        <v/>
      </c>
      <c r="L36" s="360" t="str">
        <f ca="1">IF(LEN(L37)&gt;Einstellungen!$C$33,LEFT(L37,Einstellungen!$C$33)&amp;".",L37)</f>
        <v/>
      </c>
      <c r="M36" s="360" t="str">
        <f ca="1">IF(LEN(M37)&gt;Einstellungen!$C$33,LEFT(M37,Einstellungen!$C$33)&amp;".",M37)</f>
        <v/>
      </c>
      <c r="N36" s="360" t="str">
        <f ca="1">IF(LEN(N37)&gt;Einstellungen!$C$33,LEFT(N37,Einstellungen!$C$33)&amp;".",N37)</f>
        <v/>
      </c>
      <c r="O36" s="360" t="str">
        <f ca="1">IF(LEN(O37)&gt;Einstellungen!$C$33,LEFT(O37,Einstellungen!$C$33)&amp;".",O37)</f>
        <v/>
      </c>
      <c r="P36" s="360" t="str">
        <f ca="1">IF(LEN(P37)&gt;Einstellungen!$C$33,LEFT(P37,Einstellungen!$C$33)&amp;".",P37)</f>
        <v/>
      </c>
      <c r="Q36" s="365" t="str">
        <f ca="1">IF(LEN(Q37)&gt;Einstellungen!$C$33,LEFT(Q37,Einstellungen!$C$33)&amp;".",Q37)</f>
        <v/>
      </c>
      <c r="R36" s="365" t="str">
        <f ca="1">IF(LEN(R37)&gt;Einstellungen!$C$33,LEFT(R37,Einstellungen!$C$33)&amp;".",R37)</f>
        <v/>
      </c>
      <c r="S36" s="366" t="str">
        <f ca="1">IF(LEN(S37)&gt;Einstellungen!$C$33,LEFT(S37,Einstellungen!$C$33)&amp;".",S37)</f>
        <v/>
      </c>
      <c r="T36" s="362" t="str">
        <f ca="1">H36</f>
        <v/>
      </c>
      <c r="U36" s="362" t="str">
        <f t="shared" ref="U36" ca="1" si="23">I36</f>
        <v/>
      </c>
      <c r="V36" s="362" t="str">
        <f t="shared" ref="V36" ca="1" si="24">J36</f>
        <v/>
      </c>
      <c r="W36" s="362" t="str">
        <f t="shared" ref="W36" ca="1" si="25">K36</f>
        <v/>
      </c>
      <c r="X36" s="362" t="str">
        <f t="shared" ref="X36" ca="1" si="26">L36</f>
        <v/>
      </c>
      <c r="Y36" s="362" t="str">
        <f t="shared" ref="Y36" ca="1" si="27">M36</f>
        <v/>
      </c>
      <c r="Z36" s="362" t="str">
        <f t="shared" ref="Z36" ca="1" si="28">N36</f>
        <v/>
      </c>
      <c r="AA36" s="362" t="str">
        <f t="shared" ref="AA36" ca="1" si="29">O36</f>
        <v/>
      </c>
      <c r="AB36" s="362" t="str">
        <f t="shared" ref="AB36" ca="1" si="30">P36</f>
        <v/>
      </c>
      <c r="AC36" s="362" t="str">
        <f t="shared" ref="AC36" ca="1" si="31">Q36</f>
        <v/>
      </c>
      <c r="AD36" s="362" t="str">
        <f t="shared" ref="AD36" ca="1" si="32">R36</f>
        <v/>
      </c>
      <c r="AE36" s="361" t="str">
        <f t="shared" ref="AE36" ca="1" si="33">S36</f>
        <v/>
      </c>
    </row>
    <row r="37" spans="2:32" ht="21.95" customHeight="1" thickTop="1" thickBot="1" x14ac:dyDescent="0.25">
      <c r="B37" s="388"/>
      <c r="C37" s="389" t="str">
        <f>Sprache!$E$10</f>
        <v>Teilnehmer bzw. Mannschaft</v>
      </c>
      <c r="D37" s="382" t="str">
        <f>Sprache!$E$68</f>
        <v>Satzpkt.</v>
      </c>
      <c r="E37" s="383" t="str">
        <f>Sprache!$E$58</f>
        <v>Bälle</v>
      </c>
      <c r="F37" s="383" t="str">
        <f>Sprache!$E$26</f>
        <v>Diff.</v>
      </c>
      <c r="G37" s="384" t="str">
        <f>Sprache!$E$49</f>
        <v>Bonus</v>
      </c>
      <c r="H37" s="367" t="str">
        <f ca="1">C38</f>
        <v/>
      </c>
      <c r="I37" s="368" t="str">
        <f ca="1">C39</f>
        <v/>
      </c>
      <c r="J37" s="368" t="str">
        <f ca="1">C40</f>
        <v/>
      </c>
      <c r="K37" s="368" t="str">
        <f ca="1">C41</f>
        <v/>
      </c>
      <c r="L37" s="368" t="str">
        <f ca="1">C42</f>
        <v/>
      </c>
      <c r="M37" s="368" t="str">
        <f ca="1">C43</f>
        <v/>
      </c>
      <c r="N37" s="368" t="str">
        <f ca="1">C44</f>
        <v/>
      </c>
      <c r="O37" s="368" t="str">
        <f ca="1">C45</f>
        <v/>
      </c>
      <c r="P37" s="368" t="str">
        <f ca="1">C46</f>
        <v/>
      </c>
      <c r="Q37" s="368" t="str">
        <f ca="1">C47</f>
        <v/>
      </c>
      <c r="R37" s="368" t="str">
        <f ca="1">C48</f>
        <v/>
      </c>
      <c r="S37" s="369" t="str">
        <f ca="1">C49</f>
        <v/>
      </c>
      <c r="T37" s="372" t="str">
        <f ca="1">C38</f>
        <v/>
      </c>
      <c r="U37" s="368" t="str">
        <f ca="1">C39</f>
        <v/>
      </c>
      <c r="V37" s="368" t="str">
        <f ca="1">C40</f>
        <v/>
      </c>
      <c r="W37" s="368" t="str">
        <f ca="1">C41</f>
        <v/>
      </c>
      <c r="X37" s="368" t="str">
        <f ca="1">C42</f>
        <v/>
      </c>
      <c r="Y37" s="368" t="str">
        <f ca="1">C43</f>
        <v/>
      </c>
      <c r="Z37" s="368" t="str">
        <f ca="1">C44</f>
        <v/>
      </c>
      <c r="AA37" s="368" t="str">
        <f ca="1">C45</f>
        <v/>
      </c>
      <c r="AB37" s="368" t="str">
        <f ca="1">C46</f>
        <v/>
      </c>
      <c r="AC37" s="368" t="str">
        <f t="shared" ref="AC37:AC46" ca="1" si="34">C47</f>
        <v/>
      </c>
      <c r="AD37" s="368" t="str">
        <f t="shared" ref="AD37:AD47" ca="1" si="35">C48</f>
        <v/>
      </c>
      <c r="AE37" s="373" t="str">
        <f t="shared" ref="AE37:AE48" ca="1" si="36">C49</f>
        <v/>
      </c>
    </row>
    <row r="38" spans="2:32" ht="21.95" customHeight="1" x14ac:dyDescent="0.2">
      <c r="B38" s="390" t="str">
        <f ca="1">IF($C38="","",INDEX(Ergebnisse!$V$10:$V$21,MATCH($C38,Ergebnisse!$W$10:$W$21,0)))</f>
        <v/>
      </c>
      <c r="C38" s="391" t="str">
        <f ca="1">IF(Calc!$K$16=0,"",Calc!$AK4)</f>
        <v/>
      </c>
      <c r="D38" s="385" t="str">
        <f ca="1">IF($C38="","",VLOOKUP($C38,Calc!$C$20:$AF$31,28,0))</f>
        <v/>
      </c>
      <c r="E38" s="110" t="str">
        <f ca="1">IF($C38="","",VLOOKUP($C38,Calc!$C$20:$AF$31,30,0)&amp;Sprache!$E$87&amp;(VLOOKUP($C38,Calc!$C$20:$AF$31,30,0)-$F38))</f>
        <v/>
      </c>
      <c r="F38" s="110" t="str">
        <f ca="1">IF($C38="","",VLOOKUP($C38,Calc!$C$20:$AF$31,29,0))</f>
        <v/>
      </c>
      <c r="G38" s="120" t="str">
        <f ca="1">IF(C38="","",VLOOKUP(C38,Calc!$C$20:$AB$31,26,0))</f>
        <v/>
      </c>
      <c r="H38" s="370"/>
      <c r="I38" s="110" t="str">
        <f ca="1">IFERROR(VLOOKUP($C38&amp;I$37,Calc!$Z$94:$AB$357,3,0),"")</f>
        <v/>
      </c>
      <c r="J38" s="110" t="str">
        <f ca="1">IFERROR(VLOOKUP($C38&amp;J$37,Calc!$Z$94:$AB$357,3,0),"")</f>
        <v/>
      </c>
      <c r="K38" s="110" t="str">
        <f ca="1">IFERROR(VLOOKUP($C38&amp;K$37,Calc!$Z$94:$AB$357,3,0),"")</f>
        <v/>
      </c>
      <c r="L38" s="110" t="str">
        <f ca="1">IFERROR(VLOOKUP($C38&amp;L$37,Calc!$Z$94:$AB$357,3,0),"")</f>
        <v/>
      </c>
      <c r="M38" s="110" t="str">
        <f ca="1">IFERROR(VLOOKUP($C38&amp;M$37,Calc!$Z$94:$AB$357,3,0),"")</f>
        <v/>
      </c>
      <c r="N38" s="110" t="str">
        <f ca="1">IFERROR(VLOOKUP($C38&amp;N$37,Calc!$Z$94:$AB$357,3,0),"")</f>
        <v/>
      </c>
      <c r="O38" s="110" t="str">
        <f ca="1">IFERROR(VLOOKUP($C38&amp;O$37,Calc!$Z$94:$AB$357,3,0),"")</f>
        <v/>
      </c>
      <c r="P38" s="110" t="str">
        <f ca="1">IFERROR(VLOOKUP($C38&amp;P$37,Calc!$Z$94:$AB$357,3,0),"")</f>
        <v/>
      </c>
      <c r="Q38" s="110" t="str">
        <f ca="1">IFERROR(VLOOKUP($C38&amp;Q$37,Calc!$Z$94:$AB$357,3,0),"")</f>
        <v/>
      </c>
      <c r="R38" s="110" t="str">
        <f ca="1">IFERROR(VLOOKUP($C38&amp;R$37,Calc!$Z$94:$AB$357,3,0),"")</f>
        <v/>
      </c>
      <c r="S38" s="120" t="str">
        <f ca="1">IFERROR(VLOOKUP($C38&amp;S$37,Calc!$Z$94:$AB$357,3,0),"")</f>
        <v/>
      </c>
      <c r="T38" s="374"/>
      <c r="U38" s="110" t="str">
        <f ca="1">IFERROR(VLOOKUP($C38&amp;U$37,Calc!$AC$94:$AD$357,2,0),"")</f>
        <v/>
      </c>
      <c r="V38" s="110" t="str">
        <f ca="1">IFERROR(VLOOKUP($C38&amp;V$37,Calc!$AC$94:$AD$357,2,0),"")</f>
        <v/>
      </c>
      <c r="W38" s="110" t="str">
        <f ca="1">IFERROR(VLOOKUP($C38&amp;W$37,Calc!$AC$94:$AD$357,2,0),"")</f>
        <v/>
      </c>
      <c r="X38" s="110" t="str">
        <f ca="1">IFERROR(VLOOKUP($C38&amp;X$37,Calc!$AC$94:$AD$357,2,0),"")</f>
        <v/>
      </c>
      <c r="Y38" s="110" t="str">
        <f ca="1">IFERROR(VLOOKUP($C38&amp;Y$37,Calc!$AC$94:$AD$357,2,0),"")</f>
        <v/>
      </c>
      <c r="Z38" s="110" t="str">
        <f ca="1">IFERROR(VLOOKUP($C38&amp;Z$37,Calc!$AC$94:$AD$357,2,0),"")</f>
        <v/>
      </c>
      <c r="AA38" s="110" t="str">
        <f ca="1">IFERROR(VLOOKUP($C38&amp;AA$37,Calc!$AC$94:$AD$357,2,0),"")</f>
        <v/>
      </c>
      <c r="AB38" s="110" t="str">
        <f ca="1">IFERROR(VLOOKUP($C38&amp;AB$37,Calc!$AC$94:$AD$357,2,0),"")</f>
        <v/>
      </c>
      <c r="AC38" s="375" t="str">
        <f t="shared" ca="1" si="34"/>
        <v/>
      </c>
      <c r="AD38" s="375" t="str">
        <f t="shared" ca="1" si="35"/>
        <v/>
      </c>
      <c r="AE38" s="376">
        <f t="shared" si="36"/>
        <v>0</v>
      </c>
      <c r="AF38" s="379" t="str">
        <f t="shared" ref="AF38:AF49" ca="1" si="37">C38</f>
        <v/>
      </c>
    </row>
    <row r="39" spans="2:32" ht="21.95" customHeight="1" x14ac:dyDescent="0.2">
      <c r="B39" s="390" t="str">
        <f ca="1">IF($C39="","",INDEX(Ergebnisse!$V$10:$V$21,MATCH($C39,Ergebnisse!$W$10:$W$21,0)))</f>
        <v/>
      </c>
      <c r="C39" s="391" t="str">
        <f ca="1">IF(Calc!$K$16=0,"",Calc!$AK5)</f>
        <v/>
      </c>
      <c r="D39" s="385" t="str">
        <f ca="1">IF($C39="","",VLOOKUP($C39,Calc!$C$20:$AF$31,28,0))</f>
        <v/>
      </c>
      <c r="E39" s="110" t="str">
        <f ca="1">IF($C39="","",VLOOKUP($C39,Calc!$C$20:$AF$31,30,0)&amp;Sprache!$E$87&amp;(VLOOKUP($C39,Calc!$C$20:$AF$31,30,0)-$F39))</f>
        <v/>
      </c>
      <c r="F39" s="110" t="str">
        <f ca="1">IF($C39="","",VLOOKUP($C39,Calc!$C$20:$AF$31,29,0))</f>
        <v/>
      </c>
      <c r="G39" s="120" t="str">
        <f ca="1">IF(C39="","",VLOOKUP(C39,Calc!$C$20:$AB$31,26,0))</f>
        <v/>
      </c>
      <c r="H39" s="126" t="str">
        <f ca="1">IFERROR(VLOOKUP($C39&amp;H$37,Calc!$Z$94:$AB$357,3,0),"")</f>
        <v/>
      </c>
      <c r="I39" s="117"/>
      <c r="J39" s="110" t="str">
        <f ca="1">IFERROR(VLOOKUP($C39&amp;J$37,Calc!$Z$94:$AB$357,3,0),"")</f>
        <v/>
      </c>
      <c r="K39" s="110" t="str">
        <f ca="1">IFERROR(VLOOKUP($C39&amp;K$37,Calc!$Z$94:$AB$357,3,0),"")</f>
        <v/>
      </c>
      <c r="L39" s="110" t="str">
        <f ca="1">IFERROR(VLOOKUP($C39&amp;L$37,Calc!$Z$94:$AB$357,3,0),"")</f>
        <v/>
      </c>
      <c r="M39" s="110" t="str">
        <f ca="1">IFERROR(VLOOKUP($C39&amp;M$37,Calc!$Z$94:$AB$357,3,0),"")</f>
        <v/>
      </c>
      <c r="N39" s="110" t="str">
        <f ca="1">IFERROR(VLOOKUP($C39&amp;N$37,Calc!$Z$94:$AB$357,3,0),"")</f>
        <v/>
      </c>
      <c r="O39" s="110" t="str">
        <f ca="1">IFERROR(VLOOKUP($C39&amp;O$37,Calc!$Z$94:$AB$357,3,0),"")</f>
        <v/>
      </c>
      <c r="P39" s="110" t="str">
        <f ca="1">IFERROR(VLOOKUP($C39&amp;P$37,Calc!$Z$94:$AB$357,3,0),"")</f>
        <v/>
      </c>
      <c r="Q39" s="110" t="str">
        <f ca="1">IFERROR(VLOOKUP($C39&amp;Q$37,Calc!$Z$94:$AB$357,3,0),"")</f>
        <v/>
      </c>
      <c r="R39" s="110" t="str">
        <f ca="1">IFERROR(VLOOKUP($C39&amp;R$37,Calc!$Z$94:$AB$357,3,0),"")</f>
        <v/>
      </c>
      <c r="S39" s="120" t="str">
        <f ca="1">IFERROR(VLOOKUP($C39&amp;S$37,Calc!$Z$94:$AB$357,3,0),"")</f>
        <v/>
      </c>
      <c r="T39" s="118" t="str">
        <f ca="1">IFERROR(VLOOKUP($C39&amp;T$37,Calc!$AC$94:$AD$357,2,0),"")</f>
        <v/>
      </c>
      <c r="U39" s="117"/>
      <c r="V39" s="110" t="str">
        <f ca="1">IFERROR(VLOOKUP($C39&amp;V$37,Calc!$AC$94:$AD$357,2,0),"")</f>
        <v/>
      </c>
      <c r="W39" s="110" t="str">
        <f ca="1">IFERROR(VLOOKUP($C39&amp;W$37,Calc!$AC$94:$AD$357,2,0),"")</f>
        <v/>
      </c>
      <c r="X39" s="110" t="str">
        <f ca="1">IFERROR(VLOOKUP($C39&amp;X$37,Calc!$AC$94:$AD$357,2,0),"")</f>
        <v/>
      </c>
      <c r="Y39" s="110" t="str">
        <f ca="1">IFERROR(VLOOKUP($C39&amp;Y$37,Calc!$AC$94:$AD$357,2,0),"")</f>
        <v/>
      </c>
      <c r="Z39" s="110" t="str">
        <f ca="1">IFERROR(VLOOKUP($C39&amp;Z$37,Calc!$AC$94:$AD$357,2,0),"")</f>
        <v/>
      </c>
      <c r="AA39" s="110" t="str">
        <f ca="1">IFERROR(VLOOKUP($C39&amp;AA$37,Calc!$AC$94:$AD$357,2,0),"")</f>
        <v/>
      </c>
      <c r="AB39" s="110" t="str">
        <f ca="1">IFERROR(VLOOKUP($C39&amp;AB$37,Calc!$AC$94:$AD$357,2,0),"")</f>
        <v/>
      </c>
      <c r="AC39" s="375" t="str">
        <f t="shared" ca="1" si="34"/>
        <v/>
      </c>
      <c r="AD39" s="375">
        <f t="shared" si="35"/>
        <v>0</v>
      </c>
      <c r="AE39" s="376">
        <f t="shared" si="36"/>
        <v>0</v>
      </c>
      <c r="AF39" s="380" t="str">
        <f t="shared" ca="1" si="37"/>
        <v/>
      </c>
    </row>
    <row r="40" spans="2:32" ht="21.95" customHeight="1" x14ac:dyDescent="0.2">
      <c r="B40" s="390" t="str">
        <f ca="1">IF($C40="","",INDEX(Ergebnisse!$V$10:$V$21,MATCH($C40,Ergebnisse!$W$10:$W$21,0)))</f>
        <v/>
      </c>
      <c r="C40" s="391" t="str">
        <f ca="1">IF(Calc!$K$16=0,"",Calc!$AK6)</f>
        <v/>
      </c>
      <c r="D40" s="385" t="str">
        <f ca="1">IF($C40="","",VLOOKUP($C40,Calc!$C$20:$AF$31,28,0))</f>
        <v/>
      </c>
      <c r="E40" s="110" t="str">
        <f ca="1">IF($C40="","",VLOOKUP($C40,Calc!$C$20:$AF$31,30,0)&amp;Sprache!$E$87&amp;(VLOOKUP($C40,Calc!$C$20:$AF$31,30,0)-$F40))</f>
        <v/>
      </c>
      <c r="F40" s="110" t="str">
        <f ca="1">IF($C40="","",VLOOKUP($C40,Calc!$C$20:$AF$31,29,0))</f>
        <v/>
      </c>
      <c r="G40" s="120" t="str">
        <f ca="1">IF(C40="","",VLOOKUP(C40,Calc!$C$20:$AB$31,26,0))</f>
        <v/>
      </c>
      <c r="H40" s="126" t="str">
        <f ca="1">IFERROR(VLOOKUP($C40&amp;H$37,Calc!$Z$94:$AB$357,3,0),"")</f>
        <v/>
      </c>
      <c r="I40" s="110" t="str">
        <f ca="1">IFERROR(VLOOKUP($C40&amp;I$37,Calc!$Z$94:$AB$357,3,0),"")</f>
        <v/>
      </c>
      <c r="J40" s="117"/>
      <c r="K40" s="110" t="str">
        <f ca="1">IFERROR(VLOOKUP($C40&amp;K$37,Calc!$Z$94:$AB$357,3,0),"")</f>
        <v/>
      </c>
      <c r="L40" s="110" t="str">
        <f ca="1">IFERROR(VLOOKUP($C40&amp;L$37,Calc!$Z$94:$AB$357,3,0),"")</f>
        <v/>
      </c>
      <c r="M40" s="110" t="str">
        <f ca="1">IFERROR(VLOOKUP($C40&amp;M$37,Calc!$Z$94:$AB$357,3,0),"")</f>
        <v/>
      </c>
      <c r="N40" s="110" t="str">
        <f ca="1">IFERROR(VLOOKUP($C40&amp;N$37,Calc!$Z$94:$AB$357,3,0),"")</f>
        <v/>
      </c>
      <c r="O40" s="110" t="str">
        <f ca="1">IFERROR(VLOOKUP($C40&amp;O$37,Calc!$Z$94:$AB$357,3,0),"")</f>
        <v/>
      </c>
      <c r="P40" s="110" t="str">
        <f ca="1">IFERROR(VLOOKUP($C40&amp;P$37,Calc!$Z$94:$AB$357,3,0),"")</f>
        <v/>
      </c>
      <c r="Q40" s="110" t="str">
        <f ca="1">IFERROR(VLOOKUP($C40&amp;Q$37,Calc!$Z$94:$AB$357,3,0),"")</f>
        <v/>
      </c>
      <c r="R40" s="110" t="str">
        <f ca="1">IFERROR(VLOOKUP($C40&amp;R$37,Calc!$Z$94:$AB$357,3,0),"")</f>
        <v/>
      </c>
      <c r="S40" s="120" t="str">
        <f ca="1">IFERROR(VLOOKUP($C40&amp;S$37,Calc!$Z$94:$AB$357,3,0),"")</f>
        <v/>
      </c>
      <c r="T40" s="118" t="str">
        <f ca="1">IFERROR(VLOOKUP($C40&amp;T$37,Calc!$AC$94:$AD$357,2,0),"")</f>
        <v/>
      </c>
      <c r="U40" s="110" t="str">
        <f ca="1">IFERROR(VLOOKUP($C40&amp;U$37,Calc!$AC$94:$AD$357,2,0),"")</f>
        <v/>
      </c>
      <c r="V40" s="117"/>
      <c r="W40" s="110" t="str">
        <f ca="1">IFERROR(VLOOKUP($C40&amp;W$37,Calc!$AC$94:$AD$357,2,0),"")</f>
        <v/>
      </c>
      <c r="X40" s="110" t="str">
        <f ca="1">IFERROR(VLOOKUP($C40&amp;X$37,Calc!$AC$94:$AD$357,2,0),"")</f>
        <v/>
      </c>
      <c r="Y40" s="110" t="str">
        <f ca="1">IFERROR(VLOOKUP($C40&amp;Y$37,Calc!$AC$94:$AD$357,2,0),"")</f>
        <v/>
      </c>
      <c r="Z40" s="110" t="str">
        <f ca="1">IFERROR(VLOOKUP($C40&amp;Z$37,Calc!$AC$94:$AD$357,2,0),"")</f>
        <v/>
      </c>
      <c r="AA40" s="110" t="str">
        <f ca="1">IFERROR(VLOOKUP($C40&amp;AA$37,Calc!$AC$94:$AD$357,2,0),"")</f>
        <v/>
      </c>
      <c r="AB40" s="110" t="str">
        <f ca="1">IFERROR(VLOOKUP($C40&amp;AB$37,Calc!$AC$94:$AD$357,2,0),"")</f>
        <v/>
      </c>
      <c r="AC40" s="375">
        <f t="shared" si="34"/>
        <v>0</v>
      </c>
      <c r="AD40" s="375">
        <f t="shared" si="35"/>
        <v>0</v>
      </c>
      <c r="AE40" s="376" t="str">
        <f t="shared" si="36"/>
        <v>Teilnehmer bzw. Mannschaft</v>
      </c>
      <c r="AF40" s="380" t="str">
        <f t="shared" ca="1" si="37"/>
        <v/>
      </c>
    </row>
    <row r="41" spans="2:32" ht="21.95" customHeight="1" x14ac:dyDescent="0.2">
      <c r="B41" s="390" t="str">
        <f ca="1">IF($C41="","",INDEX(Ergebnisse!$V$10:$V$21,MATCH($C41,Ergebnisse!$W$10:$W$21,0)))</f>
        <v/>
      </c>
      <c r="C41" s="391" t="str">
        <f ca="1">IF(Calc!$K$16=0,"",Calc!$AK7)</f>
        <v/>
      </c>
      <c r="D41" s="385" t="str">
        <f ca="1">IF($C41="","",VLOOKUP($C41,Calc!$C$20:$AF$31,28,0))</f>
        <v/>
      </c>
      <c r="E41" s="110" t="str">
        <f ca="1">IF($C41="","",VLOOKUP($C41,Calc!$C$20:$AF$31,30,0)&amp;Sprache!$E$87&amp;(VLOOKUP($C41,Calc!$C$20:$AF$31,30,0)-$F41))</f>
        <v/>
      </c>
      <c r="F41" s="110" t="str">
        <f ca="1">IF($C41="","",VLOOKUP($C41,Calc!$C$20:$AF$31,29,0))</f>
        <v/>
      </c>
      <c r="G41" s="120" t="str">
        <f ca="1">IF(C41="","",VLOOKUP(C41,Calc!$C$20:$AB$31,26,0))</f>
        <v/>
      </c>
      <c r="H41" s="126" t="str">
        <f ca="1">IFERROR(VLOOKUP($C41&amp;H$37,Calc!$Z$94:$AB$357,3,0),"")</f>
        <v/>
      </c>
      <c r="I41" s="110" t="str">
        <f ca="1">IFERROR(VLOOKUP($C41&amp;I$37,Calc!$Z$94:$AB$357,3,0),"")</f>
        <v/>
      </c>
      <c r="J41" s="110" t="str">
        <f ca="1">IFERROR(VLOOKUP($C41&amp;J$37,Calc!$Z$94:$AB$357,3,0),"")</f>
        <v/>
      </c>
      <c r="K41" s="117"/>
      <c r="L41" s="110" t="str">
        <f ca="1">IFERROR(VLOOKUP($C41&amp;L$37,Calc!$Z$94:$AB$357,3,0),"")</f>
        <v/>
      </c>
      <c r="M41" s="110" t="str">
        <f ca="1">IFERROR(VLOOKUP($C41&amp;M$37,Calc!$Z$94:$AB$357,3,0),"")</f>
        <v/>
      </c>
      <c r="N41" s="110" t="str">
        <f ca="1">IFERROR(VLOOKUP($C41&amp;N$37,Calc!$Z$94:$AB$357,3,0),"")</f>
        <v/>
      </c>
      <c r="O41" s="110" t="str">
        <f ca="1">IFERROR(VLOOKUP($C41&amp;O$37,Calc!$Z$94:$AB$357,3,0),"")</f>
        <v/>
      </c>
      <c r="P41" s="110" t="str">
        <f ca="1">IFERROR(VLOOKUP($C41&amp;P$37,Calc!$Z$94:$AB$357,3,0),"")</f>
        <v/>
      </c>
      <c r="Q41" s="110" t="str">
        <f ca="1">IFERROR(VLOOKUP($C41&amp;Q$37,Calc!$Z$94:$AB$357,3,0),"")</f>
        <v/>
      </c>
      <c r="R41" s="110" t="str">
        <f ca="1">IFERROR(VLOOKUP($C41&amp;R$37,Calc!$Z$94:$AB$357,3,0),"")</f>
        <v/>
      </c>
      <c r="S41" s="120" t="str">
        <f ca="1">IFERROR(VLOOKUP($C41&amp;S$37,Calc!$Z$94:$AB$357,3,0),"")</f>
        <v/>
      </c>
      <c r="T41" s="118" t="str">
        <f ca="1">IFERROR(VLOOKUP($C41&amp;T$37,Calc!$AC$94:$AD$357,2,0),"")</f>
        <v/>
      </c>
      <c r="U41" s="110" t="str">
        <f ca="1">IFERROR(VLOOKUP($C41&amp;U$37,Calc!$AC$94:$AD$357,2,0),"")</f>
        <v/>
      </c>
      <c r="V41" s="110" t="str">
        <f ca="1">IFERROR(VLOOKUP($C41&amp;V$37,Calc!$AC$94:$AD$357,2,0),"")</f>
        <v/>
      </c>
      <c r="W41" s="117"/>
      <c r="X41" s="110" t="str">
        <f ca="1">IFERROR(VLOOKUP($C41&amp;X$37,Calc!$AC$94:$AD$357,2,0),"")</f>
        <v/>
      </c>
      <c r="Y41" s="110" t="str">
        <f ca="1">IFERROR(VLOOKUP($C41&amp;Y$37,Calc!$AC$94:$AD$357,2,0),"")</f>
        <v/>
      </c>
      <c r="Z41" s="110" t="str">
        <f ca="1">IFERROR(VLOOKUP($C41&amp;Z$37,Calc!$AC$94:$AD$357,2,0),"")</f>
        <v/>
      </c>
      <c r="AA41" s="110" t="str">
        <f ca="1">IFERROR(VLOOKUP($C41&amp;AA$37,Calc!$AC$94:$AD$357,2,0),"")</f>
        <v/>
      </c>
      <c r="AB41" s="110" t="str">
        <f ca="1">IFERROR(VLOOKUP($C41&amp;AB$37,Calc!$AC$94:$AD$357,2,0),"")</f>
        <v/>
      </c>
      <c r="AC41" s="375">
        <f t="shared" si="34"/>
        <v>0</v>
      </c>
      <c r="AD41" s="375" t="str">
        <f t="shared" si="35"/>
        <v>Teilnehmer bzw. Mannschaft</v>
      </c>
      <c r="AE41" s="376" t="str">
        <f t="shared" ca="1" si="36"/>
        <v/>
      </c>
      <c r="AF41" s="380" t="str">
        <f t="shared" ca="1" si="37"/>
        <v/>
      </c>
    </row>
    <row r="42" spans="2:32" ht="21.95" customHeight="1" x14ac:dyDescent="0.2">
      <c r="B42" s="390" t="str">
        <f ca="1">IF($C42="","",INDEX(Ergebnisse!$V$10:$V$21,MATCH($C42,Ergebnisse!$W$10:$W$21,0)))</f>
        <v/>
      </c>
      <c r="C42" s="391" t="str">
        <f ca="1">IF(Calc!$K$16=0,"",Calc!$AK8)</f>
        <v/>
      </c>
      <c r="D42" s="385" t="str">
        <f ca="1">IF($C42="","",VLOOKUP($C42,Calc!$C$20:$AF$31,28,0))</f>
        <v/>
      </c>
      <c r="E42" s="110" t="str">
        <f ca="1">IF($C42="","",VLOOKUP($C42,Calc!$C$20:$AF$31,30,0)&amp;Sprache!$E$87&amp;(VLOOKUP($C42,Calc!$C$20:$AF$31,30,0)-$F42))</f>
        <v/>
      </c>
      <c r="F42" s="110" t="str">
        <f ca="1">IF($C42="","",VLOOKUP($C42,Calc!$C$20:$AF$31,29,0))</f>
        <v/>
      </c>
      <c r="G42" s="120" t="str">
        <f ca="1">IF(C42="","",VLOOKUP(C42,Calc!$C$20:$AB$31,26,0))</f>
        <v/>
      </c>
      <c r="H42" s="126" t="str">
        <f ca="1">IFERROR(VLOOKUP($C42&amp;H$37,Calc!$Z$94:$AB$357,3,0),"")</f>
        <v/>
      </c>
      <c r="I42" s="110" t="str">
        <f ca="1">IFERROR(VLOOKUP($C42&amp;I$37,Calc!$Z$94:$AB$357,3,0),"")</f>
        <v/>
      </c>
      <c r="J42" s="110" t="str">
        <f ca="1">IFERROR(VLOOKUP($C42&amp;J$37,Calc!$Z$94:$AB$357,3,0),"")</f>
        <v/>
      </c>
      <c r="K42" s="110" t="str">
        <f ca="1">IFERROR(VLOOKUP($C42&amp;K$37,Calc!$Z$94:$AB$357,3,0),"")</f>
        <v/>
      </c>
      <c r="L42" s="117"/>
      <c r="M42" s="110" t="str">
        <f ca="1">IFERROR(VLOOKUP($C42&amp;M$37,Calc!$Z$94:$AB$357,3,0),"")</f>
        <v/>
      </c>
      <c r="N42" s="110" t="str">
        <f ca="1">IFERROR(VLOOKUP($C42&amp;N$37,Calc!$Z$94:$AB$357,3,0),"")</f>
        <v/>
      </c>
      <c r="O42" s="110" t="str">
        <f ca="1">IFERROR(VLOOKUP($C42&amp;O$37,Calc!$Z$94:$AB$357,3,0),"")</f>
        <v/>
      </c>
      <c r="P42" s="110" t="str">
        <f ca="1">IFERROR(VLOOKUP($C42&amp;P$37,Calc!$Z$94:$AB$357,3,0),"")</f>
        <v/>
      </c>
      <c r="Q42" s="110" t="str">
        <f ca="1">IFERROR(VLOOKUP($C42&amp;Q$37,Calc!$Z$94:$AB$357,3,0),"")</f>
        <v/>
      </c>
      <c r="R42" s="110" t="str">
        <f ca="1">IFERROR(VLOOKUP($C42&amp;R$37,Calc!$Z$94:$AB$357,3,0),"")</f>
        <v/>
      </c>
      <c r="S42" s="120" t="str">
        <f ca="1">IFERROR(VLOOKUP($C42&amp;S$37,Calc!$Z$94:$AB$357,3,0),"")</f>
        <v/>
      </c>
      <c r="T42" s="118" t="str">
        <f ca="1">IFERROR(VLOOKUP($C42&amp;T$37,Calc!$AC$94:$AD$357,2,0),"")</f>
        <v/>
      </c>
      <c r="U42" s="110" t="str">
        <f ca="1">IFERROR(VLOOKUP($C42&amp;U$37,Calc!$AC$94:$AD$357,2,0),"")</f>
        <v/>
      </c>
      <c r="V42" s="110" t="str">
        <f ca="1">IFERROR(VLOOKUP($C42&amp;V$37,Calc!$AC$94:$AD$357,2,0),"")</f>
        <v/>
      </c>
      <c r="W42" s="110" t="str">
        <f ca="1">IFERROR(VLOOKUP($C42&amp;W$37,Calc!$AC$94:$AD$357,2,0),"")</f>
        <v/>
      </c>
      <c r="X42" s="117"/>
      <c r="Y42" s="110" t="str">
        <f ca="1">IFERROR(VLOOKUP($C42&amp;Y$37,Calc!$AC$94:$AD$357,2,0),"")</f>
        <v/>
      </c>
      <c r="Z42" s="110" t="str">
        <f ca="1">IFERROR(VLOOKUP($C42&amp;Z$37,Calc!$AC$94:$AD$357,2,0),"")</f>
        <v/>
      </c>
      <c r="AA42" s="110" t="str">
        <f ca="1">IFERROR(VLOOKUP($C42&amp;AA$37,Calc!$AC$94:$AD$357,2,0),"")</f>
        <v/>
      </c>
      <c r="AB42" s="110" t="str">
        <f ca="1">IFERROR(VLOOKUP($C42&amp;AB$37,Calc!$AC$94:$AD$357,2,0),"")</f>
        <v/>
      </c>
      <c r="AC42" s="375" t="str">
        <f t="shared" si="34"/>
        <v>Teilnehmer bzw. Mannschaft</v>
      </c>
      <c r="AD42" s="375" t="str">
        <f t="shared" ca="1" si="35"/>
        <v/>
      </c>
      <c r="AE42" s="376" t="str">
        <f t="shared" ca="1" si="36"/>
        <v/>
      </c>
      <c r="AF42" s="380" t="str">
        <f t="shared" ca="1" si="37"/>
        <v/>
      </c>
    </row>
    <row r="43" spans="2:32" ht="21.95" customHeight="1" x14ac:dyDescent="0.2">
      <c r="B43" s="390" t="str">
        <f ca="1">IF($C43="","",INDEX(Ergebnisse!$V$10:$V$21,MATCH($C43,Ergebnisse!$W$10:$W$21,0)))</f>
        <v/>
      </c>
      <c r="C43" s="391" t="str">
        <f ca="1">IF(Calc!$K$16=0,"",Calc!$AK9)</f>
        <v/>
      </c>
      <c r="D43" s="385" t="str">
        <f ca="1">IF($C43="","",VLOOKUP($C43,Calc!$C$20:$AF$31,28,0))</f>
        <v/>
      </c>
      <c r="E43" s="110" t="str">
        <f ca="1">IF($C43="","",VLOOKUP($C43,Calc!$C$20:$AF$31,30,0)&amp;Sprache!$E$87&amp;(VLOOKUP($C43,Calc!$C$20:$AF$31,30,0)-$F43))</f>
        <v/>
      </c>
      <c r="F43" s="110" t="str">
        <f ca="1">IF($C43="","",VLOOKUP($C43,Calc!$C$20:$AF$31,29,0))</f>
        <v/>
      </c>
      <c r="G43" s="120" t="str">
        <f ca="1">IF(C43="","",VLOOKUP(C43,Calc!$C$20:$AB$31,26,0))</f>
        <v/>
      </c>
      <c r="H43" s="126" t="str">
        <f ca="1">IFERROR(VLOOKUP($C43&amp;H$37,Calc!$Z$94:$AB$357,3,0),"")</f>
        <v/>
      </c>
      <c r="I43" s="110" t="str">
        <f ca="1">IFERROR(VLOOKUP($C43&amp;I$37,Calc!$Z$94:$AB$357,3,0),"")</f>
        <v/>
      </c>
      <c r="J43" s="110" t="str">
        <f ca="1">IFERROR(VLOOKUP($C43&amp;J$37,Calc!$Z$94:$AB$357,3,0),"")</f>
        <v/>
      </c>
      <c r="K43" s="110" t="str">
        <f ca="1">IFERROR(VLOOKUP($C43&amp;K$37,Calc!$Z$94:$AB$357,3,0),"")</f>
        <v/>
      </c>
      <c r="L43" s="110" t="str">
        <f ca="1">IFERROR(VLOOKUP($C43&amp;L$37,Calc!$Z$94:$AB$357,3,0),"")</f>
        <v/>
      </c>
      <c r="M43" s="117"/>
      <c r="N43" s="110" t="str">
        <f ca="1">IFERROR(VLOOKUP($C43&amp;N$37,Calc!$Z$94:$AB$357,3,0),"")</f>
        <v/>
      </c>
      <c r="O43" s="110" t="str">
        <f ca="1">IFERROR(VLOOKUP($C43&amp;O$37,Calc!$Z$94:$AB$357,3,0),"")</f>
        <v/>
      </c>
      <c r="P43" s="110" t="str">
        <f ca="1">IFERROR(VLOOKUP($C43&amp;P$37,Calc!$Z$94:$AB$357,3,0),"")</f>
        <v/>
      </c>
      <c r="Q43" s="110" t="str">
        <f ca="1">IFERROR(VLOOKUP($C43&amp;Q$37,Calc!$Z$94:$AB$357,3,0),"")</f>
        <v/>
      </c>
      <c r="R43" s="110" t="str">
        <f ca="1">IFERROR(VLOOKUP($C43&amp;R$37,Calc!$Z$94:$AB$357,3,0),"")</f>
        <v/>
      </c>
      <c r="S43" s="120" t="str">
        <f ca="1">IFERROR(VLOOKUP($C43&amp;S$37,Calc!$Z$94:$AB$357,3,0),"")</f>
        <v/>
      </c>
      <c r="T43" s="118" t="str">
        <f ca="1">IFERROR(VLOOKUP($C43&amp;T$37,Calc!$AC$94:$AD$357,2,0),"")</f>
        <v/>
      </c>
      <c r="U43" s="110" t="str">
        <f ca="1">IFERROR(VLOOKUP($C43&amp;U$37,Calc!$AC$94:$AD$357,2,0),"")</f>
        <v/>
      </c>
      <c r="V43" s="110" t="str">
        <f ca="1">IFERROR(VLOOKUP($C43&amp;V$37,Calc!$AC$94:$AD$357,2,0),"")</f>
        <v/>
      </c>
      <c r="W43" s="110" t="str">
        <f ca="1">IFERROR(VLOOKUP($C43&amp;W$37,Calc!$AC$94:$AD$357,2,0),"")</f>
        <v/>
      </c>
      <c r="X43" s="110" t="str">
        <f ca="1">IFERROR(VLOOKUP($C43&amp;X$37,Calc!$AC$94:$AD$357,2,0),"")</f>
        <v/>
      </c>
      <c r="Y43" s="117"/>
      <c r="Z43" s="110" t="str">
        <f ca="1">IFERROR(VLOOKUP($C43&amp;Z$37,Calc!$AC$94:$AD$357,2,0),"")</f>
        <v/>
      </c>
      <c r="AA43" s="110" t="str">
        <f ca="1">IFERROR(VLOOKUP($C43&amp;AA$37,Calc!$AC$94:$AD$357,2,0),"")</f>
        <v/>
      </c>
      <c r="AB43" s="110" t="str">
        <f ca="1">IFERROR(VLOOKUP($C43&amp;AB$37,Calc!$AC$94:$AD$357,2,0),"")</f>
        <v/>
      </c>
      <c r="AC43" s="375" t="str">
        <f t="shared" ca="1" si="34"/>
        <v/>
      </c>
      <c r="AD43" s="375" t="str">
        <f t="shared" ca="1" si="35"/>
        <v/>
      </c>
      <c r="AE43" s="376" t="str">
        <f t="shared" ca="1" si="36"/>
        <v/>
      </c>
      <c r="AF43" s="380" t="str">
        <f t="shared" ca="1" si="37"/>
        <v/>
      </c>
    </row>
    <row r="44" spans="2:32" ht="21.95" customHeight="1" x14ac:dyDescent="0.2">
      <c r="B44" s="390" t="str">
        <f ca="1">IF($C44="","",INDEX(Ergebnisse!$V$10:$V$21,MATCH($C44,Ergebnisse!$W$10:$W$21,0)))</f>
        <v/>
      </c>
      <c r="C44" s="391" t="str">
        <f ca="1">IF(Calc!$K$16=0,"",Calc!$AK10)</f>
        <v/>
      </c>
      <c r="D44" s="385" t="str">
        <f ca="1">IF($C44="","",VLOOKUP($C44,Calc!$C$20:$AF$31,28,0))</f>
        <v/>
      </c>
      <c r="E44" s="110" t="str">
        <f ca="1">IF($C44="","",VLOOKUP($C44,Calc!$C$20:$AF$31,30,0)&amp;Sprache!$E$87&amp;(VLOOKUP($C44,Calc!$C$20:$AF$31,30,0)-$F44))</f>
        <v/>
      </c>
      <c r="F44" s="110" t="str">
        <f ca="1">IF($C44="","",VLOOKUP($C44,Calc!$C$20:$AF$31,29,0))</f>
        <v/>
      </c>
      <c r="G44" s="120" t="str">
        <f ca="1">IF(C44="","",VLOOKUP(C44,Calc!$C$20:$AB$31,26,0))</f>
        <v/>
      </c>
      <c r="H44" s="126" t="str">
        <f ca="1">IFERROR(VLOOKUP($C44&amp;H$37,Calc!$Z$94:$AB$357,3,0),"")</f>
        <v/>
      </c>
      <c r="I44" s="110" t="str">
        <f ca="1">IFERROR(VLOOKUP($C44&amp;I$37,Calc!$Z$94:$AB$357,3,0),"")</f>
        <v/>
      </c>
      <c r="J44" s="110" t="str">
        <f ca="1">IFERROR(VLOOKUP($C44&amp;J$37,Calc!$Z$94:$AB$357,3,0),"")</f>
        <v/>
      </c>
      <c r="K44" s="110" t="str">
        <f ca="1">IFERROR(VLOOKUP($C44&amp;K$37,Calc!$Z$94:$AB$357,3,0),"")</f>
        <v/>
      </c>
      <c r="L44" s="110" t="str">
        <f ca="1">IFERROR(VLOOKUP($C44&amp;L$37,Calc!$Z$94:$AB$357,3,0),"")</f>
        <v/>
      </c>
      <c r="M44" s="110" t="str">
        <f ca="1">IFERROR(VLOOKUP($C44&amp;M$37,Calc!$Z$94:$AB$357,3,0),"")</f>
        <v/>
      </c>
      <c r="N44" s="117"/>
      <c r="O44" s="110" t="str">
        <f ca="1">IFERROR(VLOOKUP($C44&amp;O$37,Calc!$Z$94:$AB$357,3,0),"")</f>
        <v/>
      </c>
      <c r="P44" s="110" t="str">
        <f ca="1">IFERROR(VLOOKUP($C44&amp;P$37,Calc!$Z$94:$AB$357,3,0),"")</f>
        <v/>
      </c>
      <c r="Q44" s="110" t="str">
        <f ca="1">IFERROR(VLOOKUP($C44&amp;Q$37,Calc!$Z$94:$AB$357,3,0),"")</f>
        <v/>
      </c>
      <c r="R44" s="110" t="str">
        <f ca="1">IFERROR(VLOOKUP($C44&amp;R$37,Calc!$Z$94:$AB$357,3,0),"")</f>
        <v/>
      </c>
      <c r="S44" s="120" t="str">
        <f ca="1">IFERROR(VLOOKUP($C44&amp;S$37,Calc!$Z$94:$AB$357,3,0),"")</f>
        <v/>
      </c>
      <c r="T44" s="118" t="str">
        <f ca="1">IFERROR(VLOOKUP($C44&amp;T$37,Calc!$AC$94:$AD$357,2,0),"")</f>
        <v/>
      </c>
      <c r="U44" s="110" t="str">
        <f ca="1">IFERROR(VLOOKUP($C44&amp;U$37,Calc!$AC$94:$AD$357,2,0),"")</f>
        <v/>
      </c>
      <c r="V44" s="110" t="str">
        <f ca="1">IFERROR(VLOOKUP($C44&amp;V$37,Calc!$AC$94:$AD$357,2,0),"")</f>
        <v/>
      </c>
      <c r="W44" s="110" t="str">
        <f ca="1">IFERROR(VLOOKUP($C44&amp;W$37,Calc!$AC$94:$AD$357,2,0),"")</f>
        <v/>
      </c>
      <c r="X44" s="110" t="str">
        <f ca="1">IFERROR(VLOOKUP($C44&amp;X$37,Calc!$AC$94:$AD$357,2,0),"")</f>
        <v/>
      </c>
      <c r="Y44" s="110" t="str">
        <f ca="1">IFERROR(VLOOKUP($C44&amp;Y$37,Calc!$AC$94:$AD$357,2,0),"")</f>
        <v/>
      </c>
      <c r="Z44" s="117"/>
      <c r="AA44" s="110" t="str">
        <f ca="1">IFERROR(VLOOKUP($C44&amp;AA$37,Calc!$AC$94:$AD$357,2,0),"")</f>
        <v/>
      </c>
      <c r="AB44" s="110" t="str">
        <f ca="1">IFERROR(VLOOKUP($C44&amp;AB$37,Calc!$AC$94:$AD$357,2,0),"")</f>
        <v/>
      </c>
      <c r="AC44" s="375" t="str">
        <f t="shared" ca="1" si="34"/>
        <v/>
      </c>
      <c r="AD44" s="375" t="str">
        <f t="shared" ca="1" si="35"/>
        <v/>
      </c>
      <c r="AE44" s="376" t="str">
        <f t="shared" ca="1" si="36"/>
        <v/>
      </c>
      <c r="AF44" s="380" t="str">
        <f t="shared" ca="1" si="37"/>
        <v/>
      </c>
    </row>
    <row r="45" spans="2:32" ht="21.95" customHeight="1" x14ac:dyDescent="0.2">
      <c r="B45" s="390" t="str">
        <f ca="1">IF($C45="","",INDEX(Ergebnisse!$V$10:$V$21,MATCH($C45,Ergebnisse!$W$10:$W$21,0)))</f>
        <v/>
      </c>
      <c r="C45" s="391" t="str">
        <f ca="1">IF(Calc!$K$16=0,"",Calc!$AK11)</f>
        <v/>
      </c>
      <c r="D45" s="385" t="str">
        <f ca="1">IF($C45="","",VLOOKUP($C45,Calc!$C$20:$AF$31,28,0))</f>
        <v/>
      </c>
      <c r="E45" s="110" t="str">
        <f ca="1">IF($C45="","",VLOOKUP($C45,Calc!$C$20:$AF$31,30,0)&amp;Sprache!$E$87&amp;(VLOOKUP($C45,Calc!$C$20:$AF$31,30,0)-$F45))</f>
        <v/>
      </c>
      <c r="F45" s="110" t="str">
        <f ca="1">IF($C45="","",VLOOKUP($C45,Calc!$C$20:$AF$31,29,0))</f>
        <v/>
      </c>
      <c r="G45" s="120" t="str">
        <f ca="1">IF(C45="","",VLOOKUP(C45,Calc!$C$20:$AB$31,26,0))</f>
        <v/>
      </c>
      <c r="H45" s="126" t="str">
        <f ca="1">IFERROR(VLOOKUP($C45&amp;H$37,Calc!$Z$94:$AB$357,3,0),"")</f>
        <v/>
      </c>
      <c r="I45" s="110" t="str">
        <f ca="1">IFERROR(VLOOKUP($C45&amp;I$37,Calc!$Z$94:$AB$357,3,0),"")</f>
        <v/>
      </c>
      <c r="J45" s="110" t="str">
        <f ca="1">IFERROR(VLOOKUP($C45&amp;J$37,Calc!$Z$94:$AB$357,3,0),"")</f>
        <v/>
      </c>
      <c r="K45" s="110" t="str">
        <f ca="1">IFERROR(VLOOKUP($C45&amp;K$37,Calc!$Z$94:$AB$357,3,0),"")</f>
        <v/>
      </c>
      <c r="L45" s="110" t="str">
        <f ca="1">IFERROR(VLOOKUP($C45&amp;L$37,Calc!$Z$94:$AB$357,3,0),"")</f>
        <v/>
      </c>
      <c r="M45" s="110" t="str">
        <f ca="1">IFERROR(VLOOKUP($C45&amp;M$37,Calc!$Z$94:$AB$357,3,0),"")</f>
        <v/>
      </c>
      <c r="N45" s="110" t="str">
        <f ca="1">IFERROR(VLOOKUP($C45&amp;N$37,Calc!$Z$94:$AB$357,3,0),"")</f>
        <v/>
      </c>
      <c r="O45" s="117"/>
      <c r="P45" s="110" t="str">
        <f ca="1">IFERROR(VLOOKUP($C45&amp;P$37,Calc!$Z$94:$AB$357,3,0),"")</f>
        <v/>
      </c>
      <c r="Q45" s="110" t="str">
        <f ca="1">IFERROR(VLOOKUP($C45&amp;Q$37,Calc!$Z$94:$AB$357,3,0),"")</f>
        <v/>
      </c>
      <c r="R45" s="110" t="str">
        <f ca="1">IFERROR(VLOOKUP($C45&amp;R$37,Calc!$Z$94:$AB$357,3,0),"")</f>
        <v/>
      </c>
      <c r="S45" s="120" t="str">
        <f ca="1">IFERROR(VLOOKUP($C45&amp;S$37,Calc!$Z$94:$AB$357,3,0),"")</f>
        <v/>
      </c>
      <c r="T45" s="118" t="str">
        <f ca="1">IFERROR(VLOOKUP($C45&amp;T$37,Calc!$AC$94:$AD$357,2,0),"")</f>
        <v/>
      </c>
      <c r="U45" s="110" t="str">
        <f ca="1">IFERROR(VLOOKUP($C45&amp;U$37,Calc!$AC$94:$AD$357,2,0),"")</f>
        <v/>
      </c>
      <c r="V45" s="110" t="str">
        <f ca="1">IFERROR(VLOOKUP($C45&amp;V$37,Calc!$AC$94:$AD$357,2,0),"")</f>
        <v/>
      </c>
      <c r="W45" s="110" t="str">
        <f ca="1">IFERROR(VLOOKUP($C45&amp;W$37,Calc!$AC$94:$AD$357,2,0),"")</f>
        <v/>
      </c>
      <c r="X45" s="110" t="str">
        <f ca="1">IFERROR(VLOOKUP($C45&amp;X$37,Calc!$AC$94:$AD$357,2,0),"")</f>
        <v/>
      </c>
      <c r="Y45" s="110" t="str">
        <f ca="1">IFERROR(VLOOKUP($C45&amp;Y$37,Calc!$AC$94:$AD$357,2,0),"")</f>
        <v/>
      </c>
      <c r="Z45" s="110" t="str">
        <f ca="1">IFERROR(VLOOKUP($C45&amp;Z$37,Calc!$AC$94:$AD$357,2,0),"")</f>
        <v/>
      </c>
      <c r="AA45" s="117"/>
      <c r="AB45" s="110" t="str">
        <f ca="1">IFERROR(VLOOKUP($C45&amp;AB$37,Calc!$AC$94:$AD$357,2,0),"")</f>
        <v/>
      </c>
      <c r="AC45" s="375" t="str">
        <f t="shared" ca="1" si="34"/>
        <v/>
      </c>
      <c r="AD45" s="375" t="str">
        <f t="shared" ca="1" si="35"/>
        <v/>
      </c>
      <c r="AE45" s="376" t="str">
        <f t="shared" ca="1" si="36"/>
        <v/>
      </c>
      <c r="AF45" s="380" t="str">
        <f t="shared" ca="1" si="37"/>
        <v/>
      </c>
    </row>
    <row r="46" spans="2:32" ht="21.95" customHeight="1" x14ac:dyDescent="0.2">
      <c r="B46" s="390" t="str">
        <f ca="1">IF($C46="","",INDEX(Ergebnisse!$V$10:$V$21,MATCH($C46,Ergebnisse!$W$10:$W$21,0)))</f>
        <v/>
      </c>
      <c r="C46" s="391" t="str">
        <f ca="1">IF(Calc!$K$16=0,"",Calc!$AK12)</f>
        <v/>
      </c>
      <c r="D46" s="385" t="str">
        <f ca="1">IF($C46="","",VLOOKUP($C46,Calc!$C$20:$AF$31,28,0))</f>
        <v/>
      </c>
      <c r="E46" s="110" t="str">
        <f ca="1">IF($C46="","",VLOOKUP($C46,Calc!$C$20:$AF$31,30,0)&amp;Sprache!$E$87&amp;(VLOOKUP($C46,Calc!$C$20:$AF$31,30,0)-$F46))</f>
        <v/>
      </c>
      <c r="F46" s="110" t="str">
        <f ca="1">IF($C46="","",VLOOKUP($C46,Calc!$C$20:$AF$31,29,0))</f>
        <v/>
      </c>
      <c r="G46" s="120" t="str">
        <f ca="1">IF(C46="","",VLOOKUP(C46,Calc!$C$20:$AB$31,26,0))</f>
        <v/>
      </c>
      <c r="H46" s="126" t="str">
        <f ca="1">IFERROR(VLOOKUP($C46&amp;H$37,Calc!$Z$94:$AB$357,3,0),"")</f>
        <v/>
      </c>
      <c r="I46" s="110" t="str">
        <f ca="1">IFERROR(VLOOKUP($C46&amp;I$37,Calc!$Z$94:$AB$357,3,0),"")</f>
        <v/>
      </c>
      <c r="J46" s="110" t="str">
        <f ca="1">IFERROR(VLOOKUP($C46&amp;J$37,Calc!$Z$94:$AB$357,3,0),"")</f>
        <v/>
      </c>
      <c r="K46" s="110" t="str">
        <f ca="1">IFERROR(VLOOKUP($C46&amp;K$37,Calc!$Z$94:$AB$357,3,0),"")</f>
        <v/>
      </c>
      <c r="L46" s="110" t="str">
        <f ca="1">IFERROR(VLOOKUP($C46&amp;L$37,Calc!$Z$94:$AB$357,3,0),"")</f>
        <v/>
      </c>
      <c r="M46" s="110" t="str">
        <f ca="1">IFERROR(VLOOKUP($C46&amp;M$37,Calc!$Z$94:$AB$357,3,0),"")</f>
        <v/>
      </c>
      <c r="N46" s="110" t="str">
        <f ca="1">IFERROR(VLOOKUP($C46&amp;N$37,Calc!$Z$94:$AB$357,3,0),"")</f>
        <v/>
      </c>
      <c r="O46" s="110" t="str">
        <f ca="1">IFERROR(VLOOKUP($C46&amp;O$37,Calc!$Z$94:$AB$357,3,0),"")</f>
        <v/>
      </c>
      <c r="P46" s="117"/>
      <c r="Q46" s="110" t="str">
        <f ca="1">IFERROR(VLOOKUP($C46&amp;Q$37,Calc!$Z$94:$AB$357,3,0),"")</f>
        <v/>
      </c>
      <c r="R46" s="110" t="str">
        <f ca="1">IFERROR(VLOOKUP($C46&amp;R$37,Calc!$Z$94:$AB$357,3,0),"")</f>
        <v/>
      </c>
      <c r="S46" s="120" t="str">
        <f ca="1">IFERROR(VLOOKUP($C46&amp;S$37,Calc!$Z$94:$AB$357,3,0),"")</f>
        <v/>
      </c>
      <c r="T46" s="118" t="str">
        <f ca="1">IFERROR(VLOOKUP($C46&amp;T$37,Calc!$AC$94:$AD$357,2,0),"")</f>
        <v/>
      </c>
      <c r="U46" s="110" t="str">
        <f ca="1">IFERROR(VLOOKUP($C46&amp;U$37,Calc!$AC$94:$AD$357,2,0),"")</f>
        <v/>
      </c>
      <c r="V46" s="110" t="str">
        <f ca="1">IFERROR(VLOOKUP($C46&amp;V$37,Calc!$AC$94:$AD$357,2,0),"")</f>
        <v/>
      </c>
      <c r="W46" s="110" t="str">
        <f ca="1">IFERROR(VLOOKUP($C46&amp;W$37,Calc!$AC$94:$AD$357,2,0),"")</f>
        <v/>
      </c>
      <c r="X46" s="110" t="str">
        <f ca="1">IFERROR(VLOOKUP($C46&amp;X$37,Calc!$AC$94:$AD$357,2,0),"")</f>
        <v/>
      </c>
      <c r="Y46" s="110" t="str">
        <f ca="1">IFERROR(VLOOKUP($C46&amp;Y$37,Calc!$AC$94:$AD$357,2,0),"")</f>
        <v/>
      </c>
      <c r="Z46" s="110" t="str">
        <f ca="1">IFERROR(VLOOKUP($C46&amp;Z$37,Calc!$AC$94:$AD$357,2,0),"")</f>
        <v/>
      </c>
      <c r="AA46" s="110" t="str">
        <f ca="1">IFERROR(VLOOKUP($C46&amp;AA$37,Calc!$AC$94:$AD$357,2,0),"")</f>
        <v/>
      </c>
      <c r="AB46" s="117"/>
      <c r="AC46" s="375" t="str">
        <f t="shared" ca="1" si="34"/>
        <v/>
      </c>
      <c r="AD46" s="375" t="str">
        <f t="shared" ca="1" si="35"/>
        <v/>
      </c>
      <c r="AE46" s="376" t="str">
        <f t="shared" ca="1" si="36"/>
        <v/>
      </c>
      <c r="AF46" s="380" t="str">
        <f t="shared" ca="1" si="37"/>
        <v/>
      </c>
    </row>
    <row r="47" spans="2:32" ht="21.95" customHeight="1" x14ac:dyDescent="0.2">
      <c r="B47" s="390" t="str">
        <f ca="1">IF($C47="","",INDEX(Ergebnisse!$V$10:$V$21,MATCH($C47,Ergebnisse!$W$10:$W$21,0)))</f>
        <v/>
      </c>
      <c r="C47" s="391" t="str">
        <f ca="1">IF(Calc!$K$16=0,"",Calc!$AK13)</f>
        <v/>
      </c>
      <c r="D47" s="385" t="str">
        <f ca="1">IF($C47="","",VLOOKUP($C47,Calc!$C$20:$AF$31,28,0))</f>
        <v/>
      </c>
      <c r="E47" s="110" t="str">
        <f ca="1">IF($C47="","",VLOOKUP($C47,Calc!$C$20:$AF$31,30,0)&amp;Sprache!$E$87&amp;(VLOOKUP($C47,Calc!$C$20:$AF$31,30,0)-$F47))</f>
        <v/>
      </c>
      <c r="F47" s="110" t="str">
        <f ca="1">IF($C47="","",VLOOKUP($C47,Calc!$C$20:$AF$31,29,0))</f>
        <v/>
      </c>
      <c r="G47" s="120" t="str">
        <f ca="1">IF(C47="","",VLOOKUP(C47,Calc!$C$20:$AB$31,26,0))</f>
        <v/>
      </c>
      <c r="H47" s="126" t="str">
        <f ca="1">IFERROR(VLOOKUP($C47&amp;H$37,Calc!$Z$94:$AB$357,3,0),"")</f>
        <v/>
      </c>
      <c r="I47" s="110" t="str">
        <f ca="1">IFERROR(VLOOKUP($C47&amp;I$37,Calc!$Z$94:$AB$357,3,0),"")</f>
        <v/>
      </c>
      <c r="J47" s="110" t="str">
        <f ca="1">IFERROR(VLOOKUP($C47&amp;J$37,Calc!$Z$94:$AB$357,3,0),"")</f>
        <v/>
      </c>
      <c r="K47" s="110" t="str">
        <f ca="1">IFERROR(VLOOKUP($C47&amp;K$37,Calc!$Z$94:$AB$357,3,0),"")</f>
        <v/>
      </c>
      <c r="L47" s="110" t="str">
        <f ca="1">IFERROR(VLOOKUP($C47&amp;L$37,Calc!$Z$94:$AB$357,3,0),"")</f>
        <v/>
      </c>
      <c r="M47" s="110" t="str">
        <f ca="1">IFERROR(VLOOKUP($C47&amp;M$37,Calc!$Z$94:$AB$357,3,0),"")</f>
        <v/>
      </c>
      <c r="N47" s="110" t="str">
        <f ca="1">IFERROR(VLOOKUP($C47&amp;N$37,Calc!$Z$94:$AB$357,3,0),"")</f>
        <v/>
      </c>
      <c r="O47" s="110" t="str">
        <f ca="1">IFERROR(VLOOKUP($C47&amp;O$37,Calc!$Z$94:$AB$357,3,0),"")</f>
        <v/>
      </c>
      <c r="P47" s="371"/>
      <c r="Q47" s="117"/>
      <c r="R47" s="110" t="str">
        <f ca="1">IFERROR(VLOOKUP($C47&amp;R$37,Calc!$Z$94:$AB$357,3,0),"")</f>
        <v/>
      </c>
      <c r="S47" s="120" t="str">
        <f ca="1">IFERROR(VLOOKUP($C47&amp;S$37,Calc!$Z$94:$AB$357,3,0),"")</f>
        <v/>
      </c>
      <c r="T47" s="118" t="str">
        <f ca="1">IFERROR(VLOOKUP($C47&amp;T$37,Calc!$AC$94:$AD$357,2,0),"")</f>
        <v/>
      </c>
      <c r="U47" s="110" t="str">
        <f ca="1">IFERROR(VLOOKUP($C47&amp;U$37,Calc!$AC$94:$AD$357,2,0),"")</f>
        <v/>
      </c>
      <c r="V47" s="110" t="str">
        <f ca="1">IFERROR(VLOOKUP($C47&amp;V$37,Calc!$AC$94:$AD$357,2,0),"")</f>
        <v/>
      </c>
      <c r="W47" s="110" t="str">
        <f ca="1">IFERROR(VLOOKUP($C47&amp;W$37,Calc!$AC$94:$AD$357,2,0),"")</f>
        <v/>
      </c>
      <c r="X47" s="110" t="str">
        <f ca="1">IFERROR(VLOOKUP($C47&amp;X$37,Calc!$AC$94:$AD$357,2,0),"")</f>
        <v/>
      </c>
      <c r="Y47" s="110" t="str">
        <f ca="1">IFERROR(VLOOKUP($C47&amp;Y$37,Calc!$AC$94:$AD$357,2,0),"")</f>
        <v/>
      </c>
      <c r="Z47" s="110" t="str">
        <f ca="1">IFERROR(VLOOKUP($C47&amp;Z$37,Calc!$AC$94:$AD$357,2,0),"")</f>
        <v/>
      </c>
      <c r="AA47" s="110" t="str">
        <f ca="1">IFERROR(VLOOKUP($C47&amp;AA$37,Calc!$AC$94:$AD$357,2,0),"")</f>
        <v/>
      </c>
      <c r="AB47" s="110" t="str">
        <f ca="1">IFERROR(VLOOKUP($C47&amp;AB$37,Calc!$AC$94:$AD$357,2,0),"")</f>
        <v/>
      </c>
      <c r="AC47" s="117"/>
      <c r="AD47" s="375" t="str">
        <f t="shared" ca="1" si="35"/>
        <v/>
      </c>
      <c r="AE47" s="376" t="str">
        <f t="shared" ca="1" si="36"/>
        <v/>
      </c>
      <c r="AF47" s="380" t="str">
        <f t="shared" ca="1" si="37"/>
        <v/>
      </c>
    </row>
    <row r="48" spans="2:32" ht="21.95" customHeight="1" x14ac:dyDescent="0.2">
      <c r="B48" s="390" t="str">
        <f ca="1">IF($C48="","",INDEX(Ergebnisse!$V$10:$V$21,MATCH($C48,Ergebnisse!$W$10:$W$21,0)))</f>
        <v/>
      </c>
      <c r="C48" s="391" t="str">
        <f ca="1">IF(Calc!$K$16=0,"",Calc!$AK14)</f>
        <v/>
      </c>
      <c r="D48" s="385" t="str">
        <f ca="1">IF($C48="","",VLOOKUP($C48,Calc!$C$20:$AF$31,28,0))</f>
        <v/>
      </c>
      <c r="E48" s="110" t="str">
        <f ca="1">IF($C48="","",VLOOKUP($C48,Calc!$C$20:$AF$31,30,0)&amp;Sprache!$E$87&amp;(VLOOKUP($C48,Calc!$C$20:$AF$31,30,0)-$F48))</f>
        <v/>
      </c>
      <c r="F48" s="110" t="str">
        <f ca="1">IF($C48="","",VLOOKUP($C48,Calc!$C$20:$AF$31,29,0))</f>
        <v/>
      </c>
      <c r="G48" s="120" t="str">
        <f ca="1">IF(C48="","",VLOOKUP(C48,Calc!$C$20:$AB$31,26,0))</f>
        <v/>
      </c>
      <c r="H48" s="126" t="str">
        <f ca="1">IFERROR(VLOOKUP($C48&amp;H$37,Calc!$Z$94:$AB$357,3,0),"")</f>
        <v/>
      </c>
      <c r="I48" s="110" t="str">
        <f ca="1">IFERROR(VLOOKUP($C48&amp;I$37,Calc!$Z$94:$AB$357,3,0),"")</f>
        <v/>
      </c>
      <c r="J48" s="110" t="str">
        <f ca="1">IFERROR(VLOOKUP($C48&amp;J$37,Calc!$Z$94:$AB$357,3,0),"")</f>
        <v/>
      </c>
      <c r="K48" s="110" t="str">
        <f ca="1">IFERROR(VLOOKUP($C48&amp;K$37,Calc!$Z$94:$AB$357,3,0),"")</f>
        <v/>
      </c>
      <c r="L48" s="110" t="str">
        <f ca="1">IFERROR(VLOOKUP($C48&amp;L$37,Calc!$Z$94:$AB$357,3,0),"")</f>
        <v/>
      </c>
      <c r="M48" s="110" t="str">
        <f ca="1">IFERROR(VLOOKUP($C48&amp;M$37,Calc!$Z$94:$AB$357,3,0),"")</f>
        <v/>
      </c>
      <c r="N48" s="110" t="str">
        <f ca="1">IFERROR(VLOOKUP($C48&amp;N$37,Calc!$Z$94:$AB$357,3,0),"")</f>
        <v/>
      </c>
      <c r="O48" s="110" t="str">
        <f ca="1">IFERROR(VLOOKUP($C48&amp;O$37,Calc!$Z$94:$AB$357,3,0),"")</f>
        <v/>
      </c>
      <c r="P48" s="371"/>
      <c r="Q48" s="110" t="str">
        <f ca="1">IFERROR(VLOOKUP($C48&amp;Q$37,Calc!$Z$94:$AB$357,3,0),"")</f>
        <v/>
      </c>
      <c r="R48" s="117"/>
      <c r="S48" s="120" t="str">
        <f ca="1">IFERROR(VLOOKUP($C48&amp;S$37,Calc!$Z$94:$AB$357,3,0),"")</f>
        <v/>
      </c>
      <c r="T48" s="118" t="str">
        <f ca="1">IFERROR(VLOOKUP($C48&amp;T$37,Calc!$AC$94:$AD$357,2,0),"")</f>
        <v/>
      </c>
      <c r="U48" s="110" t="str">
        <f ca="1">IFERROR(VLOOKUP($C48&amp;U$37,Calc!$AC$94:$AD$357,2,0),"")</f>
        <v/>
      </c>
      <c r="V48" s="110" t="str">
        <f ca="1">IFERROR(VLOOKUP($C48&amp;V$37,Calc!$AC$94:$AD$357,2,0),"")</f>
        <v/>
      </c>
      <c r="W48" s="110" t="str">
        <f ca="1">IFERROR(VLOOKUP($C48&amp;W$37,Calc!$AC$94:$AD$357,2,0),"")</f>
        <v/>
      </c>
      <c r="X48" s="110" t="str">
        <f ca="1">IFERROR(VLOOKUP($C48&amp;X$37,Calc!$AC$94:$AD$357,2,0),"")</f>
        <v/>
      </c>
      <c r="Y48" s="110" t="str">
        <f ca="1">IFERROR(VLOOKUP($C48&amp;Y$37,Calc!$AC$94:$AD$357,2,0),"")</f>
        <v/>
      </c>
      <c r="Z48" s="110" t="str">
        <f ca="1">IFERROR(VLOOKUP($C48&amp;Z$37,Calc!$AC$94:$AD$357,2,0),"")</f>
        <v/>
      </c>
      <c r="AA48" s="110" t="str">
        <f ca="1">IFERROR(VLOOKUP($C48&amp;AA$37,Calc!$AC$94:$AD$357,2,0),"")</f>
        <v/>
      </c>
      <c r="AB48" s="110" t="str">
        <f ca="1">IFERROR(VLOOKUP($C48&amp;AB$37,Calc!$AC$94:$AD$357,2,0),"")</f>
        <v/>
      </c>
      <c r="AC48" s="375" t="str">
        <f ca="1">C58</f>
        <v/>
      </c>
      <c r="AD48" s="117"/>
      <c r="AE48" s="376" t="str">
        <f t="shared" ca="1" si="36"/>
        <v/>
      </c>
      <c r="AF48" s="380" t="str">
        <f t="shared" ca="1" si="37"/>
        <v/>
      </c>
    </row>
    <row r="49" spans="2:32" ht="21.95" customHeight="1" thickBot="1" x14ac:dyDescent="0.25">
      <c r="B49" s="392" t="str">
        <f ca="1">IF($C49="","",INDEX(Ergebnisse!$V$10:$V$21,MATCH($C49,Ergebnisse!$W$10:$W$21,0)))</f>
        <v/>
      </c>
      <c r="C49" s="393" t="str">
        <f ca="1">IF(Calc!$K$16=0,"",Calc!$AK15)</f>
        <v/>
      </c>
      <c r="D49" s="386" t="str">
        <f ca="1">IF($C49="","",VLOOKUP($C49,Calc!$C$20:$AF$31,28,0))</f>
        <v/>
      </c>
      <c r="E49" s="111" t="str">
        <f ca="1">IF($C49="","",VLOOKUP($C49,Calc!$C$20:$AF$31,30,0)&amp;Sprache!$E$87&amp;(VLOOKUP($C49,Calc!$C$20:$AF$31,30,0)-$F49))</f>
        <v/>
      </c>
      <c r="F49" s="111" t="str">
        <f ca="1">IF($C49="","",VLOOKUP($C49,Calc!$C$20:$AF$31,29,0))</f>
        <v/>
      </c>
      <c r="G49" s="387" t="str">
        <f ca="1">IF(C49="","",VLOOKUP(C49,Calc!$C$20:$AB$31,26,0))</f>
        <v/>
      </c>
      <c r="H49" s="127" t="str">
        <f ca="1">IFERROR(VLOOKUP($C49&amp;H$37,Calc!$Z$94:$AB$357,3,0),"")</f>
        <v/>
      </c>
      <c r="I49" s="111" t="str">
        <f ca="1">IFERROR(VLOOKUP($C49&amp;I$37,Calc!$Z$94:$AB$357,3,0),"")</f>
        <v/>
      </c>
      <c r="J49" s="111" t="str">
        <f ca="1">IFERROR(VLOOKUP($C49&amp;J$37,Calc!$Z$94:$AB$357,3,0),"")</f>
        <v/>
      </c>
      <c r="K49" s="111" t="str">
        <f ca="1">IFERROR(VLOOKUP($C49&amp;K$37,Calc!$Z$94:$AB$357,3,0),"")</f>
        <v/>
      </c>
      <c r="L49" s="111" t="str">
        <f ca="1">IFERROR(VLOOKUP($C49&amp;L$37,Calc!$Z$94:$AB$357,3,0),"")</f>
        <v/>
      </c>
      <c r="M49" s="111" t="str">
        <f ca="1">IFERROR(VLOOKUP($C49&amp;M$37,Calc!$Z$94:$AB$357,3,0),"")</f>
        <v/>
      </c>
      <c r="N49" s="111" t="str">
        <f ca="1">IFERROR(VLOOKUP($C49&amp;N$37,Calc!$Z$94:$AB$357,3,0),"")</f>
        <v/>
      </c>
      <c r="O49" s="111" t="str">
        <f ca="1">IFERROR(VLOOKUP($C49&amp;O$37,Calc!$Z$94:$AB$357,3,0),"")</f>
        <v/>
      </c>
      <c r="P49" s="377"/>
      <c r="Q49" s="111" t="str">
        <f ca="1">IFERROR(VLOOKUP($C49&amp;Q$37,Calc!$Z$94:$AB$357,3,0),"")</f>
        <v/>
      </c>
      <c r="R49" s="111" t="str">
        <f ca="1">IFERROR(VLOOKUP($C49&amp;R$37,Calc!$Z$94:$AB$357,3,0),"")</f>
        <v/>
      </c>
      <c r="S49" s="121"/>
      <c r="T49" s="119" t="str">
        <f ca="1">IFERROR(VLOOKUP($C49&amp;T$37,Calc!$AC$94:$AD$357,2,0),"")</f>
        <v/>
      </c>
      <c r="U49" s="111" t="str">
        <f ca="1">IFERROR(VLOOKUP($C49&amp;U$37,Calc!$AC$94:$AD$357,2,0),"")</f>
        <v/>
      </c>
      <c r="V49" s="111" t="str">
        <f ca="1">IFERROR(VLOOKUP($C49&amp;V$37,Calc!$AC$94:$AD$357,2,0),"")</f>
        <v/>
      </c>
      <c r="W49" s="111" t="str">
        <f ca="1">IFERROR(VLOOKUP($C49&amp;W$37,Calc!$AC$94:$AD$357,2,0),"")</f>
        <v/>
      </c>
      <c r="X49" s="111" t="str">
        <f ca="1">IFERROR(VLOOKUP($C49&amp;X$37,Calc!$AC$94:$AD$357,2,0),"")</f>
        <v/>
      </c>
      <c r="Y49" s="111" t="str">
        <f ca="1">IFERROR(VLOOKUP($C49&amp;Y$37,Calc!$AC$94:$AD$357,2,0),"")</f>
        <v/>
      </c>
      <c r="Z49" s="111" t="str">
        <f ca="1">IFERROR(VLOOKUP($C49&amp;Z$37,Calc!$AC$94:$AD$357,2,0),"")</f>
        <v/>
      </c>
      <c r="AA49" s="111" t="str">
        <f ca="1">IFERROR(VLOOKUP($C49&amp;AA$37,Calc!$AC$94:$AD$357,2,0),"")</f>
        <v/>
      </c>
      <c r="AB49" s="111" t="str">
        <f ca="1">IFERROR(VLOOKUP($C49&amp;AB$37,Calc!$AC$94:$AD$357,2,0),"")</f>
        <v/>
      </c>
      <c r="AC49" s="378" t="str">
        <f ca="1">C59</f>
        <v/>
      </c>
      <c r="AD49" s="378" t="str">
        <f ca="1">C60</f>
        <v/>
      </c>
      <c r="AE49" s="140"/>
      <c r="AF49" s="381" t="str">
        <f t="shared" ca="1" si="37"/>
        <v/>
      </c>
    </row>
    <row r="50" spans="2:32" ht="42.75" customHeight="1" thickTop="1" thickBot="1" x14ac:dyDescent="0.25"/>
    <row r="51" spans="2:32" ht="21.95" customHeight="1" thickBot="1" x14ac:dyDescent="0.25">
      <c r="H51" s="359" t="str">
        <f ca="1">IF(LEN(H52)&gt;Einstellungen!$C$33,LEFT(H52,Einstellungen!$C$33)&amp;".",H52)</f>
        <v/>
      </c>
      <c r="I51" s="360" t="str">
        <f ca="1">IF(LEN(I52)&gt;Einstellungen!$C$33,LEFT(I52,Einstellungen!$C$33)&amp;".",I52)</f>
        <v/>
      </c>
      <c r="J51" s="360" t="str">
        <f ca="1">IF(LEN(J52)&gt;Einstellungen!$C$33,LEFT(J52,Einstellungen!$C$33)&amp;".",J52)</f>
        <v/>
      </c>
      <c r="K51" s="360" t="str">
        <f ca="1">IF(LEN(K52)&gt;Einstellungen!$C$33,LEFT(K52,Einstellungen!$C$33)&amp;".",K52)</f>
        <v/>
      </c>
      <c r="L51" s="360" t="str">
        <f ca="1">IF(LEN(L52)&gt;Einstellungen!$C$33,LEFT(L52,Einstellungen!$C$33)&amp;".",L52)</f>
        <v/>
      </c>
      <c r="M51" s="360" t="str">
        <f ca="1">IF(LEN(M52)&gt;Einstellungen!$C$33,LEFT(M52,Einstellungen!$C$33)&amp;".",M52)</f>
        <v/>
      </c>
      <c r="N51" s="360" t="str">
        <f ca="1">IF(LEN(N52)&gt;Einstellungen!$C$33,LEFT(N52,Einstellungen!$C$33)&amp;".",N52)</f>
        <v/>
      </c>
      <c r="O51" s="360" t="str">
        <f ca="1">IF(LEN(O52)&gt;Einstellungen!$C$33,LEFT(O52,Einstellungen!$C$33)&amp;".",O52)</f>
        <v/>
      </c>
      <c r="P51" s="360" t="str">
        <f ca="1">IF(LEN(P52)&gt;Einstellungen!$C$33,LEFT(P52,Einstellungen!$C$33)&amp;".",P52)</f>
        <v/>
      </c>
      <c r="Q51" s="365" t="str">
        <f ca="1">IF(LEN(Q52)&gt;Einstellungen!$C$33,LEFT(Q52,Einstellungen!$C$33)&amp;".",Q52)</f>
        <v/>
      </c>
      <c r="R51" s="365" t="str">
        <f ca="1">IF(LEN(R52)&gt;Einstellungen!$C$33,LEFT(R52,Einstellungen!$C$33)&amp;".",R52)</f>
        <v/>
      </c>
      <c r="S51" s="366" t="str">
        <f ca="1">IF(LEN(S52)&gt;Einstellungen!$C$33,LEFT(S52,Einstellungen!$C$33)&amp;".",S52)</f>
        <v/>
      </c>
      <c r="T51" s="362" t="str">
        <f ca="1">H51</f>
        <v/>
      </c>
      <c r="U51" s="362" t="str">
        <f t="shared" ref="U51" ca="1" si="38">I51</f>
        <v/>
      </c>
      <c r="V51" s="362" t="str">
        <f t="shared" ref="V51" ca="1" si="39">J51</f>
        <v/>
      </c>
      <c r="W51" s="362" t="str">
        <f t="shared" ref="W51" ca="1" si="40">K51</f>
        <v/>
      </c>
      <c r="X51" s="362" t="str">
        <f t="shared" ref="X51" ca="1" si="41">L51</f>
        <v/>
      </c>
      <c r="Y51" s="362" t="str">
        <f t="shared" ref="Y51" ca="1" si="42">M51</f>
        <v/>
      </c>
      <c r="Z51" s="362" t="str">
        <f t="shared" ref="Z51" ca="1" si="43">N51</f>
        <v/>
      </c>
      <c r="AA51" s="362" t="str">
        <f t="shared" ref="AA51" ca="1" si="44">O51</f>
        <v/>
      </c>
      <c r="AB51" s="362" t="str">
        <f t="shared" ref="AB51" ca="1" si="45">P51</f>
        <v/>
      </c>
      <c r="AC51" s="362" t="str">
        <f t="shared" ref="AC51" ca="1" si="46">Q51</f>
        <v/>
      </c>
      <c r="AD51" s="362" t="str">
        <f t="shared" ref="AD51" ca="1" si="47">R51</f>
        <v/>
      </c>
      <c r="AE51" s="361" t="str">
        <f t="shared" ref="AE51" ca="1" si="48">S51</f>
        <v/>
      </c>
    </row>
    <row r="52" spans="2:32" ht="21.95" customHeight="1" thickTop="1" thickBot="1" x14ac:dyDescent="0.25">
      <c r="B52" s="388"/>
      <c r="C52" s="389" t="str">
        <f>Sprache!$E$10</f>
        <v>Teilnehmer bzw. Mannschaft</v>
      </c>
      <c r="D52" s="382" t="str">
        <f>Sprache!$E$68</f>
        <v>Satzpkt.</v>
      </c>
      <c r="E52" s="383" t="str">
        <f>Sprache!$E$58</f>
        <v>Bälle</v>
      </c>
      <c r="F52" s="383" t="str">
        <f>Sprache!$E$26</f>
        <v>Diff.</v>
      </c>
      <c r="G52" s="384" t="str">
        <f>Sprache!$E$49</f>
        <v>Bonus</v>
      </c>
      <c r="H52" s="367" t="str">
        <f ca="1">C53</f>
        <v/>
      </c>
      <c r="I52" s="368" t="str">
        <f ca="1">C54</f>
        <v/>
      </c>
      <c r="J52" s="368" t="str">
        <f ca="1">C55</f>
        <v/>
      </c>
      <c r="K52" s="368" t="str">
        <f ca="1">C56</f>
        <v/>
      </c>
      <c r="L52" s="368" t="str">
        <f ca="1">C57</f>
        <v/>
      </c>
      <c r="M52" s="368" t="str">
        <f ca="1">C58</f>
        <v/>
      </c>
      <c r="N52" s="368" t="str">
        <f ca="1">C59</f>
        <v/>
      </c>
      <c r="O52" s="368" t="str">
        <f ca="1">C60</f>
        <v/>
      </c>
      <c r="P52" s="368" t="str">
        <f ca="1">C61</f>
        <v/>
      </c>
      <c r="Q52" s="368" t="str">
        <f ca="1">C62</f>
        <v/>
      </c>
      <c r="R52" s="368" t="str">
        <f ca="1">C63</f>
        <v/>
      </c>
      <c r="S52" s="369" t="str">
        <f ca="1">C64</f>
        <v/>
      </c>
      <c r="T52" s="372" t="str">
        <f ca="1">C53</f>
        <v/>
      </c>
      <c r="U52" s="368" t="str">
        <f ca="1">C54</f>
        <v/>
      </c>
      <c r="V52" s="368" t="str">
        <f ca="1">C55</f>
        <v/>
      </c>
      <c r="W52" s="368" t="str">
        <f ca="1">C56</f>
        <v/>
      </c>
      <c r="X52" s="368" t="str">
        <f ca="1">C57</f>
        <v/>
      </c>
      <c r="Y52" s="368" t="str">
        <f ca="1">C58</f>
        <v/>
      </c>
      <c r="Z52" s="368" t="str">
        <f ca="1">C59</f>
        <v/>
      </c>
      <c r="AA52" s="368" t="str">
        <f ca="1">C60</f>
        <v/>
      </c>
      <c r="AB52" s="368" t="str">
        <f ca="1">C61</f>
        <v/>
      </c>
      <c r="AC52" s="368" t="str">
        <f t="shared" ref="AC52:AC61" ca="1" si="49">C62</f>
        <v/>
      </c>
      <c r="AD52" s="368" t="str">
        <f t="shared" ref="AD52:AD62" ca="1" si="50">C63</f>
        <v/>
      </c>
      <c r="AE52" s="373" t="str">
        <f t="shared" ref="AE52:AE63" ca="1" si="51">C64</f>
        <v/>
      </c>
    </row>
    <row r="53" spans="2:32" ht="21.95" customHeight="1" x14ac:dyDescent="0.2">
      <c r="B53" s="390" t="str">
        <f ca="1">IF($C53="","",INDEX(Ergebnisse!$V$10:$V$21,MATCH($C53,Ergebnisse!$W$10:$W$21,0)))</f>
        <v/>
      </c>
      <c r="C53" s="391" t="str">
        <f ca="1">IF(Calc!$K$16=0,"",Calc!$AP4)</f>
        <v/>
      </c>
      <c r="D53" s="385" t="str">
        <f ca="1">IF($C53="","",VLOOKUP($C53,Calc!$C$20:$AF$31,28,0))</f>
        <v/>
      </c>
      <c r="E53" s="110" t="str">
        <f ca="1">IF($C53="","",VLOOKUP($C53,Calc!$C$20:$AF$31,30,0)&amp;Sprache!$E$87&amp;(VLOOKUP($C53,Calc!$C$20:$AF$31,30,0)-$F53))</f>
        <v/>
      </c>
      <c r="F53" s="110" t="str">
        <f ca="1">IF($C53="","",VLOOKUP($C53,Calc!$C$20:$AF$31,29,0))</f>
        <v/>
      </c>
      <c r="G53" s="120" t="str">
        <f ca="1">IF(C53="","",VLOOKUP(C53,Calc!$C$20:$AB$31,26,0))</f>
        <v/>
      </c>
      <c r="H53" s="370"/>
      <c r="I53" s="110" t="str">
        <f ca="1">IFERROR(VLOOKUP($C53&amp;I$52,Calc!$Z$94:$AB$357,3,0),"")</f>
        <v/>
      </c>
      <c r="J53" s="110" t="str">
        <f ca="1">IFERROR(VLOOKUP($C53&amp;J$52,Calc!$Z$94:$AB$357,3,0),"")</f>
        <v/>
      </c>
      <c r="K53" s="110" t="str">
        <f ca="1">IFERROR(VLOOKUP($C53&amp;K$52,Calc!$Z$94:$AB$357,3,0),"")</f>
        <v/>
      </c>
      <c r="L53" s="110" t="str">
        <f ca="1">IFERROR(VLOOKUP($C53&amp;L$52,Calc!$Z$94:$AB$357,3,0),"")</f>
        <v/>
      </c>
      <c r="M53" s="110" t="str">
        <f ca="1">IFERROR(VLOOKUP($C53&amp;M$52,Calc!$Z$94:$AB$357,3,0),"")</f>
        <v/>
      </c>
      <c r="N53" s="110" t="str">
        <f ca="1">IFERROR(VLOOKUP($C53&amp;N$52,Calc!$Z$94:$AB$357,3,0),"")</f>
        <v/>
      </c>
      <c r="O53" s="110" t="str">
        <f ca="1">IFERROR(VLOOKUP($C53&amp;O$52,Calc!$Z$94:$AB$357,3,0),"")</f>
        <v/>
      </c>
      <c r="P53" s="110" t="str">
        <f ca="1">IFERROR(VLOOKUP($C53&amp;P$52,Calc!$Z$94:$AB$357,3,0),"")</f>
        <v/>
      </c>
      <c r="Q53" s="110" t="str">
        <f ca="1">IFERROR(VLOOKUP($C53&amp;Q$52,Calc!$Z$94:$AB$357,3,0),"")</f>
        <v/>
      </c>
      <c r="R53" s="110" t="str">
        <f ca="1">IFERROR(VLOOKUP($C53&amp;R$52,Calc!$Z$94:$AB$357,3,0),"")</f>
        <v/>
      </c>
      <c r="S53" s="120" t="str">
        <f ca="1">IFERROR(VLOOKUP($C53&amp;S$52,Calc!$Z$94:$AB$357,3,0),"")</f>
        <v/>
      </c>
      <c r="T53" s="374"/>
      <c r="U53" s="110" t="str">
        <f ca="1">IFERROR(VLOOKUP($C53&amp;U$52,Calc!$AC$94:$AD$357,2,0),"")</f>
        <v/>
      </c>
      <c r="V53" s="110" t="str">
        <f ca="1">IFERROR(VLOOKUP($C53&amp;V$52,Calc!$AC$94:$AD$357,2,0),"")</f>
        <v/>
      </c>
      <c r="W53" s="110" t="str">
        <f ca="1">IFERROR(VLOOKUP($C53&amp;W$52,Calc!$AC$94:$AD$357,2,0),"")</f>
        <v/>
      </c>
      <c r="X53" s="110" t="str">
        <f ca="1">IFERROR(VLOOKUP($C53&amp;X$52,Calc!$AC$94:$AD$357,2,0),"")</f>
        <v/>
      </c>
      <c r="Y53" s="110" t="str">
        <f ca="1">IFERROR(VLOOKUP($C53&amp;Y$52,Calc!$AC$94:$AD$357,2,0),"")</f>
        <v/>
      </c>
      <c r="Z53" s="110" t="str">
        <f ca="1">IFERROR(VLOOKUP($C53&amp;Z$52,Calc!$AC$94:$AD$357,2,0),"")</f>
        <v/>
      </c>
      <c r="AA53" s="110" t="str">
        <f ca="1">IFERROR(VLOOKUP($C53&amp;AA$52,Calc!$AC$94:$AD$357,2,0),"")</f>
        <v/>
      </c>
      <c r="AB53" s="110" t="str">
        <f ca="1">IFERROR(VLOOKUP($C53&amp;AB$52,Calc!$AC$94:$AD$357,2,0),"")</f>
        <v/>
      </c>
      <c r="AC53" s="375" t="str">
        <f t="shared" ca="1" si="49"/>
        <v/>
      </c>
      <c r="AD53" s="375" t="str">
        <f t="shared" ca="1" si="50"/>
        <v/>
      </c>
      <c r="AE53" s="376">
        <f t="shared" si="51"/>
        <v>0</v>
      </c>
      <c r="AF53" s="379" t="str">
        <f t="shared" ref="AF53:AF64" ca="1" si="52">C53</f>
        <v/>
      </c>
    </row>
    <row r="54" spans="2:32" ht="21.95" customHeight="1" x14ac:dyDescent="0.2">
      <c r="B54" s="390" t="str">
        <f ca="1">IF($C54="","",INDEX(Ergebnisse!$V$10:$V$21,MATCH($C54,Ergebnisse!$W$10:$W$21,0)))</f>
        <v/>
      </c>
      <c r="C54" s="391" t="str">
        <f ca="1">IF(Calc!$K$16=0,"",Calc!$AP5)</f>
        <v/>
      </c>
      <c r="D54" s="385" t="str">
        <f ca="1">IF($C54="","",VLOOKUP($C54,Calc!$C$20:$AF$31,28,0))</f>
        <v/>
      </c>
      <c r="E54" s="110" t="str">
        <f ca="1">IF($C54="","",VLOOKUP($C54,Calc!$C$20:$AF$31,30,0)&amp;Sprache!$E$87&amp;(VLOOKUP($C54,Calc!$C$20:$AF$31,30,0)-$F54))</f>
        <v/>
      </c>
      <c r="F54" s="110" t="str">
        <f ca="1">IF($C54="","",VLOOKUP($C54,Calc!$C$20:$AF$31,29,0))</f>
        <v/>
      </c>
      <c r="G54" s="120" t="str">
        <f ca="1">IF(C54="","",VLOOKUP(C54,Calc!$C$20:$AB$31,26,0))</f>
        <v/>
      </c>
      <c r="H54" s="126" t="str">
        <f ca="1">IFERROR(VLOOKUP($C54&amp;H$52,Calc!$Z$94:$AB$357,3,0),"")</f>
        <v/>
      </c>
      <c r="I54" s="117"/>
      <c r="J54" s="110" t="str">
        <f ca="1">IFERROR(VLOOKUP($C54&amp;J$52,Calc!$Z$94:$AB$357,3,0),"")</f>
        <v/>
      </c>
      <c r="K54" s="110" t="str">
        <f ca="1">IFERROR(VLOOKUP($C54&amp;K$52,Calc!$Z$94:$AB$357,3,0),"")</f>
        <v/>
      </c>
      <c r="L54" s="110" t="str">
        <f ca="1">IFERROR(VLOOKUP($C54&amp;L$52,Calc!$Z$94:$AB$357,3,0),"")</f>
        <v/>
      </c>
      <c r="M54" s="110" t="str">
        <f ca="1">IFERROR(VLOOKUP($C54&amp;M$52,Calc!$Z$94:$AB$357,3,0),"")</f>
        <v/>
      </c>
      <c r="N54" s="110" t="str">
        <f ca="1">IFERROR(VLOOKUP($C54&amp;N$52,Calc!$Z$94:$AB$357,3,0),"")</f>
        <v/>
      </c>
      <c r="O54" s="110" t="str">
        <f ca="1">IFERROR(VLOOKUP($C54&amp;O$52,Calc!$Z$94:$AB$357,3,0),"")</f>
        <v/>
      </c>
      <c r="P54" s="110" t="str">
        <f ca="1">IFERROR(VLOOKUP($C54&amp;P$52,Calc!$Z$94:$AB$357,3,0),"")</f>
        <v/>
      </c>
      <c r="Q54" s="110" t="str">
        <f ca="1">IFERROR(VLOOKUP($C54&amp;Q$52,Calc!$Z$94:$AB$357,3,0),"")</f>
        <v/>
      </c>
      <c r="R54" s="110" t="str">
        <f ca="1">IFERROR(VLOOKUP($C54&amp;R$52,Calc!$Z$94:$AB$357,3,0),"")</f>
        <v/>
      </c>
      <c r="S54" s="120" t="str">
        <f ca="1">IFERROR(VLOOKUP($C54&amp;S$52,Calc!$Z$94:$AB$357,3,0),"")</f>
        <v/>
      </c>
      <c r="T54" s="118" t="str">
        <f ca="1">IFERROR(VLOOKUP($C54&amp;T$52,Calc!$AC$94:$AD$357,2,0),"")</f>
        <v/>
      </c>
      <c r="U54" s="117"/>
      <c r="V54" s="110" t="str">
        <f ca="1">IFERROR(VLOOKUP($C54&amp;V$52,Calc!$AC$94:$AD$357,2,0),"")</f>
        <v/>
      </c>
      <c r="W54" s="110" t="str">
        <f ca="1">IFERROR(VLOOKUP($C54&amp;W$52,Calc!$AC$94:$AD$357,2,0),"")</f>
        <v/>
      </c>
      <c r="X54" s="110" t="str">
        <f ca="1">IFERROR(VLOOKUP($C54&amp;X$52,Calc!$AC$94:$AD$357,2,0),"")</f>
        <v/>
      </c>
      <c r="Y54" s="110" t="str">
        <f ca="1">IFERROR(VLOOKUP($C54&amp;Y$52,Calc!$AC$94:$AD$357,2,0),"")</f>
        <v/>
      </c>
      <c r="Z54" s="110" t="str">
        <f ca="1">IFERROR(VLOOKUP($C54&amp;Z$52,Calc!$AC$94:$AD$357,2,0),"")</f>
        <v/>
      </c>
      <c r="AA54" s="110" t="str">
        <f ca="1">IFERROR(VLOOKUP($C54&amp;AA$52,Calc!$AC$94:$AD$357,2,0),"")</f>
        <v/>
      </c>
      <c r="AB54" s="110" t="str">
        <f ca="1">IFERROR(VLOOKUP($C54&amp;AB$52,Calc!$AC$94:$AD$357,2,0),"")</f>
        <v/>
      </c>
      <c r="AC54" s="375" t="str">
        <f t="shared" ca="1" si="49"/>
        <v/>
      </c>
      <c r="AD54" s="375">
        <f t="shared" si="50"/>
        <v>0</v>
      </c>
      <c r="AE54" s="376">
        <f t="shared" si="51"/>
        <v>0</v>
      </c>
      <c r="AF54" s="380" t="str">
        <f t="shared" ca="1" si="52"/>
        <v/>
      </c>
    </row>
    <row r="55" spans="2:32" ht="21.95" customHeight="1" x14ac:dyDescent="0.2">
      <c r="B55" s="390" t="str">
        <f ca="1">IF($C55="","",INDEX(Ergebnisse!$V$10:$V$21,MATCH($C55,Ergebnisse!$W$10:$W$21,0)))</f>
        <v/>
      </c>
      <c r="C55" s="391" t="str">
        <f ca="1">IF(Calc!$K$16=0,"",Calc!$AP6)</f>
        <v/>
      </c>
      <c r="D55" s="385" t="str">
        <f ca="1">IF($C55="","",VLOOKUP($C55,Calc!$C$20:$AF$31,28,0))</f>
        <v/>
      </c>
      <c r="E55" s="110" t="str">
        <f ca="1">IF($C55="","",VLOOKUP($C55,Calc!$C$20:$AF$31,30,0)&amp;Sprache!$E$87&amp;(VLOOKUP($C55,Calc!$C$20:$AF$31,30,0)-$F55))</f>
        <v/>
      </c>
      <c r="F55" s="110" t="str">
        <f ca="1">IF($C55="","",VLOOKUP($C55,Calc!$C$20:$AF$31,29,0))</f>
        <v/>
      </c>
      <c r="G55" s="120" t="str">
        <f ca="1">IF(C55="","",VLOOKUP(C55,Calc!$C$20:$AB$31,26,0))</f>
        <v/>
      </c>
      <c r="H55" s="126" t="str">
        <f ca="1">IFERROR(VLOOKUP($C55&amp;H$52,Calc!$Z$94:$AB$357,3,0),"")</f>
        <v/>
      </c>
      <c r="I55" s="110" t="str">
        <f ca="1">IFERROR(VLOOKUP($C55&amp;I$52,Calc!$Z$94:$AB$357,3,0),"")</f>
        <v/>
      </c>
      <c r="J55" s="117"/>
      <c r="K55" s="110" t="str">
        <f ca="1">IFERROR(VLOOKUP($C55&amp;K$52,Calc!$Z$94:$AB$357,3,0),"")</f>
        <v/>
      </c>
      <c r="L55" s="110" t="str">
        <f ca="1">IFERROR(VLOOKUP($C55&amp;L$52,Calc!$Z$94:$AB$357,3,0),"")</f>
        <v/>
      </c>
      <c r="M55" s="110" t="str">
        <f ca="1">IFERROR(VLOOKUP($C55&amp;M$52,Calc!$Z$94:$AB$357,3,0),"")</f>
        <v/>
      </c>
      <c r="N55" s="110" t="str">
        <f ca="1">IFERROR(VLOOKUP($C55&amp;N$52,Calc!$Z$94:$AB$357,3,0),"")</f>
        <v/>
      </c>
      <c r="O55" s="110" t="str">
        <f ca="1">IFERROR(VLOOKUP($C55&amp;O$52,Calc!$Z$94:$AB$357,3,0),"")</f>
        <v/>
      </c>
      <c r="P55" s="110" t="str">
        <f ca="1">IFERROR(VLOOKUP($C55&amp;P$52,Calc!$Z$94:$AB$357,3,0),"")</f>
        <v/>
      </c>
      <c r="Q55" s="110" t="str">
        <f ca="1">IFERROR(VLOOKUP($C55&amp;Q$52,Calc!$Z$94:$AB$357,3,0),"")</f>
        <v/>
      </c>
      <c r="R55" s="110" t="str">
        <f ca="1">IFERROR(VLOOKUP($C55&amp;R$52,Calc!$Z$94:$AB$357,3,0),"")</f>
        <v/>
      </c>
      <c r="S55" s="120" t="str">
        <f ca="1">IFERROR(VLOOKUP($C55&amp;S$52,Calc!$Z$94:$AB$357,3,0),"")</f>
        <v/>
      </c>
      <c r="T55" s="118" t="str">
        <f ca="1">IFERROR(VLOOKUP($C55&amp;T$52,Calc!$AC$94:$AD$357,2,0),"")</f>
        <v/>
      </c>
      <c r="U55" s="110" t="str">
        <f ca="1">IFERROR(VLOOKUP($C55&amp;U$52,Calc!$AC$94:$AD$357,2,0),"")</f>
        <v/>
      </c>
      <c r="V55" s="117"/>
      <c r="W55" s="110" t="str">
        <f ca="1">IFERROR(VLOOKUP($C55&amp;W$52,Calc!$AC$94:$AD$357,2,0),"")</f>
        <v/>
      </c>
      <c r="X55" s="110" t="str">
        <f ca="1">IFERROR(VLOOKUP($C55&amp;X$52,Calc!$AC$94:$AD$357,2,0),"")</f>
        <v/>
      </c>
      <c r="Y55" s="110" t="str">
        <f ca="1">IFERROR(VLOOKUP($C55&amp;Y$52,Calc!$AC$94:$AD$357,2,0),"")</f>
        <v/>
      </c>
      <c r="Z55" s="110" t="str">
        <f ca="1">IFERROR(VLOOKUP($C55&amp;Z$52,Calc!$AC$94:$AD$357,2,0),"")</f>
        <v/>
      </c>
      <c r="AA55" s="110" t="str">
        <f ca="1">IFERROR(VLOOKUP($C55&amp;AA$52,Calc!$AC$94:$AD$357,2,0),"")</f>
        <v/>
      </c>
      <c r="AB55" s="110" t="str">
        <f ca="1">IFERROR(VLOOKUP($C55&amp;AB$52,Calc!$AC$94:$AD$357,2,0),"")</f>
        <v/>
      </c>
      <c r="AC55" s="375">
        <f t="shared" si="49"/>
        <v>0</v>
      </c>
      <c r="AD55" s="375">
        <f t="shared" si="50"/>
        <v>0</v>
      </c>
      <c r="AE55" s="376" t="str">
        <f t="shared" si="51"/>
        <v>Teilnehmer bzw. Mannschaft</v>
      </c>
      <c r="AF55" s="380" t="str">
        <f t="shared" ca="1" si="52"/>
        <v/>
      </c>
    </row>
    <row r="56" spans="2:32" ht="21.95" customHeight="1" x14ac:dyDescent="0.2">
      <c r="B56" s="390" t="str">
        <f ca="1">IF($C56="","",INDEX(Ergebnisse!$V$10:$V$21,MATCH($C56,Ergebnisse!$W$10:$W$21,0)))</f>
        <v/>
      </c>
      <c r="C56" s="391" t="str">
        <f ca="1">IF(Calc!$K$16=0,"",Calc!$AP7)</f>
        <v/>
      </c>
      <c r="D56" s="385" t="str">
        <f ca="1">IF($C56="","",VLOOKUP($C56,Calc!$C$20:$AF$31,28,0))</f>
        <v/>
      </c>
      <c r="E56" s="110" t="str">
        <f ca="1">IF($C56="","",VLOOKUP($C56,Calc!$C$20:$AF$31,30,0)&amp;Sprache!$E$87&amp;(VLOOKUP($C56,Calc!$C$20:$AF$31,30,0)-$F56))</f>
        <v/>
      </c>
      <c r="F56" s="110" t="str">
        <f ca="1">IF($C56="","",VLOOKUP($C56,Calc!$C$20:$AF$31,29,0))</f>
        <v/>
      </c>
      <c r="G56" s="120" t="str">
        <f ca="1">IF(C56="","",VLOOKUP(C56,Calc!$C$20:$AB$31,26,0))</f>
        <v/>
      </c>
      <c r="H56" s="126" t="str">
        <f ca="1">IFERROR(VLOOKUP($C56&amp;H$52,Calc!$Z$94:$AB$357,3,0),"")</f>
        <v/>
      </c>
      <c r="I56" s="110" t="str">
        <f ca="1">IFERROR(VLOOKUP($C56&amp;I$52,Calc!$Z$94:$AB$357,3,0),"")</f>
        <v/>
      </c>
      <c r="J56" s="110" t="str">
        <f ca="1">IFERROR(VLOOKUP($C56&amp;J$52,Calc!$Z$94:$AB$357,3,0),"")</f>
        <v/>
      </c>
      <c r="K56" s="117"/>
      <c r="L56" s="110" t="str">
        <f ca="1">IFERROR(VLOOKUP($C56&amp;L$52,Calc!$Z$94:$AB$357,3,0),"")</f>
        <v/>
      </c>
      <c r="M56" s="110" t="str">
        <f ca="1">IFERROR(VLOOKUP($C56&amp;M$52,Calc!$Z$94:$AB$357,3,0),"")</f>
        <v/>
      </c>
      <c r="N56" s="110" t="str">
        <f ca="1">IFERROR(VLOOKUP($C56&amp;N$52,Calc!$Z$94:$AB$357,3,0),"")</f>
        <v/>
      </c>
      <c r="O56" s="110" t="str">
        <f ca="1">IFERROR(VLOOKUP($C56&amp;O$52,Calc!$Z$94:$AB$357,3,0),"")</f>
        <v/>
      </c>
      <c r="P56" s="110" t="str">
        <f ca="1">IFERROR(VLOOKUP($C56&amp;P$52,Calc!$Z$94:$AB$357,3,0),"")</f>
        <v/>
      </c>
      <c r="Q56" s="110" t="str">
        <f ca="1">IFERROR(VLOOKUP($C56&amp;Q$52,Calc!$Z$94:$AB$357,3,0),"")</f>
        <v/>
      </c>
      <c r="R56" s="110" t="str">
        <f ca="1">IFERROR(VLOOKUP($C56&amp;R$52,Calc!$Z$94:$AB$357,3,0),"")</f>
        <v/>
      </c>
      <c r="S56" s="120" t="str">
        <f ca="1">IFERROR(VLOOKUP($C56&amp;S$52,Calc!$Z$94:$AB$357,3,0),"")</f>
        <v/>
      </c>
      <c r="T56" s="118" t="str">
        <f ca="1">IFERROR(VLOOKUP($C56&amp;T$52,Calc!$AC$94:$AD$357,2,0),"")</f>
        <v/>
      </c>
      <c r="U56" s="110" t="str">
        <f ca="1">IFERROR(VLOOKUP($C56&amp;U$52,Calc!$AC$94:$AD$357,2,0),"")</f>
        <v/>
      </c>
      <c r="V56" s="110" t="str">
        <f ca="1">IFERROR(VLOOKUP($C56&amp;V$52,Calc!$AC$94:$AD$357,2,0),"")</f>
        <v/>
      </c>
      <c r="W56" s="117"/>
      <c r="X56" s="110" t="str">
        <f ca="1">IFERROR(VLOOKUP($C56&amp;X$52,Calc!$AC$94:$AD$357,2,0),"")</f>
        <v/>
      </c>
      <c r="Y56" s="110" t="str">
        <f ca="1">IFERROR(VLOOKUP($C56&amp;Y$52,Calc!$AC$94:$AD$357,2,0),"")</f>
        <v/>
      </c>
      <c r="Z56" s="110" t="str">
        <f ca="1">IFERROR(VLOOKUP($C56&amp;Z$52,Calc!$AC$94:$AD$357,2,0),"")</f>
        <v/>
      </c>
      <c r="AA56" s="110" t="str">
        <f ca="1">IFERROR(VLOOKUP($C56&amp;AA$52,Calc!$AC$94:$AD$357,2,0),"")</f>
        <v/>
      </c>
      <c r="AB56" s="110" t="str">
        <f ca="1">IFERROR(VLOOKUP($C56&amp;AB$52,Calc!$AC$94:$AD$357,2,0),"")</f>
        <v/>
      </c>
      <c r="AC56" s="375">
        <f t="shared" si="49"/>
        <v>0</v>
      </c>
      <c r="AD56" s="375" t="str">
        <f t="shared" si="50"/>
        <v>Teilnehmer bzw. Mannschaft</v>
      </c>
      <c r="AE56" s="376" t="str">
        <f t="shared" ca="1" si="51"/>
        <v/>
      </c>
      <c r="AF56" s="380" t="str">
        <f t="shared" ca="1" si="52"/>
        <v/>
      </c>
    </row>
    <row r="57" spans="2:32" ht="21.95" customHeight="1" x14ac:dyDescent="0.2">
      <c r="B57" s="390" t="str">
        <f ca="1">IF($C57="","",INDEX(Ergebnisse!$V$10:$V$21,MATCH($C57,Ergebnisse!$W$10:$W$21,0)))</f>
        <v/>
      </c>
      <c r="C57" s="391" t="str">
        <f ca="1">IF(Calc!$K$16=0,"",Calc!$AP8)</f>
        <v/>
      </c>
      <c r="D57" s="385" t="str">
        <f ca="1">IF($C57="","",VLOOKUP($C57,Calc!$C$20:$AF$31,28,0))</f>
        <v/>
      </c>
      <c r="E57" s="110" t="str">
        <f ca="1">IF($C57="","",VLOOKUP($C57,Calc!$C$20:$AF$31,30,0)&amp;Sprache!$E$87&amp;(VLOOKUP($C57,Calc!$C$20:$AF$31,30,0)-$F57))</f>
        <v/>
      </c>
      <c r="F57" s="110" t="str">
        <f ca="1">IF($C57="","",VLOOKUP($C57,Calc!$C$20:$AF$31,29,0))</f>
        <v/>
      </c>
      <c r="G57" s="120" t="str">
        <f ca="1">IF(C57="","",VLOOKUP(C57,Calc!$C$20:$AB$31,26,0))</f>
        <v/>
      </c>
      <c r="H57" s="126" t="str">
        <f ca="1">IFERROR(VLOOKUP($C57&amp;H$52,Calc!$Z$94:$AB$357,3,0),"")</f>
        <v/>
      </c>
      <c r="I57" s="110" t="str">
        <f ca="1">IFERROR(VLOOKUP($C57&amp;I$52,Calc!$Z$94:$AB$357,3,0),"")</f>
        <v/>
      </c>
      <c r="J57" s="110" t="str">
        <f ca="1">IFERROR(VLOOKUP($C57&amp;J$52,Calc!$Z$94:$AB$357,3,0),"")</f>
        <v/>
      </c>
      <c r="K57" s="110" t="str">
        <f ca="1">IFERROR(VLOOKUP($C57&amp;K$52,Calc!$Z$94:$AB$357,3,0),"")</f>
        <v/>
      </c>
      <c r="L57" s="117"/>
      <c r="M57" s="110" t="str">
        <f ca="1">IFERROR(VLOOKUP($C57&amp;M$52,Calc!$Z$94:$AB$357,3,0),"")</f>
        <v/>
      </c>
      <c r="N57" s="110" t="str">
        <f ca="1">IFERROR(VLOOKUP($C57&amp;N$52,Calc!$Z$94:$AB$357,3,0),"")</f>
        <v/>
      </c>
      <c r="O57" s="110" t="str">
        <f ca="1">IFERROR(VLOOKUP($C57&amp;O$52,Calc!$Z$94:$AB$357,3,0),"")</f>
        <v/>
      </c>
      <c r="P57" s="110" t="str">
        <f ca="1">IFERROR(VLOOKUP($C57&amp;P$52,Calc!$Z$94:$AB$357,3,0),"")</f>
        <v/>
      </c>
      <c r="Q57" s="110" t="str">
        <f ca="1">IFERROR(VLOOKUP($C57&amp;Q$52,Calc!$Z$94:$AB$357,3,0),"")</f>
        <v/>
      </c>
      <c r="R57" s="110" t="str">
        <f ca="1">IFERROR(VLOOKUP($C57&amp;R$52,Calc!$Z$94:$AB$357,3,0),"")</f>
        <v/>
      </c>
      <c r="S57" s="120" t="str">
        <f ca="1">IFERROR(VLOOKUP($C57&amp;S$52,Calc!$Z$94:$AB$357,3,0),"")</f>
        <v/>
      </c>
      <c r="T57" s="118" t="str">
        <f ca="1">IFERROR(VLOOKUP($C57&amp;T$52,Calc!$AC$94:$AD$357,2,0),"")</f>
        <v/>
      </c>
      <c r="U57" s="110" t="str">
        <f ca="1">IFERROR(VLOOKUP($C57&amp;U$52,Calc!$AC$94:$AD$357,2,0),"")</f>
        <v/>
      </c>
      <c r="V57" s="110" t="str">
        <f ca="1">IFERROR(VLOOKUP($C57&amp;V$52,Calc!$AC$94:$AD$357,2,0),"")</f>
        <v/>
      </c>
      <c r="W57" s="110" t="str">
        <f ca="1">IFERROR(VLOOKUP($C57&amp;W$52,Calc!$AC$94:$AD$357,2,0),"")</f>
        <v/>
      </c>
      <c r="X57" s="117"/>
      <c r="Y57" s="110" t="str">
        <f ca="1">IFERROR(VLOOKUP($C57&amp;Y$52,Calc!$AC$94:$AD$357,2,0),"")</f>
        <v/>
      </c>
      <c r="Z57" s="110" t="str">
        <f ca="1">IFERROR(VLOOKUP($C57&amp;Z$52,Calc!$AC$94:$AD$357,2,0),"")</f>
        <v/>
      </c>
      <c r="AA57" s="110" t="str">
        <f ca="1">IFERROR(VLOOKUP($C57&amp;AA$52,Calc!$AC$94:$AD$357,2,0),"")</f>
        <v/>
      </c>
      <c r="AB57" s="110" t="str">
        <f ca="1">IFERROR(VLOOKUP($C57&amp;AB$52,Calc!$AC$94:$AD$357,2,0),"")</f>
        <v/>
      </c>
      <c r="AC57" s="375" t="str">
        <f t="shared" si="49"/>
        <v>Teilnehmer bzw. Mannschaft</v>
      </c>
      <c r="AD57" s="375" t="str">
        <f t="shared" ca="1" si="50"/>
        <v/>
      </c>
      <c r="AE57" s="376" t="str">
        <f t="shared" ca="1" si="51"/>
        <v/>
      </c>
      <c r="AF57" s="380" t="str">
        <f t="shared" ca="1" si="52"/>
        <v/>
      </c>
    </row>
    <row r="58" spans="2:32" ht="21.95" customHeight="1" x14ac:dyDescent="0.2">
      <c r="B58" s="390" t="str">
        <f ca="1">IF($C58="","",INDEX(Ergebnisse!$V$10:$V$21,MATCH($C58,Ergebnisse!$W$10:$W$21,0)))</f>
        <v/>
      </c>
      <c r="C58" s="391" t="str">
        <f ca="1">IF(Calc!$K$16=0,"",Calc!$AP9)</f>
        <v/>
      </c>
      <c r="D58" s="385" t="str">
        <f ca="1">IF($C58="","",VLOOKUP($C58,Calc!$C$20:$AF$31,28,0))</f>
        <v/>
      </c>
      <c r="E58" s="110" t="str">
        <f ca="1">IF($C58="","",VLOOKUP($C58,Calc!$C$20:$AF$31,30,0)&amp;Sprache!$E$87&amp;(VLOOKUP($C58,Calc!$C$20:$AF$31,30,0)-$F58))</f>
        <v/>
      </c>
      <c r="F58" s="110" t="str">
        <f ca="1">IF($C58="","",VLOOKUP($C58,Calc!$C$20:$AF$31,29,0))</f>
        <v/>
      </c>
      <c r="G58" s="120" t="str">
        <f ca="1">IF(C58="","",VLOOKUP(C58,Calc!$C$20:$AB$31,26,0))</f>
        <v/>
      </c>
      <c r="H58" s="126" t="str">
        <f ca="1">IFERROR(VLOOKUP($C58&amp;H$52,Calc!$Z$94:$AB$357,3,0),"")</f>
        <v/>
      </c>
      <c r="I58" s="110" t="str">
        <f ca="1">IFERROR(VLOOKUP($C58&amp;I$52,Calc!$Z$94:$AB$357,3,0),"")</f>
        <v/>
      </c>
      <c r="J58" s="110" t="str">
        <f ca="1">IFERROR(VLOOKUP($C58&amp;J$52,Calc!$Z$94:$AB$357,3,0),"")</f>
        <v/>
      </c>
      <c r="K58" s="110" t="str">
        <f ca="1">IFERROR(VLOOKUP($C58&amp;K$52,Calc!$Z$94:$AB$357,3,0),"")</f>
        <v/>
      </c>
      <c r="L58" s="110" t="str">
        <f ca="1">IFERROR(VLOOKUP($C58&amp;L$52,Calc!$Z$94:$AB$357,3,0),"")</f>
        <v/>
      </c>
      <c r="M58" s="117"/>
      <c r="N58" s="110" t="str">
        <f ca="1">IFERROR(VLOOKUP($C58&amp;N$52,Calc!$Z$94:$AB$357,3,0),"")</f>
        <v/>
      </c>
      <c r="O58" s="110" t="str">
        <f ca="1">IFERROR(VLOOKUP($C58&amp;O$52,Calc!$Z$94:$AB$357,3,0),"")</f>
        <v/>
      </c>
      <c r="P58" s="110" t="str">
        <f ca="1">IFERROR(VLOOKUP($C58&amp;P$52,Calc!$Z$94:$AB$357,3,0),"")</f>
        <v/>
      </c>
      <c r="Q58" s="110" t="str">
        <f ca="1">IFERROR(VLOOKUP($C58&amp;Q$52,Calc!$Z$94:$AB$357,3,0),"")</f>
        <v/>
      </c>
      <c r="R58" s="110" t="str">
        <f ca="1">IFERROR(VLOOKUP($C58&amp;R$52,Calc!$Z$94:$AB$357,3,0),"")</f>
        <v/>
      </c>
      <c r="S58" s="120" t="str">
        <f ca="1">IFERROR(VLOOKUP($C58&amp;S$52,Calc!$Z$94:$AB$357,3,0),"")</f>
        <v/>
      </c>
      <c r="T58" s="118" t="str">
        <f ca="1">IFERROR(VLOOKUP($C58&amp;T$52,Calc!$AC$94:$AD$357,2,0),"")</f>
        <v/>
      </c>
      <c r="U58" s="110" t="str">
        <f ca="1">IFERROR(VLOOKUP($C58&amp;U$52,Calc!$AC$94:$AD$357,2,0),"")</f>
        <v/>
      </c>
      <c r="V58" s="110" t="str">
        <f ca="1">IFERROR(VLOOKUP($C58&amp;V$52,Calc!$AC$94:$AD$357,2,0),"")</f>
        <v/>
      </c>
      <c r="W58" s="110" t="str">
        <f ca="1">IFERROR(VLOOKUP($C58&amp;W$52,Calc!$AC$94:$AD$357,2,0),"")</f>
        <v/>
      </c>
      <c r="X58" s="110" t="str">
        <f ca="1">IFERROR(VLOOKUP($C58&amp;X$52,Calc!$AC$94:$AD$357,2,0),"")</f>
        <v/>
      </c>
      <c r="Y58" s="117"/>
      <c r="Z58" s="110" t="str">
        <f ca="1">IFERROR(VLOOKUP($C58&amp;Z$52,Calc!$AC$94:$AD$357,2,0),"")</f>
        <v/>
      </c>
      <c r="AA58" s="110" t="str">
        <f ca="1">IFERROR(VLOOKUP($C58&amp;AA$52,Calc!$AC$94:$AD$357,2,0),"")</f>
        <v/>
      </c>
      <c r="AB58" s="110" t="str">
        <f ca="1">IFERROR(VLOOKUP($C58&amp;AB$52,Calc!$AC$94:$AD$357,2,0),"")</f>
        <v/>
      </c>
      <c r="AC58" s="375" t="str">
        <f t="shared" ca="1" si="49"/>
        <v/>
      </c>
      <c r="AD58" s="375" t="str">
        <f t="shared" ca="1" si="50"/>
        <v/>
      </c>
      <c r="AE58" s="376" t="str">
        <f t="shared" ca="1" si="51"/>
        <v/>
      </c>
      <c r="AF58" s="380" t="str">
        <f t="shared" ca="1" si="52"/>
        <v/>
      </c>
    </row>
    <row r="59" spans="2:32" ht="21.95" customHeight="1" x14ac:dyDescent="0.2">
      <c r="B59" s="390" t="str">
        <f ca="1">IF($C59="","",INDEX(Ergebnisse!$V$10:$V$21,MATCH($C59,Ergebnisse!$W$10:$W$21,0)))</f>
        <v/>
      </c>
      <c r="C59" s="391" t="str">
        <f ca="1">IF(Calc!$K$16=0,"",Calc!$AP10)</f>
        <v/>
      </c>
      <c r="D59" s="385" t="str">
        <f ca="1">IF($C59="","",VLOOKUP($C59,Calc!$C$20:$AF$31,28,0))</f>
        <v/>
      </c>
      <c r="E59" s="110" t="str">
        <f ca="1">IF($C59="","",VLOOKUP($C59,Calc!$C$20:$AF$31,30,0)&amp;Sprache!$E$87&amp;(VLOOKUP($C59,Calc!$C$20:$AF$31,30,0)-$F59))</f>
        <v/>
      </c>
      <c r="F59" s="110" t="str">
        <f ca="1">IF($C59="","",VLOOKUP($C59,Calc!$C$20:$AF$31,29,0))</f>
        <v/>
      </c>
      <c r="G59" s="120" t="str">
        <f ca="1">IF(C59="","",VLOOKUP(C59,Calc!$C$20:$AB$31,26,0))</f>
        <v/>
      </c>
      <c r="H59" s="126" t="str">
        <f ca="1">IFERROR(VLOOKUP($C59&amp;H$52,Calc!$Z$94:$AB$357,3,0),"")</f>
        <v/>
      </c>
      <c r="I59" s="110" t="str">
        <f ca="1">IFERROR(VLOOKUP($C59&amp;I$52,Calc!$Z$94:$AB$357,3,0),"")</f>
        <v/>
      </c>
      <c r="J59" s="110" t="str">
        <f ca="1">IFERROR(VLOOKUP($C59&amp;J$52,Calc!$Z$94:$AB$357,3,0),"")</f>
        <v/>
      </c>
      <c r="K59" s="110" t="str">
        <f ca="1">IFERROR(VLOOKUP($C59&amp;K$52,Calc!$Z$94:$AB$357,3,0),"")</f>
        <v/>
      </c>
      <c r="L59" s="110" t="str">
        <f ca="1">IFERROR(VLOOKUP($C59&amp;L$52,Calc!$Z$94:$AB$357,3,0),"")</f>
        <v/>
      </c>
      <c r="M59" s="110" t="str">
        <f ca="1">IFERROR(VLOOKUP($C59&amp;M$52,Calc!$Z$94:$AB$357,3,0),"")</f>
        <v/>
      </c>
      <c r="N59" s="117"/>
      <c r="O59" s="110" t="str">
        <f ca="1">IFERROR(VLOOKUP($C59&amp;O$52,Calc!$Z$94:$AB$357,3,0),"")</f>
        <v/>
      </c>
      <c r="P59" s="110" t="str">
        <f ca="1">IFERROR(VLOOKUP($C59&amp;P$52,Calc!$Z$94:$AB$357,3,0),"")</f>
        <v/>
      </c>
      <c r="Q59" s="110" t="str">
        <f ca="1">IFERROR(VLOOKUP($C59&amp;Q$52,Calc!$Z$94:$AB$357,3,0),"")</f>
        <v/>
      </c>
      <c r="R59" s="110" t="str">
        <f ca="1">IFERROR(VLOOKUP($C59&amp;R$52,Calc!$Z$94:$AB$357,3,0),"")</f>
        <v/>
      </c>
      <c r="S59" s="120" t="str">
        <f ca="1">IFERROR(VLOOKUP($C59&amp;S$52,Calc!$Z$94:$AB$357,3,0),"")</f>
        <v/>
      </c>
      <c r="T59" s="118" t="str">
        <f ca="1">IFERROR(VLOOKUP($C59&amp;T$52,Calc!$AC$94:$AD$357,2,0),"")</f>
        <v/>
      </c>
      <c r="U59" s="110" t="str">
        <f ca="1">IFERROR(VLOOKUP($C59&amp;U$52,Calc!$AC$94:$AD$357,2,0),"")</f>
        <v/>
      </c>
      <c r="V59" s="110" t="str">
        <f ca="1">IFERROR(VLOOKUP($C59&amp;V$52,Calc!$AC$94:$AD$357,2,0),"")</f>
        <v/>
      </c>
      <c r="W59" s="110" t="str">
        <f ca="1">IFERROR(VLOOKUP($C59&amp;W$52,Calc!$AC$94:$AD$357,2,0),"")</f>
        <v/>
      </c>
      <c r="X59" s="110" t="str">
        <f ca="1">IFERROR(VLOOKUP($C59&amp;X$52,Calc!$AC$94:$AD$357,2,0),"")</f>
        <v/>
      </c>
      <c r="Y59" s="110" t="str">
        <f ca="1">IFERROR(VLOOKUP($C59&amp;Y$52,Calc!$AC$94:$AD$357,2,0),"")</f>
        <v/>
      </c>
      <c r="Z59" s="117"/>
      <c r="AA59" s="110" t="str">
        <f ca="1">IFERROR(VLOOKUP($C59&amp;AA$52,Calc!$AC$94:$AD$357,2,0),"")</f>
        <v/>
      </c>
      <c r="AB59" s="110" t="str">
        <f ca="1">IFERROR(VLOOKUP($C59&amp;AB$52,Calc!$AC$94:$AD$357,2,0),"")</f>
        <v/>
      </c>
      <c r="AC59" s="375" t="str">
        <f t="shared" ca="1" si="49"/>
        <v/>
      </c>
      <c r="AD59" s="375" t="str">
        <f t="shared" ca="1" si="50"/>
        <v/>
      </c>
      <c r="AE59" s="376" t="str">
        <f t="shared" ca="1" si="51"/>
        <v/>
      </c>
      <c r="AF59" s="380" t="str">
        <f t="shared" ca="1" si="52"/>
        <v/>
      </c>
    </row>
    <row r="60" spans="2:32" ht="21.95" customHeight="1" x14ac:dyDescent="0.2">
      <c r="B60" s="390" t="str">
        <f ca="1">IF($C60="","",INDEX(Ergebnisse!$V$10:$V$21,MATCH($C60,Ergebnisse!$W$10:$W$21,0)))</f>
        <v/>
      </c>
      <c r="C60" s="391" t="str">
        <f ca="1">IF(Calc!$K$16=0,"",Calc!$AP11)</f>
        <v/>
      </c>
      <c r="D60" s="385" t="str">
        <f ca="1">IF($C60="","",VLOOKUP($C60,Calc!$C$20:$AF$31,28,0))</f>
        <v/>
      </c>
      <c r="E60" s="110" t="str">
        <f ca="1">IF($C60="","",VLOOKUP($C60,Calc!$C$20:$AF$31,30,0)&amp;Sprache!$E$87&amp;(VLOOKUP($C60,Calc!$C$20:$AF$31,30,0)-$F60))</f>
        <v/>
      </c>
      <c r="F60" s="110" t="str">
        <f ca="1">IF($C60="","",VLOOKUP($C60,Calc!$C$20:$AF$31,29,0))</f>
        <v/>
      </c>
      <c r="G60" s="120" t="str">
        <f ca="1">IF(C60="","",VLOOKUP(C60,Calc!$C$20:$AB$31,26,0))</f>
        <v/>
      </c>
      <c r="H60" s="126" t="str">
        <f ca="1">IFERROR(VLOOKUP($C60&amp;H$52,Calc!$Z$94:$AB$357,3,0),"")</f>
        <v/>
      </c>
      <c r="I60" s="110" t="str">
        <f ca="1">IFERROR(VLOOKUP($C60&amp;I$52,Calc!$Z$94:$AB$357,3,0),"")</f>
        <v/>
      </c>
      <c r="J60" s="110" t="str">
        <f ca="1">IFERROR(VLOOKUP($C60&amp;J$52,Calc!$Z$94:$AB$357,3,0),"")</f>
        <v/>
      </c>
      <c r="K60" s="110" t="str">
        <f ca="1">IFERROR(VLOOKUP($C60&amp;K$52,Calc!$Z$94:$AB$357,3,0),"")</f>
        <v/>
      </c>
      <c r="L60" s="110" t="str">
        <f ca="1">IFERROR(VLOOKUP($C60&amp;L$52,Calc!$Z$94:$AB$357,3,0),"")</f>
        <v/>
      </c>
      <c r="M60" s="110" t="str">
        <f ca="1">IFERROR(VLOOKUP($C60&amp;M$52,Calc!$Z$94:$AB$357,3,0),"")</f>
        <v/>
      </c>
      <c r="N60" s="110" t="str">
        <f ca="1">IFERROR(VLOOKUP($C60&amp;N$52,Calc!$Z$94:$AB$357,3,0),"")</f>
        <v/>
      </c>
      <c r="O60" s="117"/>
      <c r="P60" s="110" t="str">
        <f ca="1">IFERROR(VLOOKUP($C60&amp;P$52,Calc!$Z$94:$AB$357,3,0),"")</f>
        <v/>
      </c>
      <c r="Q60" s="110" t="str">
        <f ca="1">IFERROR(VLOOKUP($C60&amp;Q$52,Calc!$Z$94:$AB$357,3,0),"")</f>
        <v/>
      </c>
      <c r="R60" s="110" t="str">
        <f ca="1">IFERROR(VLOOKUP($C60&amp;R$52,Calc!$Z$94:$AB$357,3,0),"")</f>
        <v/>
      </c>
      <c r="S60" s="120" t="str">
        <f ca="1">IFERROR(VLOOKUP($C60&amp;S$52,Calc!$Z$94:$AB$357,3,0),"")</f>
        <v/>
      </c>
      <c r="T60" s="118" t="str">
        <f ca="1">IFERROR(VLOOKUP($C60&amp;T$52,Calc!$AC$94:$AD$357,2,0),"")</f>
        <v/>
      </c>
      <c r="U60" s="110" t="str">
        <f ca="1">IFERROR(VLOOKUP($C60&amp;U$52,Calc!$AC$94:$AD$357,2,0),"")</f>
        <v/>
      </c>
      <c r="V60" s="110" t="str">
        <f ca="1">IFERROR(VLOOKUP($C60&amp;V$52,Calc!$AC$94:$AD$357,2,0),"")</f>
        <v/>
      </c>
      <c r="W60" s="110" t="str">
        <f ca="1">IFERROR(VLOOKUP($C60&amp;W$52,Calc!$AC$94:$AD$357,2,0),"")</f>
        <v/>
      </c>
      <c r="X60" s="110" t="str">
        <f ca="1">IFERROR(VLOOKUP($C60&amp;X$52,Calc!$AC$94:$AD$357,2,0),"")</f>
        <v/>
      </c>
      <c r="Y60" s="110" t="str">
        <f ca="1">IFERROR(VLOOKUP($C60&amp;Y$52,Calc!$AC$94:$AD$357,2,0),"")</f>
        <v/>
      </c>
      <c r="Z60" s="110" t="str">
        <f ca="1">IFERROR(VLOOKUP($C60&amp;Z$52,Calc!$AC$94:$AD$357,2,0),"")</f>
        <v/>
      </c>
      <c r="AA60" s="117"/>
      <c r="AB60" s="110" t="str">
        <f ca="1">IFERROR(VLOOKUP($C60&amp;AB$52,Calc!$AC$94:$AD$357,2,0),"")</f>
        <v/>
      </c>
      <c r="AC60" s="375" t="str">
        <f t="shared" ca="1" si="49"/>
        <v/>
      </c>
      <c r="AD60" s="375" t="str">
        <f t="shared" ca="1" si="50"/>
        <v/>
      </c>
      <c r="AE60" s="376" t="str">
        <f t="shared" ca="1" si="51"/>
        <v/>
      </c>
      <c r="AF60" s="380" t="str">
        <f t="shared" ca="1" si="52"/>
        <v/>
      </c>
    </row>
    <row r="61" spans="2:32" ht="21.95" customHeight="1" x14ac:dyDescent="0.2">
      <c r="B61" s="390" t="str">
        <f ca="1">IF($C61="","",INDEX(Ergebnisse!$V$10:$V$21,MATCH($C61,Ergebnisse!$W$10:$W$21,0)))</f>
        <v/>
      </c>
      <c r="C61" s="391" t="str">
        <f ca="1">IF(Calc!$K$16=0,"",Calc!$AP12)</f>
        <v/>
      </c>
      <c r="D61" s="385" t="str">
        <f ca="1">IF($C61="","",VLOOKUP($C61,Calc!$C$20:$AF$31,28,0))</f>
        <v/>
      </c>
      <c r="E61" s="110" t="str">
        <f ca="1">IF($C61="","",VLOOKUP($C61,Calc!$C$20:$AF$31,30,0)&amp;Sprache!$E$87&amp;(VLOOKUP($C61,Calc!$C$20:$AF$31,30,0)-$F61))</f>
        <v/>
      </c>
      <c r="F61" s="110" t="str">
        <f ca="1">IF($C61="","",VLOOKUP($C61,Calc!$C$20:$AF$31,29,0))</f>
        <v/>
      </c>
      <c r="G61" s="120" t="str">
        <f ca="1">IF(C61="","",VLOOKUP(C61,Calc!$C$20:$AB$31,26,0))</f>
        <v/>
      </c>
      <c r="H61" s="126" t="str">
        <f ca="1">IFERROR(VLOOKUP($C61&amp;H$52,Calc!$Z$94:$AB$357,3,0),"")</f>
        <v/>
      </c>
      <c r="I61" s="110" t="str">
        <f ca="1">IFERROR(VLOOKUP($C61&amp;I$52,Calc!$Z$94:$AB$357,3,0),"")</f>
        <v/>
      </c>
      <c r="J61" s="110" t="str">
        <f ca="1">IFERROR(VLOOKUP($C61&amp;J$52,Calc!$Z$94:$AB$357,3,0),"")</f>
        <v/>
      </c>
      <c r="K61" s="110" t="str">
        <f ca="1">IFERROR(VLOOKUP($C61&amp;K$52,Calc!$Z$94:$AB$357,3,0),"")</f>
        <v/>
      </c>
      <c r="L61" s="110" t="str">
        <f ca="1">IFERROR(VLOOKUP($C61&amp;L$52,Calc!$Z$94:$AB$357,3,0),"")</f>
        <v/>
      </c>
      <c r="M61" s="110" t="str">
        <f ca="1">IFERROR(VLOOKUP($C61&amp;M$52,Calc!$Z$94:$AB$357,3,0),"")</f>
        <v/>
      </c>
      <c r="N61" s="110" t="str">
        <f ca="1">IFERROR(VLOOKUP($C61&amp;N$52,Calc!$Z$94:$AB$357,3,0),"")</f>
        <v/>
      </c>
      <c r="O61" s="110" t="str">
        <f ca="1">IFERROR(VLOOKUP($C61&amp;O$52,Calc!$Z$94:$AB$357,3,0),"")</f>
        <v/>
      </c>
      <c r="P61" s="117"/>
      <c r="Q61" s="110" t="str">
        <f ca="1">IFERROR(VLOOKUP($C61&amp;Q$52,Calc!$Z$94:$AB$357,3,0),"")</f>
        <v/>
      </c>
      <c r="R61" s="110" t="str">
        <f ca="1">IFERROR(VLOOKUP($C61&amp;R$52,Calc!$Z$94:$AB$357,3,0),"")</f>
        <v/>
      </c>
      <c r="S61" s="120" t="str">
        <f ca="1">IFERROR(VLOOKUP($C61&amp;S$52,Calc!$Z$94:$AB$357,3,0),"")</f>
        <v/>
      </c>
      <c r="T61" s="118" t="str">
        <f ca="1">IFERROR(VLOOKUP($C61&amp;T$52,Calc!$AC$94:$AD$357,2,0),"")</f>
        <v/>
      </c>
      <c r="U61" s="110" t="str">
        <f ca="1">IFERROR(VLOOKUP($C61&amp;U$52,Calc!$AC$94:$AD$357,2,0),"")</f>
        <v/>
      </c>
      <c r="V61" s="110" t="str">
        <f ca="1">IFERROR(VLOOKUP($C61&amp;V$52,Calc!$AC$94:$AD$357,2,0),"")</f>
        <v/>
      </c>
      <c r="W61" s="110" t="str">
        <f ca="1">IFERROR(VLOOKUP($C61&amp;W$52,Calc!$AC$94:$AD$357,2,0),"")</f>
        <v/>
      </c>
      <c r="X61" s="110" t="str">
        <f ca="1">IFERROR(VLOOKUP($C61&amp;X$52,Calc!$AC$94:$AD$357,2,0),"")</f>
        <v/>
      </c>
      <c r="Y61" s="110" t="str">
        <f ca="1">IFERROR(VLOOKUP($C61&amp;Y$52,Calc!$AC$94:$AD$357,2,0),"")</f>
        <v/>
      </c>
      <c r="Z61" s="110" t="str">
        <f ca="1">IFERROR(VLOOKUP($C61&amp;Z$52,Calc!$AC$94:$AD$357,2,0),"")</f>
        <v/>
      </c>
      <c r="AA61" s="110" t="str">
        <f ca="1">IFERROR(VLOOKUP($C61&amp;AA$52,Calc!$AC$94:$AD$357,2,0),"")</f>
        <v/>
      </c>
      <c r="AB61" s="117"/>
      <c r="AC61" s="375" t="str">
        <f t="shared" ca="1" si="49"/>
        <v/>
      </c>
      <c r="AD61" s="375" t="str">
        <f t="shared" ca="1" si="50"/>
        <v/>
      </c>
      <c r="AE61" s="376" t="str">
        <f t="shared" ca="1" si="51"/>
        <v/>
      </c>
      <c r="AF61" s="380" t="str">
        <f t="shared" ca="1" si="52"/>
        <v/>
      </c>
    </row>
    <row r="62" spans="2:32" ht="21.95" customHeight="1" x14ac:dyDescent="0.2">
      <c r="B62" s="390" t="str">
        <f ca="1">IF($C62="","",INDEX(Ergebnisse!$V$10:$V$21,MATCH($C62,Ergebnisse!$W$10:$W$21,0)))</f>
        <v/>
      </c>
      <c r="C62" s="391" t="str">
        <f ca="1">IF(Calc!$K$16=0,"",Calc!$AP13)</f>
        <v/>
      </c>
      <c r="D62" s="385" t="str">
        <f ca="1">IF($C62="","",VLOOKUP($C62,Calc!$C$20:$AF$31,28,0))</f>
        <v/>
      </c>
      <c r="E62" s="110" t="str">
        <f ca="1">IF($C62="","",VLOOKUP($C62,Calc!$C$20:$AF$31,30,0)&amp;Sprache!$E$87&amp;(VLOOKUP($C62,Calc!$C$20:$AF$31,30,0)-$F62))</f>
        <v/>
      </c>
      <c r="F62" s="110" t="str">
        <f ca="1">IF($C62="","",VLOOKUP($C62,Calc!$C$20:$AF$31,29,0))</f>
        <v/>
      </c>
      <c r="G62" s="120" t="str">
        <f ca="1">IF(C62="","",VLOOKUP(C62,Calc!$C$20:$AB$31,26,0))</f>
        <v/>
      </c>
      <c r="H62" s="126" t="str">
        <f ca="1">IFERROR(VLOOKUP($C62&amp;H$52,Calc!$Z$94:$AB$357,3,0),"")</f>
        <v/>
      </c>
      <c r="I62" s="110" t="str">
        <f ca="1">IFERROR(VLOOKUP($C62&amp;I$52,Calc!$Z$94:$AB$357,3,0),"")</f>
        <v/>
      </c>
      <c r="J62" s="110" t="str">
        <f ca="1">IFERROR(VLOOKUP($C62&amp;J$52,Calc!$Z$94:$AB$357,3,0),"")</f>
        <v/>
      </c>
      <c r="K62" s="110" t="str">
        <f ca="1">IFERROR(VLOOKUP($C62&amp;K$52,Calc!$Z$94:$AB$357,3,0),"")</f>
        <v/>
      </c>
      <c r="L62" s="110" t="str">
        <f ca="1">IFERROR(VLOOKUP($C62&amp;L$52,Calc!$Z$94:$AB$357,3,0),"")</f>
        <v/>
      </c>
      <c r="M62" s="110" t="str">
        <f ca="1">IFERROR(VLOOKUP($C62&amp;M$52,Calc!$Z$94:$AB$357,3,0),"")</f>
        <v/>
      </c>
      <c r="N62" s="110" t="str">
        <f ca="1">IFERROR(VLOOKUP($C62&amp;N$52,Calc!$Z$94:$AB$357,3,0),"")</f>
        <v/>
      </c>
      <c r="O62" s="110" t="str">
        <f ca="1">IFERROR(VLOOKUP($C62&amp;O$52,Calc!$Z$94:$AB$357,3,0),"")</f>
        <v/>
      </c>
      <c r="P62" s="371"/>
      <c r="Q62" s="117"/>
      <c r="R62" s="110" t="str">
        <f ca="1">IFERROR(VLOOKUP($C62&amp;R$52,Calc!$Z$94:$AB$357,3,0),"")</f>
        <v/>
      </c>
      <c r="S62" s="120" t="str">
        <f ca="1">IFERROR(VLOOKUP($C62&amp;S$52,Calc!$Z$94:$AB$357,3,0),"")</f>
        <v/>
      </c>
      <c r="T62" s="118" t="str">
        <f ca="1">IFERROR(VLOOKUP($C62&amp;T$52,Calc!$AC$94:$AD$357,2,0),"")</f>
        <v/>
      </c>
      <c r="U62" s="110" t="str">
        <f ca="1">IFERROR(VLOOKUP($C62&amp;U$52,Calc!$AC$94:$AD$357,2,0),"")</f>
        <v/>
      </c>
      <c r="V62" s="110" t="str">
        <f ca="1">IFERROR(VLOOKUP($C62&amp;V$52,Calc!$AC$94:$AD$357,2,0),"")</f>
        <v/>
      </c>
      <c r="W62" s="110" t="str">
        <f ca="1">IFERROR(VLOOKUP($C62&amp;W$52,Calc!$AC$94:$AD$357,2,0),"")</f>
        <v/>
      </c>
      <c r="X62" s="110" t="str">
        <f ca="1">IFERROR(VLOOKUP($C62&amp;X$52,Calc!$AC$94:$AD$357,2,0),"")</f>
        <v/>
      </c>
      <c r="Y62" s="110" t="str">
        <f ca="1">IFERROR(VLOOKUP($C62&amp;Y$52,Calc!$AC$94:$AD$357,2,0),"")</f>
        <v/>
      </c>
      <c r="Z62" s="110" t="str">
        <f ca="1">IFERROR(VLOOKUP($C62&amp;Z$52,Calc!$AC$94:$AD$357,2,0),"")</f>
        <v/>
      </c>
      <c r="AA62" s="110" t="str">
        <f ca="1">IFERROR(VLOOKUP($C62&amp;AA$52,Calc!$AC$94:$AD$357,2,0),"")</f>
        <v/>
      </c>
      <c r="AB62" s="110" t="str">
        <f ca="1">IFERROR(VLOOKUP($C62&amp;AB$52,Calc!$AC$94:$AD$357,2,0),"")</f>
        <v/>
      </c>
      <c r="AC62" s="117"/>
      <c r="AD62" s="375" t="str">
        <f t="shared" ca="1" si="50"/>
        <v/>
      </c>
      <c r="AE62" s="376" t="str">
        <f t="shared" ca="1" si="51"/>
        <v/>
      </c>
      <c r="AF62" s="380" t="str">
        <f t="shared" ca="1" si="52"/>
        <v/>
      </c>
    </row>
    <row r="63" spans="2:32" ht="21.95" customHeight="1" x14ac:dyDescent="0.2">
      <c r="B63" s="390" t="str">
        <f ca="1">IF($C63="","",INDEX(Ergebnisse!$V$10:$V$21,MATCH($C63,Ergebnisse!$W$10:$W$21,0)))</f>
        <v/>
      </c>
      <c r="C63" s="391" t="str">
        <f ca="1">IF(Calc!$K$16=0,"",Calc!$AP14)</f>
        <v/>
      </c>
      <c r="D63" s="385" t="str">
        <f ca="1">IF($C63="","",VLOOKUP($C63,Calc!$C$20:$AF$31,28,0))</f>
        <v/>
      </c>
      <c r="E63" s="110" t="str">
        <f ca="1">IF($C63="","",VLOOKUP($C63,Calc!$C$20:$AF$31,30,0)&amp;Sprache!$E$87&amp;(VLOOKUP($C63,Calc!$C$20:$AF$31,30,0)-$F63))</f>
        <v/>
      </c>
      <c r="F63" s="110" t="str">
        <f ca="1">IF($C63="","",VLOOKUP($C63,Calc!$C$20:$AF$31,29,0))</f>
        <v/>
      </c>
      <c r="G63" s="120" t="str">
        <f ca="1">IF(C63="","",VLOOKUP(C63,Calc!$C$20:$AB$31,26,0))</f>
        <v/>
      </c>
      <c r="H63" s="126" t="str">
        <f ca="1">IFERROR(VLOOKUP($C63&amp;H$52,Calc!$Z$94:$AB$357,3,0),"")</f>
        <v/>
      </c>
      <c r="I63" s="110" t="str">
        <f ca="1">IFERROR(VLOOKUP($C63&amp;I$52,Calc!$Z$94:$AB$357,3,0),"")</f>
        <v/>
      </c>
      <c r="J63" s="110" t="str">
        <f ca="1">IFERROR(VLOOKUP($C63&amp;J$52,Calc!$Z$94:$AB$357,3,0),"")</f>
        <v/>
      </c>
      <c r="K63" s="110" t="str">
        <f ca="1">IFERROR(VLOOKUP($C63&amp;K$52,Calc!$Z$94:$AB$357,3,0),"")</f>
        <v/>
      </c>
      <c r="L63" s="110" t="str">
        <f ca="1">IFERROR(VLOOKUP($C63&amp;L$52,Calc!$Z$94:$AB$357,3,0),"")</f>
        <v/>
      </c>
      <c r="M63" s="110" t="str">
        <f ca="1">IFERROR(VLOOKUP($C63&amp;M$52,Calc!$Z$94:$AB$357,3,0),"")</f>
        <v/>
      </c>
      <c r="N63" s="110" t="str">
        <f ca="1">IFERROR(VLOOKUP($C63&amp;N$52,Calc!$Z$94:$AB$357,3,0),"")</f>
        <v/>
      </c>
      <c r="O63" s="110" t="str">
        <f ca="1">IFERROR(VLOOKUP($C63&amp;O$52,Calc!$Z$94:$AB$357,3,0),"")</f>
        <v/>
      </c>
      <c r="P63" s="371"/>
      <c r="Q63" s="110" t="str">
        <f ca="1">IFERROR(VLOOKUP($C63&amp;Q$52,Calc!$Z$94:$AB$357,3,0),"")</f>
        <v/>
      </c>
      <c r="R63" s="117"/>
      <c r="S63" s="120" t="str">
        <f ca="1">IFERROR(VLOOKUP($C63&amp;S$52,Calc!$Z$94:$AB$357,3,0),"")</f>
        <v/>
      </c>
      <c r="T63" s="118" t="str">
        <f ca="1">IFERROR(VLOOKUP($C63&amp;T$52,Calc!$AC$94:$AD$357,2,0),"")</f>
        <v/>
      </c>
      <c r="U63" s="110" t="str">
        <f ca="1">IFERROR(VLOOKUP($C63&amp;U$52,Calc!$AC$94:$AD$357,2,0),"")</f>
        <v/>
      </c>
      <c r="V63" s="110" t="str">
        <f ca="1">IFERROR(VLOOKUP($C63&amp;V$52,Calc!$AC$94:$AD$357,2,0),"")</f>
        <v/>
      </c>
      <c r="W63" s="110" t="str">
        <f ca="1">IFERROR(VLOOKUP($C63&amp;W$52,Calc!$AC$94:$AD$357,2,0),"")</f>
        <v/>
      </c>
      <c r="X63" s="110" t="str">
        <f ca="1">IFERROR(VLOOKUP($C63&amp;X$52,Calc!$AC$94:$AD$357,2,0),"")</f>
        <v/>
      </c>
      <c r="Y63" s="110" t="str">
        <f ca="1">IFERROR(VLOOKUP($C63&amp;Y$52,Calc!$AC$94:$AD$357,2,0),"")</f>
        <v/>
      </c>
      <c r="Z63" s="110" t="str">
        <f ca="1">IFERROR(VLOOKUP($C63&amp;Z$52,Calc!$AC$94:$AD$357,2,0),"")</f>
        <v/>
      </c>
      <c r="AA63" s="110" t="str">
        <f ca="1">IFERROR(VLOOKUP($C63&amp;AA$52,Calc!$AC$94:$AD$357,2,0),"")</f>
        <v/>
      </c>
      <c r="AB63" s="110" t="str">
        <f ca="1">IFERROR(VLOOKUP($C63&amp;AB$52,Calc!$AC$94:$AD$357,2,0),"")</f>
        <v/>
      </c>
      <c r="AC63" s="375" t="str">
        <f ca="1">C73</f>
        <v/>
      </c>
      <c r="AD63" s="117"/>
      <c r="AE63" s="376" t="str">
        <f t="shared" ca="1" si="51"/>
        <v/>
      </c>
      <c r="AF63" s="380" t="str">
        <f t="shared" ca="1" si="52"/>
        <v/>
      </c>
    </row>
    <row r="64" spans="2:32" ht="21.95" customHeight="1" thickBot="1" x14ac:dyDescent="0.25">
      <c r="B64" s="392" t="str">
        <f ca="1">IF($C64="","",INDEX(Ergebnisse!$V$10:$V$21,MATCH($C64,Ergebnisse!$W$10:$W$21,0)))</f>
        <v/>
      </c>
      <c r="C64" s="393" t="str">
        <f ca="1">IF(Calc!$K$16=0,"",Calc!$AP15)</f>
        <v/>
      </c>
      <c r="D64" s="386" t="str">
        <f ca="1">IF($C64="","",VLOOKUP($C64,Calc!$C$20:$AF$31,28,0))</f>
        <v/>
      </c>
      <c r="E64" s="111" t="str">
        <f ca="1">IF($C64="","",VLOOKUP($C64,Calc!$C$20:$AF$31,30,0)&amp;Sprache!$E$87&amp;(VLOOKUP($C64,Calc!$C$20:$AF$31,30,0)-$F64))</f>
        <v/>
      </c>
      <c r="F64" s="111" t="str">
        <f ca="1">IF($C64="","",VLOOKUP($C64,Calc!$C$20:$AF$31,29,0))</f>
        <v/>
      </c>
      <c r="G64" s="387" t="str">
        <f ca="1">IF(C64="","",VLOOKUP(C64,Calc!$C$20:$AB$31,26,0))</f>
        <v/>
      </c>
      <c r="H64" s="127" t="str">
        <f ca="1">IFERROR(VLOOKUP($C64&amp;H$52,Calc!$Z$94:$AB$357,3,0),"")</f>
        <v/>
      </c>
      <c r="I64" s="111" t="str">
        <f ca="1">IFERROR(VLOOKUP($C64&amp;I$52,Calc!$Z$94:$AB$357,3,0),"")</f>
        <v/>
      </c>
      <c r="J64" s="111" t="str">
        <f ca="1">IFERROR(VLOOKUP($C64&amp;J$52,Calc!$Z$94:$AB$357,3,0),"")</f>
        <v/>
      </c>
      <c r="K64" s="111" t="str">
        <f ca="1">IFERROR(VLOOKUP($C64&amp;K$52,Calc!$Z$94:$AB$357,3,0),"")</f>
        <v/>
      </c>
      <c r="L64" s="111" t="str">
        <f ca="1">IFERROR(VLOOKUP($C64&amp;L$52,Calc!$Z$94:$AB$357,3,0),"")</f>
        <v/>
      </c>
      <c r="M64" s="111" t="str">
        <f ca="1">IFERROR(VLOOKUP($C64&amp;M$52,Calc!$Z$94:$AB$357,3,0),"")</f>
        <v/>
      </c>
      <c r="N64" s="111" t="str">
        <f ca="1">IFERROR(VLOOKUP($C64&amp;N$52,Calc!$Z$94:$AB$357,3,0),"")</f>
        <v/>
      </c>
      <c r="O64" s="111" t="str">
        <f ca="1">IFERROR(VLOOKUP($C64&amp;O$52,Calc!$Z$94:$AB$357,3,0),"")</f>
        <v/>
      </c>
      <c r="P64" s="377"/>
      <c r="Q64" s="111" t="str">
        <f ca="1">IFERROR(VLOOKUP($C64&amp;Q$52,Calc!$Z$94:$AB$357,3,0),"")</f>
        <v/>
      </c>
      <c r="R64" s="111" t="str">
        <f ca="1">IFERROR(VLOOKUP($C64&amp;R$52,Calc!$Z$94:$AB$357,3,0),"")</f>
        <v/>
      </c>
      <c r="S64" s="121"/>
      <c r="T64" s="119" t="str">
        <f ca="1">IFERROR(VLOOKUP($C64&amp;T$52,Calc!$AC$94:$AD$357,2,0),"")</f>
        <v/>
      </c>
      <c r="U64" s="111" t="str">
        <f ca="1">IFERROR(VLOOKUP($C64&amp;U$52,Calc!$AC$94:$AD$357,2,0),"")</f>
        <v/>
      </c>
      <c r="V64" s="111" t="str">
        <f ca="1">IFERROR(VLOOKUP($C64&amp;V$52,Calc!$AC$94:$AD$357,2,0),"")</f>
        <v/>
      </c>
      <c r="W64" s="111" t="str">
        <f ca="1">IFERROR(VLOOKUP($C64&amp;W$52,Calc!$AC$94:$AD$357,2,0),"")</f>
        <v/>
      </c>
      <c r="X64" s="111" t="str">
        <f ca="1">IFERROR(VLOOKUP($C64&amp;X$52,Calc!$AC$94:$AD$357,2,0),"")</f>
        <v/>
      </c>
      <c r="Y64" s="111" t="str">
        <f ca="1">IFERROR(VLOOKUP($C64&amp;Y$52,Calc!$AC$94:$AD$357,2,0),"")</f>
        <v/>
      </c>
      <c r="Z64" s="111" t="str">
        <f ca="1">IFERROR(VLOOKUP($C64&amp;Z$52,Calc!$AC$94:$AD$357,2,0),"")</f>
        <v/>
      </c>
      <c r="AA64" s="111" t="str">
        <f ca="1">IFERROR(VLOOKUP($C64&amp;AA$52,Calc!$AC$94:$AD$357,2,0),"")</f>
        <v/>
      </c>
      <c r="AB64" s="111" t="str">
        <f ca="1">IFERROR(VLOOKUP($C64&amp;AB$52,Calc!$AC$94:$AD$357,2,0),"")</f>
        <v/>
      </c>
      <c r="AC64" s="378" t="str">
        <f ca="1">C74</f>
        <v/>
      </c>
      <c r="AD64" s="378" t="str">
        <f ca="1">C75</f>
        <v/>
      </c>
      <c r="AE64" s="140"/>
      <c r="AF64" s="381" t="str">
        <f t="shared" ca="1" si="52"/>
        <v/>
      </c>
    </row>
    <row r="65" spans="2:32" ht="42.75" customHeight="1" thickTop="1" thickBot="1" x14ac:dyDescent="0.25"/>
    <row r="66" spans="2:32" ht="21.95" customHeight="1" thickBot="1" x14ac:dyDescent="0.25">
      <c r="H66" s="359" t="str">
        <f ca="1">IF(LEN(H67)&gt;Einstellungen!$C$33,LEFT(H67,Einstellungen!$C$33)&amp;".",H67)</f>
        <v/>
      </c>
      <c r="I66" s="360" t="str">
        <f ca="1">IF(LEN(I67)&gt;Einstellungen!$C$33,LEFT(I67,Einstellungen!$C$33)&amp;".",I67)</f>
        <v/>
      </c>
      <c r="J66" s="360" t="str">
        <f ca="1">IF(LEN(J67)&gt;Einstellungen!$C$33,LEFT(J67,Einstellungen!$C$33)&amp;".",J67)</f>
        <v/>
      </c>
      <c r="K66" s="360" t="str">
        <f ca="1">IF(LEN(K67)&gt;Einstellungen!$C$33,LEFT(K67,Einstellungen!$C$33)&amp;".",K67)</f>
        <v/>
      </c>
      <c r="L66" s="360" t="str">
        <f ca="1">IF(LEN(L67)&gt;Einstellungen!$C$33,LEFT(L67,Einstellungen!$C$33)&amp;".",L67)</f>
        <v/>
      </c>
      <c r="M66" s="360" t="str">
        <f ca="1">IF(LEN(M67)&gt;Einstellungen!$C$33,LEFT(M67,Einstellungen!$C$33)&amp;".",M67)</f>
        <v/>
      </c>
      <c r="N66" s="360" t="str">
        <f ca="1">IF(LEN(N67)&gt;Einstellungen!$C$33,LEFT(N67,Einstellungen!$C$33)&amp;".",N67)</f>
        <v/>
      </c>
      <c r="O66" s="360" t="str">
        <f ca="1">IF(LEN(O67)&gt;Einstellungen!$C$33,LEFT(O67,Einstellungen!$C$33)&amp;".",O67)</f>
        <v/>
      </c>
      <c r="P66" s="360" t="str">
        <f ca="1">IF(LEN(P67)&gt;Einstellungen!$C$33,LEFT(P67,Einstellungen!$C$33)&amp;".",P67)</f>
        <v/>
      </c>
      <c r="Q66" s="365" t="str">
        <f ca="1">IF(LEN(Q67)&gt;Einstellungen!$C$33,LEFT(Q67,Einstellungen!$C$33)&amp;".",Q67)</f>
        <v/>
      </c>
      <c r="R66" s="365" t="str">
        <f ca="1">IF(LEN(R67)&gt;Einstellungen!$C$33,LEFT(R67,Einstellungen!$C$33)&amp;".",R67)</f>
        <v/>
      </c>
      <c r="S66" s="366" t="str">
        <f ca="1">IF(LEN(S67)&gt;Einstellungen!$C$33,LEFT(S67,Einstellungen!$C$33)&amp;".",S67)</f>
        <v/>
      </c>
      <c r="T66" s="362" t="str">
        <f ca="1">H66</f>
        <v/>
      </c>
      <c r="U66" s="362" t="str">
        <f t="shared" ref="U66" ca="1" si="53">I66</f>
        <v/>
      </c>
      <c r="V66" s="362" t="str">
        <f t="shared" ref="V66" ca="1" si="54">J66</f>
        <v/>
      </c>
      <c r="W66" s="362" t="str">
        <f t="shared" ref="W66" ca="1" si="55">K66</f>
        <v/>
      </c>
      <c r="X66" s="362" t="str">
        <f t="shared" ref="X66" ca="1" si="56">L66</f>
        <v/>
      </c>
      <c r="Y66" s="362" t="str">
        <f t="shared" ref="Y66" ca="1" si="57">M66</f>
        <v/>
      </c>
      <c r="Z66" s="362" t="str">
        <f t="shared" ref="Z66" ca="1" si="58">N66</f>
        <v/>
      </c>
      <c r="AA66" s="362" t="str">
        <f t="shared" ref="AA66" ca="1" si="59">O66</f>
        <v/>
      </c>
      <c r="AB66" s="362" t="str">
        <f t="shared" ref="AB66" ca="1" si="60">P66</f>
        <v/>
      </c>
      <c r="AC66" s="362" t="str">
        <f t="shared" ref="AC66" ca="1" si="61">Q66</f>
        <v/>
      </c>
      <c r="AD66" s="362" t="str">
        <f t="shared" ref="AD66" ca="1" si="62">R66</f>
        <v/>
      </c>
      <c r="AE66" s="361" t="str">
        <f t="shared" ref="AE66" ca="1" si="63">S66</f>
        <v/>
      </c>
    </row>
    <row r="67" spans="2:32" ht="21.95" customHeight="1" thickTop="1" thickBot="1" x14ac:dyDescent="0.25">
      <c r="B67" s="388"/>
      <c r="C67" s="389" t="str">
        <f>Sprache!$E$10</f>
        <v>Teilnehmer bzw. Mannschaft</v>
      </c>
      <c r="D67" s="382" t="str">
        <f>Sprache!$E$68</f>
        <v>Satzpkt.</v>
      </c>
      <c r="E67" s="383" t="str">
        <f>Sprache!$E$58</f>
        <v>Bälle</v>
      </c>
      <c r="F67" s="383" t="str">
        <f>Sprache!$E$26</f>
        <v>Diff.</v>
      </c>
      <c r="G67" s="384" t="str">
        <f>Sprache!$E$49</f>
        <v>Bonus</v>
      </c>
      <c r="H67" s="367" t="str">
        <f ca="1">C68</f>
        <v/>
      </c>
      <c r="I67" s="368" t="str">
        <f ca="1">C69</f>
        <v/>
      </c>
      <c r="J67" s="368" t="str">
        <f ca="1">C70</f>
        <v/>
      </c>
      <c r="K67" s="368" t="str">
        <f ca="1">C71</f>
        <v/>
      </c>
      <c r="L67" s="368" t="str">
        <f ca="1">C72</f>
        <v/>
      </c>
      <c r="M67" s="368" t="str">
        <f ca="1">C73</f>
        <v/>
      </c>
      <c r="N67" s="368" t="str">
        <f ca="1">C74</f>
        <v/>
      </c>
      <c r="O67" s="368" t="str">
        <f ca="1">C75</f>
        <v/>
      </c>
      <c r="P67" s="368" t="str">
        <f ca="1">C76</f>
        <v/>
      </c>
      <c r="Q67" s="368" t="str">
        <f ca="1">C77</f>
        <v/>
      </c>
      <c r="R67" s="368" t="str">
        <f ca="1">C78</f>
        <v/>
      </c>
      <c r="S67" s="369" t="str">
        <f ca="1">C79</f>
        <v/>
      </c>
      <c r="T67" s="372" t="str">
        <f ca="1">C68</f>
        <v/>
      </c>
      <c r="U67" s="368" t="str">
        <f ca="1">C69</f>
        <v/>
      </c>
      <c r="V67" s="368" t="str">
        <f ca="1">C70</f>
        <v/>
      </c>
      <c r="W67" s="368" t="str">
        <f ca="1">C71</f>
        <v/>
      </c>
      <c r="X67" s="368" t="str">
        <f ca="1">C72</f>
        <v/>
      </c>
      <c r="Y67" s="368" t="str">
        <f ca="1">C73</f>
        <v/>
      </c>
      <c r="Z67" s="368" t="str">
        <f ca="1">C74</f>
        <v/>
      </c>
      <c r="AA67" s="368" t="str">
        <f ca="1">C75</f>
        <v/>
      </c>
      <c r="AB67" s="368" t="str">
        <f ca="1">C76</f>
        <v/>
      </c>
      <c r="AC67" s="368" t="str">
        <f ca="1">C77</f>
        <v/>
      </c>
      <c r="AD67" s="368" t="str">
        <f ca="1">C78</f>
        <v/>
      </c>
      <c r="AE67" s="373" t="str">
        <f ca="1">C79</f>
        <v/>
      </c>
    </row>
    <row r="68" spans="2:32" ht="21.95" customHeight="1" x14ac:dyDescent="0.2">
      <c r="B68" s="390" t="str">
        <f ca="1">IF($C68="","",INDEX(Ergebnisse!$V$10:$V$21,MATCH($C68,Ergebnisse!$W$10:$W$21,0)))</f>
        <v/>
      </c>
      <c r="C68" s="391" t="str">
        <f ca="1">IF(Calc!$K$16=0,"",Calc!$AU4)</f>
        <v/>
      </c>
      <c r="D68" s="385" t="str">
        <f ca="1">IF($C68="","",VLOOKUP($C68,Calc!$C$20:$AF$31,28,0))</f>
        <v/>
      </c>
      <c r="E68" s="110" t="str">
        <f ca="1">IF($C68="","",VLOOKUP($C68,Calc!$C$20:$AF$31,30,0)&amp;Sprache!$E$87&amp;(VLOOKUP($C68,Calc!$C$20:$AF$31,30,0)-$F68))</f>
        <v/>
      </c>
      <c r="F68" s="110" t="str">
        <f ca="1">IF($C68="","",VLOOKUP($C68,Calc!$C$20:$AF$31,29,0))</f>
        <v/>
      </c>
      <c r="G68" s="120" t="str">
        <f ca="1">IF(C68="","",VLOOKUP(C68,Calc!$C$20:$AB$31,26,0))</f>
        <v/>
      </c>
      <c r="H68" s="370"/>
      <c r="I68" s="110" t="str">
        <f ca="1">IFERROR(VLOOKUP($C68&amp;I$67,Calc!$Z$94:$AB$357,3,0),"")</f>
        <v/>
      </c>
      <c r="J68" s="110" t="str">
        <f ca="1">IFERROR(VLOOKUP($C68&amp;J$67,Calc!$Z$94:$AB$357,3,0),"")</f>
        <v/>
      </c>
      <c r="K68" s="110" t="str">
        <f ca="1">IFERROR(VLOOKUP($C68&amp;K$67,Calc!$Z$94:$AB$357,3,0),"")</f>
        <v/>
      </c>
      <c r="L68" s="110" t="str">
        <f ca="1">IFERROR(VLOOKUP($C68&amp;L$67,Calc!$Z$94:$AB$357,3,0),"")</f>
        <v/>
      </c>
      <c r="M68" s="110" t="str">
        <f ca="1">IFERROR(VLOOKUP($C68&amp;M$67,Calc!$Z$94:$AB$357,3,0),"")</f>
        <v/>
      </c>
      <c r="N68" s="110" t="str">
        <f ca="1">IFERROR(VLOOKUP($C68&amp;N$67,Calc!$Z$94:$AB$357,3,0),"")</f>
        <v/>
      </c>
      <c r="O68" s="110" t="str">
        <f ca="1">IFERROR(VLOOKUP($C68&amp;O$67,Calc!$Z$94:$AB$357,3,0),"")</f>
        <v/>
      </c>
      <c r="P68" s="110" t="str">
        <f ca="1">IFERROR(VLOOKUP($C68&amp;P$67,Calc!$Z$94:$AB$357,3,0),"")</f>
        <v/>
      </c>
      <c r="Q68" s="110" t="str">
        <f ca="1">IFERROR(VLOOKUP($C68&amp;Q$67,Calc!$Z$94:$AB$357,3,0),"")</f>
        <v/>
      </c>
      <c r="R68" s="110" t="str">
        <f ca="1">IFERROR(VLOOKUP($C68&amp;R$67,Calc!$Z$94:$AB$357,3,0),"")</f>
        <v/>
      </c>
      <c r="S68" s="120" t="str">
        <f ca="1">IFERROR(VLOOKUP($C68&amp;S$67,Calc!$Z$94:$AB$357,3,0),"")</f>
        <v/>
      </c>
      <c r="T68" s="374"/>
      <c r="U68" s="110" t="str">
        <f ca="1">IFERROR(VLOOKUP($C68&amp;U$67,Calc!$AC$94:$AD$357,2,0),"")</f>
        <v/>
      </c>
      <c r="V68" s="110" t="str">
        <f ca="1">IFERROR(VLOOKUP($C68&amp;V$67,Calc!$AC$94:$AD$357,2,0),"")</f>
        <v/>
      </c>
      <c r="W68" s="110" t="str">
        <f ca="1">IFERROR(VLOOKUP($C68&amp;W$67,Calc!$AC$94:$AD$357,2,0),"")</f>
        <v/>
      </c>
      <c r="X68" s="110" t="str">
        <f ca="1">IFERROR(VLOOKUP($C68&amp;X$67,Calc!$AC$94:$AD$357,2,0),"")</f>
        <v/>
      </c>
      <c r="Y68" s="110" t="str">
        <f ca="1">IFERROR(VLOOKUP($C68&amp;Y$67,Calc!$AC$94:$AD$357,2,0),"")</f>
        <v/>
      </c>
      <c r="Z68" s="110" t="str">
        <f ca="1">IFERROR(VLOOKUP($C68&amp;Z$67,Calc!$AC$94:$AD$357,2,0),"")</f>
        <v/>
      </c>
      <c r="AA68" s="110" t="str">
        <f ca="1">IFERROR(VLOOKUP($C68&amp;AA$67,Calc!$AC$94:$AD$357,2,0),"")</f>
        <v/>
      </c>
      <c r="AB68" s="110" t="str">
        <f ca="1">IFERROR(VLOOKUP($C68&amp;AB$67,Calc!$AC$94:$AD$357,2,0),"")</f>
        <v/>
      </c>
      <c r="AC68" s="375" t="str">
        <f t="shared" ref="AC68:AC76" ca="1" si="64">C78</f>
        <v/>
      </c>
      <c r="AD68" s="375" t="str">
        <f t="shared" ref="AD68:AD77" ca="1" si="65">C79</f>
        <v/>
      </c>
      <c r="AE68" s="376">
        <f t="shared" ref="AE68:AE78" si="66">C80</f>
        <v>0</v>
      </c>
      <c r="AF68" s="379" t="str">
        <f ca="1">C68</f>
        <v/>
      </c>
    </row>
    <row r="69" spans="2:32" ht="21.95" customHeight="1" x14ac:dyDescent="0.2">
      <c r="B69" s="390" t="str">
        <f ca="1">IF($C69="","",INDEX(Ergebnisse!$V$10:$V$21,MATCH($C69,Ergebnisse!$W$10:$W$21,0)))</f>
        <v/>
      </c>
      <c r="C69" s="391" t="str">
        <f ca="1">IF(Calc!$K$16=0,"",Calc!$AU5)</f>
        <v/>
      </c>
      <c r="D69" s="385" t="str">
        <f ca="1">IF($C69="","",VLOOKUP($C69,Calc!$C$20:$AF$31,28,0))</f>
        <v/>
      </c>
      <c r="E69" s="110" t="str">
        <f ca="1">IF($C69="","",VLOOKUP($C69,Calc!$C$20:$AF$31,30,0)&amp;Sprache!$E$87&amp;(VLOOKUP($C69,Calc!$C$20:$AF$31,30,0)-$F69))</f>
        <v/>
      </c>
      <c r="F69" s="110" t="str">
        <f ca="1">IF($C69="","",VLOOKUP($C69,Calc!$C$20:$AF$31,29,0))</f>
        <v/>
      </c>
      <c r="G69" s="120" t="str">
        <f ca="1">IF(C69="","",VLOOKUP(C69,Calc!$C$20:$AB$31,26,0))</f>
        <v/>
      </c>
      <c r="H69" s="126" t="str">
        <f ca="1">IFERROR(VLOOKUP($C69&amp;H$67,Calc!$Z$94:$AB$357,3,0),"")</f>
        <v/>
      </c>
      <c r="I69" s="117"/>
      <c r="J69" s="110" t="str">
        <f ca="1">IFERROR(VLOOKUP($C69&amp;J$67,Calc!$Z$94:$AB$357,3,0),"")</f>
        <v/>
      </c>
      <c r="K69" s="110" t="str">
        <f ca="1">IFERROR(VLOOKUP($C69&amp;K$67,Calc!$Z$94:$AB$357,3,0),"")</f>
        <v/>
      </c>
      <c r="L69" s="110" t="str">
        <f ca="1">IFERROR(VLOOKUP($C69&amp;L$67,Calc!$Z$94:$AB$357,3,0),"")</f>
        <v/>
      </c>
      <c r="M69" s="110" t="str">
        <f ca="1">IFERROR(VLOOKUP($C69&amp;M$67,Calc!$Z$94:$AB$357,3,0),"")</f>
        <v/>
      </c>
      <c r="N69" s="110" t="str">
        <f ca="1">IFERROR(VLOOKUP($C69&amp;N$67,Calc!$Z$94:$AB$357,3,0),"")</f>
        <v/>
      </c>
      <c r="O69" s="110" t="str">
        <f ca="1">IFERROR(VLOOKUP($C69&amp;O$67,Calc!$Z$94:$AB$357,3,0),"")</f>
        <v/>
      </c>
      <c r="P69" s="110" t="str">
        <f ca="1">IFERROR(VLOOKUP($C69&amp;P$67,Calc!$Z$94:$AB$357,3,0),"")</f>
        <v/>
      </c>
      <c r="Q69" s="110" t="str">
        <f ca="1">IFERROR(VLOOKUP($C69&amp;Q$67,Calc!$Z$94:$AB$357,3,0),"")</f>
        <v/>
      </c>
      <c r="R69" s="110" t="str">
        <f ca="1">IFERROR(VLOOKUP($C69&amp;R$67,Calc!$Z$94:$AB$357,3,0),"")</f>
        <v/>
      </c>
      <c r="S69" s="120" t="str">
        <f ca="1">IFERROR(VLOOKUP($C69&amp;S$67,Calc!$Z$94:$AB$357,3,0),"")</f>
        <v/>
      </c>
      <c r="T69" s="118" t="str">
        <f ca="1">IFERROR(VLOOKUP($C69&amp;T$67,Calc!$AC$94:$AD$357,2,0),"")</f>
        <v/>
      </c>
      <c r="U69" s="117"/>
      <c r="V69" s="110" t="str">
        <f ca="1">IFERROR(VLOOKUP($C69&amp;V$67,Calc!$AC$94:$AD$357,2,0),"")</f>
        <v/>
      </c>
      <c r="W69" s="110" t="str">
        <f ca="1">IFERROR(VLOOKUP($C69&amp;W$67,Calc!$AC$94:$AD$357,2,0),"")</f>
        <v/>
      </c>
      <c r="X69" s="110" t="str">
        <f ca="1">IFERROR(VLOOKUP($C69&amp;X$67,Calc!$AC$94:$AD$357,2,0),"")</f>
        <v/>
      </c>
      <c r="Y69" s="110" t="str">
        <f ca="1">IFERROR(VLOOKUP($C69&amp;Y$67,Calc!$AC$94:$AD$357,2,0),"")</f>
        <v/>
      </c>
      <c r="Z69" s="110" t="str">
        <f ca="1">IFERROR(VLOOKUP($C69&amp;Z$67,Calc!$AC$94:$AD$357,2,0),"")</f>
        <v/>
      </c>
      <c r="AA69" s="110" t="str">
        <f ca="1">IFERROR(VLOOKUP($C69&amp;AA$67,Calc!$AC$94:$AD$357,2,0),"")</f>
        <v/>
      </c>
      <c r="AB69" s="110" t="str">
        <f ca="1">IFERROR(VLOOKUP($C69&amp;AB$67,Calc!$AC$94:$AD$357,2,0),"")</f>
        <v/>
      </c>
      <c r="AC69" s="375" t="str">
        <f t="shared" ca="1" si="64"/>
        <v/>
      </c>
      <c r="AD69" s="375">
        <f t="shared" si="65"/>
        <v>0</v>
      </c>
      <c r="AE69" s="376">
        <f t="shared" si="66"/>
        <v>0</v>
      </c>
      <c r="AF69" s="380" t="str">
        <f t="shared" ref="AF69:AF79" ca="1" si="67">C69</f>
        <v/>
      </c>
    </row>
    <row r="70" spans="2:32" ht="21.95" customHeight="1" x14ac:dyDescent="0.2">
      <c r="B70" s="390" t="str">
        <f ca="1">IF($C70="","",INDEX(Ergebnisse!$V$10:$V$21,MATCH($C70,Ergebnisse!$W$10:$W$21,0)))</f>
        <v/>
      </c>
      <c r="C70" s="391" t="str">
        <f ca="1">IF(Calc!$K$16=0,"",Calc!$AU6)</f>
        <v/>
      </c>
      <c r="D70" s="385" t="str">
        <f ca="1">IF($C70="","",VLOOKUP($C70,Calc!$C$20:$AF$31,28,0))</f>
        <v/>
      </c>
      <c r="E70" s="110" t="str">
        <f ca="1">IF($C70="","",VLOOKUP($C70,Calc!$C$20:$AF$31,30,0)&amp;Sprache!$E$87&amp;(VLOOKUP($C70,Calc!$C$20:$AF$31,30,0)-$F70))</f>
        <v/>
      </c>
      <c r="F70" s="110" t="str">
        <f ca="1">IF($C70="","",VLOOKUP($C70,Calc!$C$20:$AF$31,29,0))</f>
        <v/>
      </c>
      <c r="G70" s="120" t="str">
        <f ca="1">IF(C70="","",VLOOKUP(C70,Calc!$C$20:$AB$31,26,0))</f>
        <v/>
      </c>
      <c r="H70" s="126" t="str">
        <f ca="1">IFERROR(VLOOKUP($C70&amp;H$67,Calc!$Z$94:$AB$357,3,0),"")</f>
        <v/>
      </c>
      <c r="I70" s="110" t="str">
        <f ca="1">IFERROR(VLOOKUP($C70&amp;I$67,Calc!$Z$94:$AB$357,3,0),"")</f>
        <v/>
      </c>
      <c r="J70" s="117"/>
      <c r="K70" s="110" t="str">
        <f ca="1">IFERROR(VLOOKUP($C70&amp;K$67,Calc!$Z$94:$AB$357,3,0),"")</f>
        <v/>
      </c>
      <c r="L70" s="110" t="str">
        <f ca="1">IFERROR(VLOOKUP($C70&amp;L$67,Calc!$Z$94:$AB$357,3,0),"")</f>
        <v/>
      </c>
      <c r="M70" s="110" t="str">
        <f ca="1">IFERROR(VLOOKUP($C70&amp;M$67,Calc!$Z$94:$AB$357,3,0),"")</f>
        <v/>
      </c>
      <c r="N70" s="110" t="str">
        <f ca="1">IFERROR(VLOOKUP($C70&amp;N$67,Calc!$Z$94:$AB$357,3,0),"")</f>
        <v/>
      </c>
      <c r="O70" s="110" t="str">
        <f ca="1">IFERROR(VLOOKUP($C70&amp;O$67,Calc!$Z$94:$AB$357,3,0),"")</f>
        <v/>
      </c>
      <c r="P70" s="110" t="str">
        <f ca="1">IFERROR(VLOOKUP($C70&amp;P$67,Calc!$Z$94:$AB$357,3,0),"")</f>
        <v/>
      </c>
      <c r="Q70" s="110" t="str">
        <f ca="1">IFERROR(VLOOKUP($C70&amp;Q$67,Calc!$Z$94:$AB$357,3,0),"")</f>
        <v/>
      </c>
      <c r="R70" s="110" t="str">
        <f ca="1">IFERROR(VLOOKUP($C70&amp;R$67,Calc!$Z$94:$AB$357,3,0),"")</f>
        <v/>
      </c>
      <c r="S70" s="120" t="str">
        <f ca="1">IFERROR(VLOOKUP($C70&amp;S$67,Calc!$Z$94:$AB$357,3,0),"")</f>
        <v/>
      </c>
      <c r="T70" s="118" t="str">
        <f ca="1">IFERROR(VLOOKUP($C70&amp;T$67,Calc!$AC$94:$AD$357,2,0),"")</f>
        <v/>
      </c>
      <c r="U70" s="110" t="str">
        <f ca="1">IFERROR(VLOOKUP($C70&amp;U$67,Calc!$AC$94:$AD$357,2,0),"")</f>
        <v/>
      </c>
      <c r="V70" s="117"/>
      <c r="W70" s="110" t="str">
        <f ca="1">IFERROR(VLOOKUP($C70&amp;W$67,Calc!$AC$94:$AD$357,2,0),"")</f>
        <v/>
      </c>
      <c r="X70" s="110" t="str">
        <f ca="1">IFERROR(VLOOKUP($C70&amp;X$67,Calc!$AC$94:$AD$357,2,0),"")</f>
        <v/>
      </c>
      <c r="Y70" s="110" t="str">
        <f ca="1">IFERROR(VLOOKUP($C70&amp;Y$67,Calc!$AC$94:$AD$357,2,0),"")</f>
        <v/>
      </c>
      <c r="Z70" s="110" t="str">
        <f ca="1">IFERROR(VLOOKUP($C70&amp;Z$67,Calc!$AC$94:$AD$357,2,0),"")</f>
        <v/>
      </c>
      <c r="AA70" s="110" t="str">
        <f ca="1">IFERROR(VLOOKUP($C70&amp;AA$67,Calc!$AC$94:$AD$357,2,0),"")</f>
        <v/>
      </c>
      <c r="AB70" s="110" t="str">
        <f ca="1">IFERROR(VLOOKUP($C70&amp;AB$67,Calc!$AC$94:$AD$357,2,0),"")</f>
        <v/>
      </c>
      <c r="AC70" s="375">
        <f t="shared" si="64"/>
        <v>0</v>
      </c>
      <c r="AD70" s="375">
        <f t="shared" si="65"/>
        <v>0</v>
      </c>
      <c r="AE70" s="376">
        <f t="shared" si="66"/>
        <v>0</v>
      </c>
      <c r="AF70" s="380" t="str">
        <f t="shared" ca="1" si="67"/>
        <v/>
      </c>
    </row>
    <row r="71" spans="2:32" ht="21.95" customHeight="1" x14ac:dyDescent="0.2">
      <c r="B71" s="390" t="str">
        <f ca="1">IF($C71="","",INDEX(Ergebnisse!$V$10:$V$21,MATCH($C71,Ergebnisse!$W$10:$W$21,0)))</f>
        <v/>
      </c>
      <c r="C71" s="391" t="str">
        <f ca="1">IF(Calc!$K$16=0,"",Calc!$AU7)</f>
        <v/>
      </c>
      <c r="D71" s="385" t="str">
        <f ca="1">IF($C71="","",VLOOKUP($C71,Calc!$C$20:$AF$31,28,0))</f>
        <v/>
      </c>
      <c r="E71" s="110" t="str">
        <f ca="1">IF($C71="","",VLOOKUP($C71,Calc!$C$20:$AF$31,30,0)&amp;Sprache!$E$87&amp;(VLOOKUP($C71,Calc!$C$20:$AF$31,30,0)-$F71))</f>
        <v/>
      </c>
      <c r="F71" s="110" t="str">
        <f ca="1">IF($C71="","",VLOOKUP($C71,Calc!$C$20:$AF$31,29,0))</f>
        <v/>
      </c>
      <c r="G71" s="120" t="str">
        <f ca="1">IF(C71="","",VLOOKUP(C71,Calc!$C$20:$AB$31,26,0))</f>
        <v/>
      </c>
      <c r="H71" s="126" t="str">
        <f ca="1">IFERROR(VLOOKUP($C71&amp;H$67,Calc!$Z$94:$AB$357,3,0),"")</f>
        <v/>
      </c>
      <c r="I71" s="110" t="str">
        <f ca="1">IFERROR(VLOOKUP($C71&amp;I$67,Calc!$Z$94:$AB$357,3,0),"")</f>
        <v/>
      </c>
      <c r="J71" s="110" t="str">
        <f ca="1">IFERROR(VLOOKUP($C71&amp;J$67,Calc!$Z$94:$AB$357,3,0),"")</f>
        <v/>
      </c>
      <c r="K71" s="117"/>
      <c r="L71" s="110" t="str">
        <f ca="1">IFERROR(VLOOKUP($C71&amp;L$67,Calc!$Z$94:$AB$357,3,0),"")</f>
        <v/>
      </c>
      <c r="M71" s="110" t="str">
        <f ca="1">IFERROR(VLOOKUP($C71&amp;M$67,Calc!$Z$94:$AB$357,3,0),"")</f>
        <v/>
      </c>
      <c r="N71" s="110" t="str">
        <f ca="1">IFERROR(VLOOKUP($C71&amp;N$67,Calc!$Z$94:$AB$357,3,0),"")</f>
        <v/>
      </c>
      <c r="O71" s="110" t="str">
        <f ca="1">IFERROR(VLOOKUP($C71&amp;O$67,Calc!$Z$94:$AB$357,3,0),"")</f>
        <v/>
      </c>
      <c r="P71" s="110" t="str">
        <f ca="1">IFERROR(VLOOKUP($C71&amp;P$67,Calc!$Z$94:$AB$357,3,0),"")</f>
        <v/>
      </c>
      <c r="Q71" s="110" t="str">
        <f ca="1">IFERROR(VLOOKUP($C71&amp;Q$67,Calc!$Z$94:$AB$357,3,0),"")</f>
        <v/>
      </c>
      <c r="R71" s="110" t="str">
        <f ca="1">IFERROR(VLOOKUP($C71&amp;R$67,Calc!$Z$94:$AB$357,3,0),"")</f>
        <v/>
      </c>
      <c r="S71" s="120" t="str">
        <f ca="1">IFERROR(VLOOKUP($C71&amp;S$67,Calc!$Z$94:$AB$357,3,0),"")</f>
        <v/>
      </c>
      <c r="T71" s="118" t="str">
        <f ca="1">IFERROR(VLOOKUP($C71&amp;T$67,Calc!$AC$94:$AD$357,2,0),"")</f>
        <v/>
      </c>
      <c r="U71" s="110" t="str">
        <f ca="1">IFERROR(VLOOKUP($C71&amp;U$67,Calc!$AC$94:$AD$357,2,0),"")</f>
        <v/>
      </c>
      <c r="V71" s="110" t="str">
        <f ca="1">IFERROR(VLOOKUP($C71&amp;V$67,Calc!$AC$94:$AD$357,2,0),"")</f>
        <v/>
      </c>
      <c r="W71" s="117"/>
      <c r="X71" s="110" t="str">
        <f ca="1">IFERROR(VLOOKUP($C71&amp;X$67,Calc!$AC$94:$AD$357,2,0),"")</f>
        <v/>
      </c>
      <c r="Y71" s="110" t="str">
        <f ca="1">IFERROR(VLOOKUP($C71&amp;Y$67,Calc!$AC$94:$AD$357,2,0),"")</f>
        <v/>
      </c>
      <c r="Z71" s="110" t="str">
        <f ca="1">IFERROR(VLOOKUP($C71&amp;Z$67,Calc!$AC$94:$AD$357,2,0),"")</f>
        <v/>
      </c>
      <c r="AA71" s="110" t="str">
        <f ca="1">IFERROR(VLOOKUP($C71&amp;AA$67,Calc!$AC$94:$AD$357,2,0),"")</f>
        <v/>
      </c>
      <c r="AB71" s="110" t="str">
        <f ca="1">IFERROR(VLOOKUP($C71&amp;AB$67,Calc!$AC$94:$AD$357,2,0),"")</f>
        <v/>
      </c>
      <c r="AC71" s="375">
        <f t="shared" si="64"/>
        <v>0</v>
      </c>
      <c r="AD71" s="375">
        <f t="shared" si="65"/>
        <v>0</v>
      </c>
      <c r="AE71" s="376">
        <f t="shared" si="66"/>
        <v>0</v>
      </c>
      <c r="AF71" s="380" t="str">
        <f t="shared" ca="1" si="67"/>
        <v/>
      </c>
    </row>
    <row r="72" spans="2:32" ht="21.95" customHeight="1" x14ac:dyDescent="0.2">
      <c r="B72" s="390" t="str">
        <f ca="1">IF($C72="","",INDEX(Ergebnisse!$V$10:$V$21,MATCH($C72,Ergebnisse!$W$10:$W$21,0)))</f>
        <v/>
      </c>
      <c r="C72" s="391" t="str">
        <f ca="1">IF(Calc!$K$16=0,"",Calc!$AU8)</f>
        <v/>
      </c>
      <c r="D72" s="385" t="str">
        <f ca="1">IF($C72="","",VLOOKUP($C72,Calc!$C$20:$AF$31,28,0))</f>
        <v/>
      </c>
      <c r="E72" s="110" t="str">
        <f ca="1">IF($C72="","",VLOOKUP($C72,Calc!$C$20:$AF$31,30,0)&amp;Sprache!$E$87&amp;(VLOOKUP($C72,Calc!$C$20:$AF$31,30,0)-$F72))</f>
        <v/>
      </c>
      <c r="F72" s="110" t="str">
        <f ca="1">IF($C72="","",VLOOKUP($C72,Calc!$C$20:$AF$31,29,0))</f>
        <v/>
      </c>
      <c r="G72" s="120" t="str">
        <f ca="1">IF(C72="","",VLOOKUP(C72,Calc!$C$20:$AB$31,26,0))</f>
        <v/>
      </c>
      <c r="H72" s="126" t="str">
        <f ca="1">IFERROR(VLOOKUP($C72&amp;H$67,Calc!$Z$94:$AB$357,3,0),"")</f>
        <v/>
      </c>
      <c r="I72" s="110" t="str">
        <f ca="1">IFERROR(VLOOKUP($C72&amp;I$67,Calc!$Z$94:$AB$357,3,0),"")</f>
        <v/>
      </c>
      <c r="J72" s="110" t="str">
        <f ca="1">IFERROR(VLOOKUP($C72&amp;J$67,Calc!$Z$94:$AB$357,3,0),"")</f>
        <v/>
      </c>
      <c r="K72" s="110" t="str">
        <f ca="1">IFERROR(VLOOKUP($C72&amp;K$67,Calc!$Z$94:$AB$357,3,0),"")</f>
        <v/>
      </c>
      <c r="L72" s="117"/>
      <c r="M72" s="110" t="str">
        <f ca="1">IFERROR(VLOOKUP($C72&amp;M$67,Calc!$Z$94:$AB$357,3,0),"")</f>
        <v/>
      </c>
      <c r="N72" s="110" t="str">
        <f ca="1">IFERROR(VLOOKUP($C72&amp;N$67,Calc!$Z$94:$AB$357,3,0),"")</f>
        <v/>
      </c>
      <c r="O72" s="110" t="str">
        <f ca="1">IFERROR(VLOOKUP($C72&amp;O$67,Calc!$Z$94:$AB$357,3,0),"")</f>
        <v/>
      </c>
      <c r="P72" s="110" t="str">
        <f ca="1">IFERROR(VLOOKUP($C72&amp;P$67,Calc!$Z$94:$AB$357,3,0),"")</f>
        <v/>
      </c>
      <c r="Q72" s="110" t="str">
        <f ca="1">IFERROR(VLOOKUP($C72&amp;Q$67,Calc!$Z$94:$AB$357,3,0),"")</f>
        <v/>
      </c>
      <c r="R72" s="110" t="str">
        <f ca="1">IFERROR(VLOOKUP($C72&amp;R$67,Calc!$Z$94:$AB$357,3,0),"")</f>
        <v/>
      </c>
      <c r="S72" s="120" t="str">
        <f ca="1">IFERROR(VLOOKUP($C72&amp;S$67,Calc!$Z$94:$AB$357,3,0),"")</f>
        <v/>
      </c>
      <c r="T72" s="118" t="str">
        <f ca="1">IFERROR(VLOOKUP($C72&amp;T$67,Calc!$AC$94:$AD$357,2,0),"")</f>
        <v/>
      </c>
      <c r="U72" s="110" t="str">
        <f ca="1">IFERROR(VLOOKUP($C72&amp;U$67,Calc!$AC$94:$AD$357,2,0),"")</f>
        <v/>
      </c>
      <c r="V72" s="110" t="str">
        <f ca="1">IFERROR(VLOOKUP($C72&amp;V$67,Calc!$AC$94:$AD$357,2,0),"")</f>
        <v/>
      </c>
      <c r="W72" s="110" t="str">
        <f ca="1">IFERROR(VLOOKUP($C72&amp;W$67,Calc!$AC$94:$AD$357,2,0),"")</f>
        <v/>
      </c>
      <c r="X72" s="117"/>
      <c r="Y72" s="110" t="str">
        <f ca="1">IFERROR(VLOOKUP($C72&amp;Y$67,Calc!$AC$94:$AD$357,2,0),"")</f>
        <v/>
      </c>
      <c r="Z72" s="110" t="str">
        <f ca="1">IFERROR(VLOOKUP($C72&amp;Z$67,Calc!$AC$94:$AD$357,2,0),"")</f>
        <v/>
      </c>
      <c r="AA72" s="110" t="str">
        <f ca="1">IFERROR(VLOOKUP($C72&amp;AA$67,Calc!$AC$94:$AD$357,2,0),"")</f>
        <v/>
      </c>
      <c r="AB72" s="110" t="str">
        <f ca="1">IFERROR(VLOOKUP($C72&amp;AB$67,Calc!$AC$94:$AD$357,2,0),"")</f>
        <v/>
      </c>
      <c r="AC72" s="375">
        <f t="shared" si="64"/>
        <v>0</v>
      </c>
      <c r="AD72" s="375">
        <f t="shared" si="65"/>
        <v>0</v>
      </c>
      <c r="AE72" s="376">
        <f t="shared" si="66"/>
        <v>0</v>
      </c>
      <c r="AF72" s="380" t="str">
        <f t="shared" ca="1" si="67"/>
        <v/>
      </c>
    </row>
    <row r="73" spans="2:32" ht="21.95" customHeight="1" x14ac:dyDescent="0.2">
      <c r="B73" s="390" t="str">
        <f ca="1">IF($C73="","",INDEX(Ergebnisse!$V$10:$V$21,MATCH($C73,Ergebnisse!$W$10:$W$21,0)))</f>
        <v/>
      </c>
      <c r="C73" s="391" t="str">
        <f ca="1">IF(Calc!$K$16=0,"",Calc!$AU9)</f>
        <v/>
      </c>
      <c r="D73" s="385" t="str">
        <f ca="1">IF($C73="","",VLOOKUP($C73,Calc!$C$20:$AF$31,28,0))</f>
        <v/>
      </c>
      <c r="E73" s="110" t="str">
        <f ca="1">IF($C73="","",VLOOKUP($C73,Calc!$C$20:$AF$31,30,0)&amp;Sprache!$E$87&amp;(VLOOKUP($C73,Calc!$C$20:$AF$31,30,0)-$F73))</f>
        <v/>
      </c>
      <c r="F73" s="110" t="str">
        <f ca="1">IF($C73="","",VLOOKUP($C73,Calc!$C$20:$AF$31,29,0))</f>
        <v/>
      </c>
      <c r="G73" s="120" t="str">
        <f ca="1">IF(C73="","",VLOOKUP(C73,Calc!$C$20:$AB$31,26,0))</f>
        <v/>
      </c>
      <c r="H73" s="126" t="str">
        <f ca="1">IFERROR(VLOOKUP($C73&amp;H$67,Calc!$Z$94:$AB$357,3,0),"")</f>
        <v/>
      </c>
      <c r="I73" s="110" t="str">
        <f ca="1">IFERROR(VLOOKUP($C73&amp;I$67,Calc!$Z$94:$AB$357,3,0),"")</f>
        <v/>
      </c>
      <c r="J73" s="110" t="str">
        <f ca="1">IFERROR(VLOOKUP($C73&amp;J$67,Calc!$Z$94:$AB$357,3,0),"")</f>
        <v/>
      </c>
      <c r="K73" s="110" t="str">
        <f ca="1">IFERROR(VLOOKUP($C73&amp;K$67,Calc!$Z$94:$AB$357,3,0),"")</f>
        <v/>
      </c>
      <c r="L73" s="110" t="str">
        <f ca="1">IFERROR(VLOOKUP($C73&amp;L$67,Calc!$Z$94:$AB$357,3,0),"")</f>
        <v/>
      </c>
      <c r="M73" s="117"/>
      <c r="N73" s="110" t="str">
        <f ca="1">IFERROR(VLOOKUP($C73&amp;N$67,Calc!$Z$94:$AB$357,3,0),"")</f>
        <v/>
      </c>
      <c r="O73" s="110" t="str">
        <f ca="1">IFERROR(VLOOKUP($C73&amp;O$67,Calc!$Z$94:$AB$357,3,0),"")</f>
        <v/>
      </c>
      <c r="P73" s="110" t="str">
        <f ca="1">IFERROR(VLOOKUP($C73&amp;P$67,Calc!$Z$94:$AB$357,3,0),"")</f>
        <v/>
      </c>
      <c r="Q73" s="110" t="str">
        <f ca="1">IFERROR(VLOOKUP($C73&amp;Q$67,Calc!$Z$94:$AB$357,3,0),"")</f>
        <v/>
      </c>
      <c r="R73" s="110" t="str">
        <f ca="1">IFERROR(VLOOKUP($C73&amp;R$67,Calc!$Z$94:$AB$357,3,0),"")</f>
        <v/>
      </c>
      <c r="S73" s="120" t="str">
        <f ca="1">IFERROR(VLOOKUP($C73&amp;S$67,Calc!$Z$94:$AB$357,3,0),"")</f>
        <v/>
      </c>
      <c r="T73" s="118" t="str">
        <f ca="1">IFERROR(VLOOKUP($C73&amp;T$67,Calc!$AC$94:$AD$357,2,0),"")</f>
        <v/>
      </c>
      <c r="U73" s="110" t="str">
        <f ca="1">IFERROR(VLOOKUP($C73&amp;U$67,Calc!$AC$94:$AD$357,2,0),"")</f>
        <v/>
      </c>
      <c r="V73" s="110" t="str">
        <f ca="1">IFERROR(VLOOKUP($C73&amp;V$67,Calc!$AC$94:$AD$357,2,0),"")</f>
        <v/>
      </c>
      <c r="W73" s="110" t="str">
        <f ca="1">IFERROR(VLOOKUP($C73&amp;W$67,Calc!$AC$94:$AD$357,2,0),"")</f>
        <v/>
      </c>
      <c r="X73" s="110" t="str">
        <f ca="1">IFERROR(VLOOKUP($C73&amp;X$67,Calc!$AC$94:$AD$357,2,0),"")</f>
        <v/>
      </c>
      <c r="Y73" s="117"/>
      <c r="Z73" s="110" t="str">
        <f ca="1">IFERROR(VLOOKUP($C73&amp;Z$67,Calc!$AC$94:$AD$357,2,0),"")</f>
        <v/>
      </c>
      <c r="AA73" s="110" t="str">
        <f ca="1">IFERROR(VLOOKUP($C73&amp;AA$67,Calc!$AC$94:$AD$357,2,0),"")</f>
        <v/>
      </c>
      <c r="AB73" s="110" t="str">
        <f ca="1">IFERROR(VLOOKUP($C73&amp;AB$67,Calc!$AC$94:$AD$357,2,0),"")</f>
        <v/>
      </c>
      <c r="AC73" s="375">
        <f t="shared" si="64"/>
        <v>0</v>
      </c>
      <c r="AD73" s="375">
        <f t="shared" si="65"/>
        <v>0</v>
      </c>
      <c r="AE73" s="376">
        <f t="shared" si="66"/>
        <v>0</v>
      </c>
      <c r="AF73" s="380" t="str">
        <f t="shared" ca="1" si="67"/>
        <v/>
      </c>
    </row>
    <row r="74" spans="2:32" ht="21.95" customHeight="1" x14ac:dyDescent="0.2">
      <c r="B74" s="390" t="str">
        <f ca="1">IF($C74="","",INDEX(Ergebnisse!$V$10:$V$21,MATCH($C74,Ergebnisse!$W$10:$W$21,0)))</f>
        <v/>
      </c>
      <c r="C74" s="391" t="str">
        <f ca="1">IF(Calc!$K$16=0,"",Calc!$AU10)</f>
        <v/>
      </c>
      <c r="D74" s="385" t="str">
        <f ca="1">IF($C74="","",VLOOKUP($C74,Calc!$C$20:$AF$31,28,0))</f>
        <v/>
      </c>
      <c r="E74" s="110" t="str">
        <f ca="1">IF($C74="","",VLOOKUP($C74,Calc!$C$20:$AF$31,30,0)&amp;Sprache!$E$87&amp;(VLOOKUP($C74,Calc!$C$20:$AF$31,30,0)-$F74))</f>
        <v/>
      </c>
      <c r="F74" s="110" t="str">
        <f ca="1">IF($C74="","",VLOOKUP($C74,Calc!$C$20:$AF$31,29,0))</f>
        <v/>
      </c>
      <c r="G74" s="120" t="str">
        <f ca="1">IF(C74="","",VLOOKUP(C74,Calc!$C$20:$AB$31,26,0))</f>
        <v/>
      </c>
      <c r="H74" s="126" t="str">
        <f ca="1">IFERROR(VLOOKUP($C74&amp;H$67,Calc!$Z$94:$AB$357,3,0),"")</f>
        <v/>
      </c>
      <c r="I74" s="110" t="str">
        <f ca="1">IFERROR(VLOOKUP($C74&amp;I$67,Calc!$Z$94:$AB$357,3,0),"")</f>
        <v/>
      </c>
      <c r="J74" s="110" t="str">
        <f ca="1">IFERROR(VLOOKUP($C74&amp;J$67,Calc!$Z$94:$AB$357,3,0),"")</f>
        <v/>
      </c>
      <c r="K74" s="110" t="str">
        <f ca="1">IFERROR(VLOOKUP($C74&amp;K$67,Calc!$Z$94:$AB$357,3,0),"")</f>
        <v/>
      </c>
      <c r="L74" s="110" t="str">
        <f ca="1">IFERROR(VLOOKUP($C74&amp;L$67,Calc!$Z$94:$AB$357,3,0),"")</f>
        <v/>
      </c>
      <c r="M74" s="110" t="str">
        <f ca="1">IFERROR(VLOOKUP($C74&amp;M$67,Calc!$Z$94:$AB$357,3,0),"")</f>
        <v/>
      </c>
      <c r="N74" s="117"/>
      <c r="O74" s="110" t="str">
        <f ca="1">IFERROR(VLOOKUP($C74&amp;O$67,Calc!$Z$94:$AB$357,3,0),"")</f>
        <v/>
      </c>
      <c r="P74" s="110" t="str">
        <f ca="1">IFERROR(VLOOKUP($C74&amp;P$67,Calc!$Z$94:$AB$357,3,0),"")</f>
        <v/>
      </c>
      <c r="Q74" s="110" t="str">
        <f ca="1">IFERROR(VLOOKUP($C74&amp;Q$67,Calc!$Z$94:$AB$357,3,0),"")</f>
        <v/>
      </c>
      <c r="R74" s="110" t="str">
        <f ca="1">IFERROR(VLOOKUP($C74&amp;R$67,Calc!$Z$94:$AB$357,3,0),"")</f>
        <v/>
      </c>
      <c r="S74" s="120" t="str">
        <f ca="1">IFERROR(VLOOKUP($C74&amp;S$67,Calc!$Z$94:$AB$357,3,0),"")</f>
        <v/>
      </c>
      <c r="T74" s="118" t="str">
        <f ca="1">IFERROR(VLOOKUP($C74&amp;T$67,Calc!$AC$94:$AD$357,2,0),"")</f>
        <v/>
      </c>
      <c r="U74" s="110" t="str">
        <f ca="1">IFERROR(VLOOKUP($C74&amp;U$67,Calc!$AC$94:$AD$357,2,0),"")</f>
        <v/>
      </c>
      <c r="V74" s="110" t="str">
        <f ca="1">IFERROR(VLOOKUP($C74&amp;V$67,Calc!$AC$94:$AD$357,2,0),"")</f>
        <v/>
      </c>
      <c r="W74" s="110" t="str">
        <f ca="1">IFERROR(VLOOKUP($C74&amp;W$67,Calc!$AC$94:$AD$357,2,0),"")</f>
        <v/>
      </c>
      <c r="X74" s="110" t="str">
        <f ca="1">IFERROR(VLOOKUP($C74&amp;X$67,Calc!$AC$94:$AD$357,2,0),"")</f>
        <v/>
      </c>
      <c r="Y74" s="110" t="str">
        <f ca="1">IFERROR(VLOOKUP($C74&amp;Y$67,Calc!$AC$94:$AD$357,2,0),"")</f>
        <v/>
      </c>
      <c r="Z74" s="117"/>
      <c r="AA74" s="110" t="str">
        <f ca="1">IFERROR(VLOOKUP($C74&amp;AA$67,Calc!$AC$94:$AD$357,2,0),"")</f>
        <v/>
      </c>
      <c r="AB74" s="110" t="str">
        <f ca="1">IFERROR(VLOOKUP($C74&amp;AB$67,Calc!$AC$94:$AD$357,2,0),"")</f>
        <v/>
      </c>
      <c r="AC74" s="375">
        <f t="shared" si="64"/>
        <v>0</v>
      </c>
      <c r="AD74" s="375">
        <f t="shared" si="65"/>
        <v>0</v>
      </c>
      <c r="AE74" s="376">
        <f t="shared" si="66"/>
        <v>0</v>
      </c>
      <c r="AF74" s="380" t="str">
        <f t="shared" ca="1" si="67"/>
        <v/>
      </c>
    </row>
    <row r="75" spans="2:32" ht="21.95" customHeight="1" x14ac:dyDescent="0.2">
      <c r="B75" s="390" t="str">
        <f ca="1">IF($C75="","",INDEX(Ergebnisse!$V$10:$V$21,MATCH($C75,Ergebnisse!$W$10:$W$21,0)))</f>
        <v/>
      </c>
      <c r="C75" s="391" t="str">
        <f ca="1">IF(Calc!$K$16=0,"",Calc!$AU11)</f>
        <v/>
      </c>
      <c r="D75" s="385" t="str">
        <f ca="1">IF($C75="","",VLOOKUP($C75,Calc!$C$20:$AF$31,28,0))</f>
        <v/>
      </c>
      <c r="E75" s="110" t="str">
        <f ca="1">IF($C75="","",VLOOKUP($C75,Calc!$C$20:$AF$31,30,0)&amp;Sprache!$E$87&amp;(VLOOKUP($C75,Calc!$C$20:$AF$31,30,0)-$F75))</f>
        <v/>
      </c>
      <c r="F75" s="110" t="str">
        <f ca="1">IF($C75="","",VLOOKUP($C75,Calc!$C$20:$AF$31,29,0))</f>
        <v/>
      </c>
      <c r="G75" s="120" t="str">
        <f ca="1">IF(C75="","",VLOOKUP(C75,Calc!$C$20:$AB$31,26,0))</f>
        <v/>
      </c>
      <c r="H75" s="126" t="str">
        <f ca="1">IFERROR(VLOOKUP($C75&amp;H$67,Calc!$Z$94:$AB$357,3,0),"")</f>
        <v/>
      </c>
      <c r="I75" s="110" t="str">
        <f ca="1">IFERROR(VLOOKUP($C75&amp;I$67,Calc!$Z$94:$AB$357,3,0),"")</f>
        <v/>
      </c>
      <c r="J75" s="110" t="str">
        <f ca="1">IFERROR(VLOOKUP($C75&amp;J$67,Calc!$Z$94:$AB$357,3,0),"")</f>
        <v/>
      </c>
      <c r="K75" s="110" t="str">
        <f ca="1">IFERROR(VLOOKUP($C75&amp;K$67,Calc!$Z$94:$AB$357,3,0),"")</f>
        <v/>
      </c>
      <c r="L75" s="110" t="str">
        <f ca="1">IFERROR(VLOOKUP($C75&amp;L$67,Calc!$Z$94:$AB$357,3,0),"")</f>
        <v/>
      </c>
      <c r="M75" s="110" t="str">
        <f ca="1">IFERROR(VLOOKUP($C75&amp;M$67,Calc!$Z$94:$AB$357,3,0),"")</f>
        <v/>
      </c>
      <c r="N75" s="110" t="str">
        <f ca="1">IFERROR(VLOOKUP($C75&amp;N$67,Calc!$Z$94:$AB$357,3,0),"")</f>
        <v/>
      </c>
      <c r="O75" s="117"/>
      <c r="P75" s="110" t="str">
        <f ca="1">IFERROR(VLOOKUP($C75&amp;P$67,Calc!$Z$94:$AB$357,3,0),"")</f>
        <v/>
      </c>
      <c r="Q75" s="110" t="str">
        <f ca="1">IFERROR(VLOOKUP($C75&amp;Q$67,Calc!$Z$94:$AB$357,3,0),"")</f>
        <v/>
      </c>
      <c r="R75" s="110" t="str">
        <f ca="1">IFERROR(VLOOKUP($C75&amp;R$67,Calc!$Z$94:$AB$357,3,0),"")</f>
        <v/>
      </c>
      <c r="S75" s="120" t="str">
        <f ca="1">IFERROR(VLOOKUP($C75&amp;S$67,Calc!$Z$94:$AB$357,3,0),"")</f>
        <v/>
      </c>
      <c r="T75" s="118" t="str">
        <f ca="1">IFERROR(VLOOKUP($C75&amp;T$67,Calc!$AC$94:$AD$357,2,0),"")</f>
        <v/>
      </c>
      <c r="U75" s="110" t="str">
        <f ca="1">IFERROR(VLOOKUP($C75&amp;U$67,Calc!$AC$94:$AD$357,2,0),"")</f>
        <v/>
      </c>
      <c r="V75" s="110" t="str">
        <f ca="1">IFERROR(VLOOKUP($C75&amp;V$67,Calc!$AC$94:$AD$357,2,0),"")</f>
        <v/>
      </c>
      <c r="W75" s="110" t="str">
        <f ca="1">IFERROR(VLOOKUP($C75&amp;W$67,Calc!$AC$94:$AD$357,2,0),"")</f>
        <v/>
      </c>
      <c r="X75" s="110" t="str">
        <f ca="1">IFERROR(VLOOKUP($C75&amp;X$67,Calc!$AC$94:$AD$357,2,0),"")</f>
        <v/>
      </c>
      <c r="Y75" s="110" t="str">
        <f ca="1">IFERROR(VLOOKUP($C75&amp;Y$67,Calc!$AC$94:$AD$357,2,0),"")</f>
        <v/>
      </c>
      <c r="Z75" s="110" t="str">
        <f ca="1">IFERROR(VLOOKUP($C75&amp;Z$67,Calc!$AC$94:$AD$357,2,0),"")</f>
        <v/>
      </c>
      <c r="AA75" s="117"/>
      <c r="AB75" s="110" t="str">
        <f ca="1">IFERROR(VLOOKUP($C75&amp;AB$67,Calc!$AC$94:$AD$357,2,0),"")</f>
        <v/>
      </c>
      <c r="AC75" s="375">
        <f t="shared" si="64"/>
        <v>0</v>
      </c>
      <c r="AD75" s="375">
        <f t="shared" si="65"/>
        <v>0</v>
      </c>
      <c r="AE75" s="376">
        <f t="shared" si="66"/>
        <v>0</v>
      </c>
      <c r="AF75" s="380" t="str">
        <f t="shared" ca="1" si="67"/>
        <v/>
      </c>
    </row>
    <row r="76" spans="2:32" ht="21.95" customHeight="1" x14ac:dyDescent="0.2">
      <c r="B76" s="390" t="str">
        <f ca="1">IF($C76="","",INDEX(Ergebnisse!$V$10:$V$21,MATCH($C76,Ergebnisse!$W$10:$W$21,0)))</f>
        <v/>
      </c>
      <c r="C76" s="391" t="str">
        <f ca="1">IF(Calc!$K$16=0,"",Calc!$AU12)</f>
        <v/>
      </c>
      <c r="D76" s="385" t="str">
        <f ca="1">IF($C76="","",VLOOKUP($C76,Calc!$C$20:$AF$31,28,0))</f>
        <v/>
      </c>
      <c r="E76" s="110" t="str">
        <f ca="1">IF($C76="","",VLOOKUP($C76,Calc!$C$20:$AF$31,30,0)&amp;Sprache!$E$87&amp;(VLOOKUP($C76,Calc!$C$20:$AF$31,30,0)-$F76))</f>
        <v/>
      </c>
      <c r="F76" s="110" t="str">
        <f ca="1">IF($C76="","",VLOOKUP($C76,Calc!$C$20:$AF$31,29,0))</f>
        <v/>
      </c>
      <c r="G76" s="120" t="str">
        <f ca="1">IF(C76="","",VLOOKUP(C76,Calc!$C$20:$AB$31,26,0))</f>
        <v/>
      </c>
      <c r="H76" s="126" t="str">
        <f ca="1">IFERROR(VLOOKUP($C76&amp;H$67,Calc!$Z$94:$AB$357,3,0),"")</f>
        <v/>
      </c>
      <c r="I76" s="110" t="str">
        <f ca="1">IFERROR(VLOOKUP($C76&amp;I$67,Calc!$Z$94:$AB$357,3,0),"")</f>
        <v/>
      </c>
      <c r="J76" s="110" t="str">
        <f ca="1">IFERROR(VLOOKUP($C76&amp;J$67,Calc!$Z$94:$AB$357,3,0),"")</f>
        <v/>
      </c>
      <c r="K76" s="110" t="str">
        <f ca="1">IFERROR(VLOOKUP($C76&amp;K$67,Calc!$Z$94:$AB$357,3,0),"")</f>
        <v/>
      </c>
      <c r="L76" s="110" t="str">
        <f ca="1">IFERROR(VLOOKUP($C76&amp;L$67,Calc!$Z$94:$AB$357,3,0),"")</f>
        <v/>
      </c>
      <c r="M76" s="110" t="str">
        <f ca="1">IFERROR(VLOOKUP($C76&amp;M$67,Calc!$Z$94:$AB$357,3,0),"")</f>
        <v/>
      </c>
      <c r="N76" s="110" t="str">
        <f ca="1">IFERROR(VLOOKUP($C76&amp;N$67,Calc!$Z$94:$AB$357,3,0),"")</f>
        <v/>
      </c>
      <c r="O76" s="110" t="str">
        <f ca="1">IFERROR(VLOOKUP($C76&amp;O$67,Calc!$Z$94:$AB$357,3,0),"")</f>
        <v/>
      </c>
      <c r="P76" s="117"/>
      <c r="Q76" s="110" t="str">
        <f ca="1">IFERROR(VLOOKUP($C76&amp;Q$67,Calc!$Z$94:$AB$357,3,0),"")</f>
        <v/>
      </c>
      <c r="R76" s="110" t="str">
        <f ca="1">IFERROR(VLOOKUP($C76&amp;R$67,Calc!$Z$94:$AB$357,3,0),"")</f>
        <v/>
      </c>
      <c r="S76" s="120" t="str">
        <f ca="1">IFERROR(VLOOKUP($C76&amp;S$67,Calc!$Z$94:$AB$357,3,0),"")</f>
        <v/>
      </c>
      <c r="T76" s="118" t="str">
        <f ca="1">IFERROR(VLOOKUP($C76&amp;T$67,Calc!$AC$94:$AD$357,2,0),"")</f>
        <v/>
      </c>
      <c r="U76" s="110" t="str">
        <f ca="1">IFERROR(VLOOKUP($C76&amp;U$67,Calc!$AC$94:$AD$357,2,0),"")</f>
        <v/>
      </c>
      <c r="V76" s="110" t="str">
        <f ca="1">IFERROR(VLOOKUP($C76&amp;V$67,Calc!$AC$94:$AD$357,2,0),"")</f>
        <v/>
      </c>
      <c r="W76" s="110" t="str">
        <f ca="1">IFERROR(VLOOKUP($C76&amp;W$67,Calc!$AC$94:$AD$357,2,0),"")</f>
        <v/>
      </c>
      <c r="X76" s="110" t="str">
        <f ca="1">IFERROR(VLOOKUP($C76&amp;X$67,Calc!$AC$94:$AD$357,2,0),"")</f>
        <v/>
      </c>
      <c r="Y76" s="110" t="str">
        <f ca="1">IFERROR(VLOOKUP($C76&amp;Y$67,Calc!$AC$94:$AD$357,2,0),"")</f>
        <v/>
      </c>
      <c r="Z76" s="110" t="str">
        <f ca="1">IFERROR(VLOOKUP($C76&amp;Z$67,Calc!$AC$94:$AD$357,2,0),"")</f>
        <v/>
      </c>
      <c r="AA76" s="110" t="str">
        <f ca="1">IFERROR(VLOOKUP($C76&amp;AA$67,Calc!$AC$94:$AD$357,2,0),"")</f>
        <v/>
      </c>
      <c r="AB76" s="117"/>
      <c r="AC76" s="375">
        <f t="shared" si="64"/>
        <v>0</v>
      </c>
      <c r="AD76" s="375">
        <f t="shared" si="65"/>
        <v>0</v>
      </c>
      <c r="AE76" s="376">
        <f t="shared" si="66"/>
        <v>0</v>
      </c>
      <c r="AF76" s="380" t="str">
        <f t="shared" ca="1" si="67"/>
        <v/>
      </c>
    </row>
    <row r="77" spans="2:32" ht="21.95" customHeight="1" x14ac:dyDescent="0.2">
      <c r="B77" s="390" t="str">
        <f ca="1">IF($C77="","",INDEX(Ergebnisse!$V$10:$V$21,MATCH($C77,Ergebnisse!$W$10:$W$21,0)))</f>
        <v/>
      </c>
      <c r="C77" s="391" t="str">
        <f ca="1">IF(Calc!$K$16=0,"",Calc!$AU13)</f>
        <v/>
      </c>
      <c r="D77" s="385" t="str">
        <f ca="1">IF($C77="","",VLOOKUP($C77,Calc!$C$20:$AF$31,28,0))</f>
        <v/>
      </c>
      <c r="E77" s="110" t="str">
        <f ca="1">IF($C77="","",VLOOKUP($C77,Calc!$C$20:$AF$31,30,0)&amp;Sprache!$E$87&amp;(VLOOKUP($C77,Calc!$C$20:$AF$31,30,0)-$F77))</f>
        <v/>
      </c>
      <c r="F77" s="110" t="str">
        <f ca="1">IF($C77="","",VLOOKUP($C77,Calc!$C$20:$AF$31,29,0))</f>
        <v/>
      </c>
      <c r="G77" s="120" t="str">
        <f ca="1">IF(C77="","",VLOOKUP(C77,Calc!$C$20:$AB$31,26,0))</f>
        <v/>
      </c>
      <c r="H77" s="126" t="str">
        <f ca="1">IFERROR(VLOOKUP($C77&amp;H$67,Calc!$Z$94:$AB$357,3,0),"")</f>
        <v/>
      </c>
      <c r="I77" s="110" t="str">
        <f ca="1">IFERROR(VLOOKUP($C77&amp;I$67,Calc!$Z$94:$AB$357,3,0),"")</f>
        <v/>
      </c>
      <c r="J77" s="110" t="str">
        <f ca="1">IFERROR(VLOOKUP($C77&amp;J$67,Calc!$Z$94:$AB$357,3,0),"")</f>
        <v/>
      </c>
      <c r="K77" s="110" t="str">
        <f ca="1">IFERROR(VLOOKUP($C77&amp;K$67,Calc!$Z$94:$AB$357,3,0),"")</f>
        <v/>
      </c>
      <c r="L77" s="110" t="str">
        <f ca="1">IFERROR(VLOOKUP($C77&amp;L$67,Calc!$Z$94:$AB$357,3,0),"")</f>
        <v/>
      </c>
      <c r="M77" s="110" t="str">
        <f ca="1">IFERROR(VLOOKUP($C77&amp;M$67,Calc!$Z$94:$AB$357,3,0),"")</f>
        <v/>
      </c>
      <c r="N77" s="110" t="str">
        <f ca="1">IFERROR(VLOOKUP($C77&amp;N$67,Calc!$Z$94:$AB$357,3,0),"")</f>
        <v/>
      </c>
      <c r="O77" s="110" t="str">
        <f ca="1">IFERROR(VLOOKUP($C77&amp;O$67,Calc!$Z$94:$AB$357,3,0),"")</f>
        <v/>
      </c>
      <c r="P77" s="371"/>
      <c r="Q77" s="117"/>
      <c r="R77" s="110" t="str">
        <f ca="1">IFERROR(VLOOKUP($C77&amp;R$67,Calc!$Z$94:$AB$357,3,0),"")</f>
        <v/>
      </c>
      <c r="S77" s="120" t="str">
        <f ca="1">IFERROR(VLOOKUP($C77&amp;S$67,Calc!$Z$94:$AB$357,3,0),"")</f>
        <v/>
      </c>
      <c r="T77" s="118" t="str">
        <f ca="1">IFERROR(VLOOKUP($C77&amp;T$67,Calc!$AC$94:$AD$357,2,0),"")</f>
        <v/>
      </c>
      <c r="U77" s="110" t="str">
        <f ca="1">IFERROR(VLOOKUP($C77&amp;U$67,Calc!$AC$94:$AD$357,2,0),"")</f>
        <v/>
      </c>
      <c r="V77" s="110" t="str">
        <f ca="1">IFERROR(VLOOKUP($C77&amp;V$67,Calc!$AC$94:$AD$357,2,0),"")</f>
        <v/>
      </c>
      <c r="W77" s="110" t="str">
        <f ca="1">IFERROR(VLOOKUP($C77&amp;W$67,Calc!$AC$94:$AD$357,2,0),"")</f>
        <v/>
      </c>
      <c r="X77" s="110" t="str">
        <f ca="1">IFERROR(VLOOKUP($C77&amp;X$67,Calc!$AC$94:$AD$357,2,0),"")</f>
        <v/>
      </c>
      <c r="Y77" s="110" t="str">
        <f ca="1">IFERROR(VLOOKUP($C77&amp;Y$67,Calc!$AC$94:$AD$357,2,0),"")</f>
        <v/>
      </c>
      <c r="Z77" s="110" t="str">
        <f ca="1">IFERROR(VLOOKUP($C77&amp;Z$67,Calc!$AC$94:$AD$357,2,0),"")</f>
        <v/>
      </c>
      <c r="AA77" s="110" t="str">
        <f ca="1">IFERROR(VLOOKUP($C77&amp;AA$67,Calc!$AC$94:$AD$357,2,0),"")</f>
        <v/>
      </c>
      <c r="AB77" s="110" t="str">
        <f ca="1">IFERROR(VLOOKUP($C77&amp;AB$67,Calc!$AC$94:$AD$357,2,0),"")</f>
        <v/>
      </c>
      <c r="AC77" s="117"/>
      <c r="AD77" s="375">
        <f t="shared" si="65"/>
        <v>0</v>
      </c>
      <c r="AE77" s="376">
        <f t="shared" si="66"/>
        <v>0</v>
      </c>
      <c r="AF77" s="380" t="str">
        <f t="shared" ca="1" si="67"/>
        <v/>
      </c>
    </row>
    <row r="78" spans="2:32" ht="21.95" customHeight="1" x14ac:dyDescent="0.2">
      <c r="B78" s="390" t="str">
        <f ca="1">IF($C78="","",INDEX(Ergebnisse!$V$10:$V$21,MATCH($C78,Ergebnisse!$W$10:$W$21,0)))</f>
        <v/>
      </c>
      <c r="C78" s="391" t="str">
        <f ca="1">IF(Calc!$K$16=0,"",Calc!$AU14)</f>
        <v/>
      </c>
      <c r="D78" s="385" t="str">
        <f ca="1">IF($C78="","",VLOOKUP($C78,Calc!$C$20:$AF$31,28,0))</f>
        <v/>
      </c>
      <c r="E78" s="110" t="str">
        <f ca="1">IF($C78="","",VLOOKUP($C78,Calc!$C$20:$AF$31,30,0)&amp;Sprache!$E$87&amp;(VLOOKUP($C78,Calc!$C$20:$AF$31,30,0)-$F78))</f>
        <v/>
      </c>
      <c r="F78" s="110" t="str">
        <f ca="1">IF($C78="","",VLOOKUP($C78,Calc!$C$20:$AF$31,29,0))</f>
        <v/>
      </c>
      <c r="G78" s="120" t="str">
        <f ca="1">IF(C78="","",VLOOKUP(C78,Calc!$C$20:$AB$31,26,0))</f>
        <v/>
      </c>
      <c r="H78" s="126" t="str">
        <f ca="1">IFERROR(VLOOKUP($C78&amp;H$67,Calc!$Z$94:$AB$357,3,0),"")</f>
        <v/>
      </c>
      <c r="I78" s="110" t="str">
        <f ca="1">IFERROR(VLOOKUP($C78&amp;I$67,Calc!$Z$94:$AB$357,3,0),"")</f>
        <v/>
      </c>
      <c r="J78" s="110" t="str">
        <f ca="1">IFERROR(VLOOKUP($C78&amp;J$67,Calc!$Z$94:$AB$357,3,0),"")</f>
        <v/>
      </c>
      <c r="K78" s="110" t="str">
        <f ca="1">IFERROR(VLOOKUP($C78&amp;K$67,Calc!$Z$94:$AB$357,3,0),"")</f>
        <v/>
      </c>
      <c r="L78" s="110" t="str">
        <f ca="1">IFERROR(VLOOKUP($C78&amp;L$67,Calc!$Z$94:$AB$357,3,0),"")</f>
        <v/>
      </c>
      <c r="M78" s="110" t="str">
        <f ca="1">IFERROR(VLOOKUP($C78&amp;M$67,Calc!$Z$94:$AB$357,3,0),"")</f>
        <v/>
      </c>
      <c r="N78" s="110" t="str">
        <f ca="1">IFERROR(VLOOKUP($C78&amp;N$67,Calc!$Z$94:$AB$357,3,0),"")</f>
        <v/>
      </c>
      <c r="O78" s="110" t="str">
        <f ca="1">IFERROR(VLOOKUP($C78&amp;O$67,Calc!$Z$94:$AB$357,3,0),"")</f>
        <v/>
      </c>
      <c r="P78" s="371"/>
      <c r="Q78" s="110" t="str">
        <f ca="1">IFERROR(VLOOKUP($C78&amp;Q$67,Calc!$Z$94:$AB$357,3,0),"")</f>
        <v/>
      </c>
      <c r="R78" s="117"/>
      <c r="S78" s="120" t="str">
        <f ca="1">IFERROR(VLOOKUP($C78&amp;S$67,Calc!$Z$94:$AB$357,3,0),"")</f>
        <v/>
      </c>
      <c r="T78" s="118" t="str">
        <f ca="1">IFERROR(VLOOKUP($C78&amp;T$67,Calc!$AC$94:$AD$357,2,0),"")</f>
        <v/>
      </c>
      <c r="U78" s="110" t="str">
        <f ca="1">IFERROR(VLOOKUP($C78&amp;U$67,Calc!$AC$94:$AD$357,2,0),"")</f>
        <v/>
      </c>
      <c r="V78" s="110" t="str">
        <f ca="1">IFERROR(VLOOKUP($C78&amp;V$67,Calc!$AC$94:$AD$357,2,0),"")</f>
        <v/>
      </c>
      <c r="W78" s="110" t="str">
        <f ca="1">IFERROR(VLOOKUP($C78&amp;W$67,Calc!$AC$94:$AD$357,2,0),"")</f>
        <v/>
      </c>
      <c r="X78" s="110" t="str">
        <f ca="1">IFERROR(VLOOKUP($C78&amp;X$67,Calc!$AC$94:$AD$357,2,0),"")</f>
        <v/>
      </c>
      <c r="Y78" s="110" t="str">
        <f ca="1">IFERROR(VLOOKUP($C78&amp;Y$67,Calc!$AC$94:$AD$357,2,0),"")</f>
        <v/>
      </c>
      <c r="Z78" s="110" t="str">
        <f ca="1">IFERROR(VLOOKUP($C78&amp;Z$67,Calc!$AC$94:$AD$357,2,0),"")</f>
        <v/>
      </c>
      <c r="AA78" s="110" t="str">
        <f ca="1">IFERROR(VLOOKUP($C78&amp;AA$67,Calc!$AC$94:$AD$357,2,0),"")</f>
        <v/>
      </c>
      <c r="AB78" s="110" t="str">
        <f ca="1">IFERROR(VLOOKUP($C78&amp;AB$67,Calc!$AC$94:$AD$357,2,0),"")</f>
        <v/>
      </c>
      <c r="AC78" s="375">
        <f t="shared" ref="AC78:AC79" si="68">C88</f>
        <v>0</v>
      </c>
      <c r="AD78" s="117"/>
      <c r="AE78" s="376">
        <f t="shared" si="66"/>
        <v>0</v>
      </c>
      <c r="AF78" s="380" t="str">
        <f t="shared" ca="1" si="67"/>
        <v/>
      </c>
    </row>
    <row r="79" spans="2:32" ht="21.95" customHeight="1" thickBot="1" x14ac:dyDescent="0.25">
      <c r="B79" s="392" t="str">
        <f ca="1">IF($C79="","",INDEX(Ergebnisse!$V$10:$V$21,MATCH($C79,Ergebnisse!$W$10:$W$21,0)))</f>
        <v/>
      </c>
      <c r="C79" s="393" t="str">
        <f ca="1">IF(Calc!$K$16=0,"",Calc!$AU15)</f>
        <v/>
      </c>
      <c r="D79" s="386" t="str">
        <f ca="1">IF($C79="","",VLOOKUP($C79,Calc!$C$20:$AF$31,28,0))</f>
        <v/>
      </c>
      <c r="E79" s="111" t="str">
        <f ca="1">IF($C79="","",VLOOKUP($C79,Calc!$C$20:$AF$31,30,0)&amp;Sprache!$E$87&amp;(VLOOKUP($C79,Calc!$C$20:$AF$31,30,0)-$F79))</f>
        <v/>
      </c>
      <c r="F79" s="111" t="str">
        <f ca="1">IF($C79="","",VLOOKUP($C79,Calc!$C$20:$AF$31,29,0))</f>
        <v/>
      </c>
      <c r="G79" s="387" t="str">
        <f ca="1">IF(C79="","",VLOOKUP(C79,Calc!$C$20:$AB$31,26,0))</f>
        <v/>
      </c>
      <c r="H79" s="127" t="str">
        <f ca="1">IFERROR(VLOOKUP($C79&amp;H$67,Calc!$Z$94:$AB$357,3,0),"")</f>
        <v/>
      </c>
      <c r="I79" s="111" t="str">
        <f ca="1">IFERROR(VLOOKUP($C79&amp;I$67,Calc!$Z$94:$AB$357,3,0),"")</f>
        <v/>
      </c>
      <c r="J79" s="111" t="str">
        <f ca="1">IFERROR(VLOOKUP($C79&amp;J$67,Calc!$Z$94:$AB$357,3,0),"")</f>
        <v/>
      </c>
      <c r="K79" s="111" t="str">
        <f ca="1">IFERROR(VLOOKUP($C79&amp;K$67,Calc!$Z$94:$AB$357,3,0),"")</f>
        <v/>
      </c>
      <c r="L79" s="111" t="str">
        <f ca="1">IFERROR(VLOOKUP($C79&amp;L$67,Calc!$Z$94:$AB$357,3,0),"")</f>
        <v/>
      </c>
      <c r="M79" s="111" t="str">
        <f ca="1">IFERROR(VLOOKUP($C79&amp;M$67,Calc!$Z$94:$AB$357,3,0),"")</f>
        <v/>
      </c>
      <c r="N79" s="111" t="str">
        <f ca="1">IFERROR(VLOOKUP($C79&amp;N$67,Calc!$Z$94:$AB$357,3,0),"")</f>
        <v/>
      </c>
      <c r="O79" s="111" t="str">
        <f ca="1">IFERROR(VLOOKUP($C79&amp;O$67,Calc!$Z$94:$AB$357,3,0),"")</f>
        <v/>
      </c>
      <c r="P79" s="377"/>
      <c r="Q79" s="111" t="str">
        <f ca="1">IFERROR(VLOOKUP($C79&amp;Q$67,Calc!$Z$94:$AB$357,3,0),"")</f>
        <v/>
      </c>
      <c r="R79" s="111" t="str">
        <f ca="1">IFERROR(VLOOKUP($C79&amp;R$67,Calc!$Z$94:$AB$357,3,0),"")</f>
        <v/>
      </c>
      <c r="S79" s="121"/>
      <c r="T79" s="119" t="str">
        <f ca="1">IFERROR(VLOOKUP($C79&amp;T$67,Calc!$AC$94:$AD$357,2,0),"")</f>
        <v/>
      </c>
      <c r="U79" s="111" t="str">
        <f ca="1">IFERROR(VLOOKUP($C79&amp;U$67,Calc!$AC$94:$AD$357,2,0),"")</f>
        <v/>
      </c>
      <c r="V79" s="111" t="str">
        <f ca="1">IFERROR(VLOOKUP($C79&amp;V$67,Calc!$AC$94:$AD$357,2,0),"")</f>
        <v/>
      </c>
      <c r="W79" s="111" t="str">
        <f ca="1">IFERROR(VLOOKUP($C79&amp;W$67,Calc!$AC$94:$AD$357,2,0),"")</f>
        <v/>
      </c>
      <c r="X79" s="111" t="str">
        <f ca="1">IFERROR(VLOOKUP($C79&amp;X$67,Calc!$AC$94:$AD$357,2,0),"")</f>
        <v/>
      </c>
      <c r="Y79" s="111" t="str">
        <f ca="1">IFERROR(VLOOKUP($C79&amp;Y$67,Calc!$AC$94:$AD$357,2,0),"")</f>
        <v/>
      </c>
      <c r="Z79" s="111" t="str">
        <f ca="1">IFERROR(VLOOKUP($C79&amp;Z$67,Calc!$AC$94:$AD$357,2,0),"")</f>
        <v/>
      </c>
      <c r="AA79" s="111" t="str">
        <f ca="1">IFERROR(VLOOKUP($C79&amp;AA$67,Calc!$AC$94:$AD$357,2,0),"")</f>
        <v/>
      </c>
      <c r="AB79" s="111" t="str">
        <f ca="1">IFERROR(VLOOKUP($C79&amp;AB$67,Calc!$AC$94:$AD$357,2,0),"")</f>
        <v/>
      </c>
      <c r="AC79" s="378">
        <f t="shared" si="68"/>
        <v>0</v>
      </c>
      <c r="AD79" s="378">
        <f t="shared" ref="AD79" si="69">C90</f>
        <v>0</v>
      </c>
      <c r="AE79" s="140"/>
      <c r="AF79" s="381" t="str">
        <f t="shared" ca="1" si="67"/>
        <v/>
      </c>
    </row>
    <row r="80" spans="2:32" ht="13.5" thickTop="1" x14ac:dyDescent="0.2"/>
    <row r="81" x14ac:dyDescent="0.2"/>
    <row r="82" x14ac:dyDescent="0.2"/>
    <row r="83" x14ac:dyDescent="0.2"/>
    <row r="84" x14ac:dyDescent="0.2"/>
  </sheetData>
  <sheetProtection sheet="1" selectLockedCells="1"/>
  <mergeCells count="2">
    <mergeCell ref="B2:AB2"/>
    <mergeCell ref="B4:AB4"/>
  </mergeCells>
  <conditionalFormatting sqref="B35:D35 F35">
    <cfRule type="expression" dxfId="36" priority="123">
      <formula>AND($B$31=$B$30,$C$31&lt;&gt;"")</formula>
    </cfRule>
  </conditionalFormatting>
  <conditionalFormatting sqref="G35">
    <cfRule type="expression" dxfId="35" priority="94">
      <formula>AND($B$31=$B$30,$C$31&lt;&gt;"")</formula>
    </cfRule>
  </conditionalFormatting>
  <conditionalFormatting sqref="B9:D18 B24:D33 B39:D48 B54:D63 B69:D78 F69:AF78 F54:AF63 F39:AF48 F24:AF33 F9:AF18">
    <cfRule type="expression" dxfId="34" priority="25">
      <formula>OR(AND($B9=$B8,$C8&lt;&gt;""),AND($B9=$B10,$C10&lt;&gt;""))</formula>
    </cfRule>
  </conditionalFormatting>
  <conditionalFormatting sqref="B8:D8 B23:D23 B38:D38 B53:D53 B68:D68 F68:AF68 F53:AF53 F38:AF38 F23:AF23 F8:AF8">
    <cfRule type="expression" dxfId="33" priority="6">
      <formula>AND($B8=$B9,$C9&lt;&gt;"")</formula>
    </cfRule>
  </conditionalFormatting>
  <conditionalFormatting sqref="B19:D19 B34:D34 B49:D49 B64:D64 B79:D79 F79:AF79 F64:AF64 F49:AF49 F34:AF34 F19:AF19">
    <cfRule type="expression" dxfId="32" priority="5">
      <formula>AND($B19=$B18,$C18&lt;&gt;"")</formula>
    </cfRule>
  </conditionalFormatting>
  <conditionalFormatting sqref="E35">
    <cfRule type="expression" dxfId="31" priority="4">
      <formula>AND($B$31=$B$30,$C$31&lt;&gt;"")</formula>
    </cfRule>
  </conditionalFormatting>
  <conditionalFormatting sqref="E69:E78 E54:E63 E39:E48 E24:E33 E9:E18">
    <cfRule type="expression" dxfId="30" priority="3">
      <formula>OR(AND($B9=$B8,$C8&lt;&gt;""),AND($B9=$B10,$C10&lt;&gt;""))</formula>
    </cfRule>
  </conditionalFormatting>
  <conditionalFormatting sqref="E68 E53 E38 E23 E8">
    <cfRule type="expression" dxfId="29" priority="2">
      <formula>AND($B8=$B9,$C9&lt;&gt;"")</formula>
    </cfRule>
  </conditionalFormatting>
  <conditionalFormatting sqref="E79 E64 E49 E34 E19">
    <cfRule type="expression" dxfId="28" priority="1">
      <formula>AND($B19=$B18,$C18&lt;&gt;"")</formula>
    </cfRule>
  </conditionalFormatting>
  <pageMargins left="0.7" right="0.7" top="0.78740157499999996" bottom="0.78740157499999996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C287A-710D-42EB-9E7E-2C902C4F0DAE}">
  <sheetPr codeName="Tabelle3"/>
  <dimension ref="A1:H375"/>
  <sheetViews>
    <sheetView showGridLines="0" showRowColHeaders="0" zoomScaleNormal="100" workbookViewId="0">
      <selection activeCell="B30" sqref="B30:G31"/>
    </sheetView>
  </sheetViews>
  <sheetFormatPr baseColWidth="10" defaultColWidth="0" defaultRowHeight="18.75" zeroHeight="1" x14ac:dyDescent="0.3"/>
  <cols>
    <col min="1" max="1" width="3.5703125" style="165" customWidth="1"/>
    <col min="2" max="4" width="11.42578125" style="165" customWidth="1"/>
    <col min="5" max="5" width="7.7109375" style="165" customWidth="1"/>
    <col min="6" max="6" width="26.140625" style="165" customWidth="1"/>
    <col min="7" max="8" width="11.42578125" style="165" customWidth="1"/>
    <col min="9" max="16384" width="11.42578125" style="165" hidden="1"/>
  </cols>
  <sheetData>
    <row r="1" spans="1:6" ht="26.1" customHeight="1" x14ac:dyDescent="0.3">
      <c r="A1" s="210"/>
      <c r="C1" s="719" t="str">
        <f>Ergebnisse!$H$2</f>
        <v>Internationales U10-Turnier am 27.01.2026</v>
      </c>
      <c r="D1" s="719"/>
      <c r="E1" s="719"/>
      <c r="F1" s="719"/>
    </row>
    <row r="2" spans="1:6" ht="26.1" customHeight="1" x14ac:dyDescent="0.3">
      <c r="C2" s="719"/>
      <c r="D2" s="719"/>
      <c r="E2" s="719"/>
      <c r="F2" s="719"/>
    </row>
    <row r="3" spans="1:6" ht="26.1" customHeight="1" x14ac:dyDescent="0.3">
      <c r="C3" s="719"/>
      <c r="D3" s="719"/>
      <c r="E3" s="719"/>
      <c r="F3" s="719"/>
    </row>
    <row r="4" spans="1:6" ht="15" customHeight="1" thickBot="1" x14ac:dyDescent="0.35"/>
    <row r="5" spans="1:6" ht="45.75" customHeight="1" thickTop="1" thickBot="1" x14ac:dyDescent="0.35">
      <c r="C5" s="710" t="str">
        <f>IF(Planung!$C$8="","",Planung!$C$8)</f>
        <v>1. FC Riedwald</v>
      </c>
      <c r="D5" s="711"/>
      <c r="E5" s="711"/>
      <c r="F5" s="712"/>
    </row>
    <row r="6" spans="1:6" ht="26.1" customHeight="1" thickBot="1" x14ac:dyDescent="0.35">
      <c r="C6" s="174" t="str">
        <f>Sprache!$E$9</f>
        <v>Nr.</v>
      </c>
      <c r="D6" s="175" t="str">
        <f>Sprache!$E$39</f>
        <v>Beginn</v>
      </c>
      <c r="E6" s="203" t="str">
        <f>Sprache!$E$48</f>
        <v>Feld</v>
      </c>
      <c r="F6" s="176" t="str">
        <f>Sprache!$E$46</f>
        <v>Spiel gegen</v>
      </c>
    </row>
    <row r="7" spans="1:6" ht="21.95" customHeight="1" x14ac:dyDescent="0.3">
      <c r="C7" s="172" t="s">
        <v>6</v>
      </c>
      <c r="D7" s="173">
        <f ca="1">IF(Planung!$AC$7&lt;99999,Planung!$AC$7,"")</f>
        <v>0.375</v>
      </c>
      <c r="E7" s="205">
        <f ca="1">IF(OR(Planung!$AD$7=0,Planung!$AD$7=""),"",Planung!$AD$7)</f>
        <v>1</v>
      </c>
      <c r="F7" s="204" t="str">
        <f ca="1">IF(OR(Planung!$AE$7=0,Planung!$AE$7=""),"",Planung!$AE$7)</f>
        <v>AC Roma</v>
      </c>
    </row>
    <row r="8" spans="1:6" ht="21.95" customHeight="1" x14ac:dyDescent="0.3">
      <c r="C8" s="166" t="s">
        <v>7</v>
      </c>
      <c r="D8" s="167">
        <f ca="1">IF(Planung!$AC$8&lt;99999,Planung!$AC$8,"")</f>
        <v>0.3923611111111111</v>
      </c>
      <c r="E8" s="206">
        <f ca="1">IF(OR(Planung!$AD$8=0,Planung!$AD$8=""),"",Planung!$AD$8)</f>
        <v>1</v>
      </c>
      <c r="F8" s="168" t="str">
        <f ca="1">IF(OR(Planung!$AE$8=0,Planung!$AE$8=""),"",Planung!$AE$8)</f>
        <v>Raslo Winners</v>
      </c>
    </row>
    <row r="9" spans="1:6" ht="21.95" customHeight="1" x14ac:dyDescent="0.3">
      <c r="C9" s="166" t="s">
        <v>8</v>
      </c>
      <c r="D9" s="167">
        <f ca="1">IF(Planung!$AC$9&lt;99999,Planung!$AC$9,"")</f>
        <v>0.40972222222222221</v>
      </c>
      <c r="E9" s="206">
        <f ca="1">IF(OR(Planung!$AD$9=0,Planung!$AD$9=""),"",Planung!$AD$9)</f>
        <v>1</v>
      </c>
      <c r="F9" s="168" t="str">
        <f ca="1">IF(OR(Planung!$AE$9=0,Planung!$AE$9=""),"",Planung!$AE$9)</f>
        <v>Fun Kickers Oes</v>
      </c>
    </row>
    <row r="10" spans="1:6" ht="21.95" customHeight="1" x14ac:dyDescent="0.3">
      <c r="C10" s="166" t="s">
        <v>9</v>
      </c>
      <c r="D10" s="167">
        <f ca="1">IF(Planung!$AC$10&lt;99999,Planung!$AC$10,"")</f>
        <v>0.42708333333333331</v>
      </c>
      <c r="E10" s="206">
        <f ca="1">IF(OR(Planung!$AD$10=0,Planung!$AD$10=""),"",Planung!$AD$10)</f>
        <v>1</v>
      </c>
      <c r="F10" s="168" t="str">
        <f ca="1">IF(OR(Planung!$AE$10=0,Planung!$AE$10=""),"",Planung!$AE$10)</f>
        <v>SSV Wildbach</v>
      </c>
    </row>
    <row r="11" spans="1:6" ht="21.95" customHeight="1" x14ac:dyDescent="0.3">
      <c r="C11" s="166" t="s">
        <v>10</v>
      </c>
      <c r="D11" s="167">
        <f ca="1">IF(Planung!$AC$11&lt;99999,Planung!$AC$11,"")</f>
        <v>0.44444444444444442</v>
      </c>
      <c r="E11" s="206">
        <f ca="1">IF(OR(Planung!$AD$11=0,Planung!$AD$11=""),"",Planung!$AD$11)</f>
        <v>1</v>
      </c>
      <c r="F11" s="168" t="str">
        <f ca="1">IF(OR(Planung!$AE$11=0,Planung!$AE$11=""),"",Planung!$AE$11)</f>
        <v>Inter Mailand</v>
      </c>
    </row>
    <row r="12" spans="1:6" ht="21.95" customHeight="1" x14ac:dyDescent="0.3">
      <c r="C12" s="166" t="s">
        <v>11</v>
      </c>
      <c r="D12" s="167">
        <f ca="1">IF(Planung!$AC$12&lt;99999,Planung!$AC$12,"")</f>
        <v>0.46180555555555558</v>
      </c>
      <c r="E12" s="206">
        <f ca="1">IF(OR(Planung!$AD$12=0,Planung!$AD$12=""),"",Planung!$AD$12)</f>
        <v>1</v>
      </c>
      <c r="F12" s="168" t="str">
        <f ca="1">IF(OR(Planung!$AE$12=0,Planung!$AE$12=""),"",Planung!$AE$12)</f>
        <v>VFB Essenheim</v>
      </c>
    </row>
    <row r="13" spans="1:6" ht="21.95" customHeight="1" x14ac:dyDescent="0.3">
      <c r="C13" s="166" t="s">
        <v>16</v>
      </c>
      <c r="D13" s="167">
        <f ca="1">IF(Planung!$AC$13&lt;99999,Planung!$AC$13,"")</f>
        <v>0.47916666666666669</v>
      </c>
      <c r="E13" s="206">
        <f ca="1">IF(OR(Planung!$AD$13=0,Planung!$AD$13=""),"",Planung!$AD$13)</f>
        <v>1</v>
      </c>
      <c r="F13" s="168" t="str">
        <f ca="1">IF(OR(Planung!$AE$13=0,Planung!$AE$13=""),"",Planung!$AE$13)</f>
        <v>Maibach 1822 eV</v>
      </c>
    </row>
    <row r="14" spans="1:6" ht="21.95" customHeight="1" x14ac:dyDescent="0.3">
      <c r="C14" s="166" t="s">
        <v>17</v>
      </c>
      <c r="D14" s="167">
        <f ca="1">IF(Planung!$AC$14&lt;99999,Planung!$AC$14,"")</f>
        <v>0.49652777777777779</v>
      </c>
      <c r="E14" s="206">
        <f ca="1">IF(OR(Planung!$AD$14=0,Planung!$AD$14=""),"",Planung!$AD$14)</f>
        <v>1</v>
      </c>
      <c r="F14" s="168" t="str">
        <f ca="1">IF(OR(Planung!$AE$14=0,Planung!$AE$14=""),"",Planung!$AE$14)</f>
        <v>Eintracht Frankfurt</v>
      </c>
    </row>
    <row r="15" spans="1:6" ht="21.95" customHeight="1" x14ac:dyDescent="0.3">
      <c r="C15" s="166" t="s">
        <v>18</v>
      </c>
      <c r="D15" s="167">
        <f ca="1">IF(Planung!$AC$15&lt;99999,Planung!$AC$15,"")</f>
        <v>0.51388888888888884</v>
      </c>
      <c r="E15" s="206">
        <f ca="1">IF(OR(Planung!$AD$15=0,Planung!$AD$15=""),"",Planung!$AD$15)</f>
        <v>1</v>
      </c>
      <c r="F15" s="168" t="str">
        <f ca="1">IF(OR(Planung!$AE$15=0,Planung!$AE$15=""),"",Planung!$AE$15)</f>
        <v>FC Barcelona</v>
      </c>
    </row>
    <row r="16" spans="1:6" ht="21.95" customHeight="1" x14ac:dyDescent="0.3">
      <c r="C16" s="166" t="s">
        <v>24</v>
      </c>
      <c r="D16" s="167">
        <f ca="1">IF(Planung!$AC$16&lt;99999,Planung!$AC$16,"")</f>
        <v>0.53125</v>
      </c>
      <c r="E16" s="206">
        <f ca="1">IF(OR(Planung!$AD$16=0,Planung!$AD$16=""),"",Planung!$AD$16)</f>
        <v>1</v>
      </c>
      <c r="F16" s="168" t="str">
        <f ca="1">IF(OR(Planung!$AE$16=0,Planung!$AE$16=""),"",Planung!$AE$16)</f>
        <v>AC Roma</v>
      </c>
    </row>
    <row r="17" spans="2:7" ht="21.95" customHeight="1" x14ac:dyDescent="0.3">
      <c r="C17" s="166" t="s">
        <v>25</v>
      </c>
      <c r="D17" s="167">
        <f ca="1">IF(Planung!$AC$17&lt;99999,Planung!$AC$17,"")</f>
        <v>0.54861111111111116</v>
      </c>
      <c r="E17" s="206">
        <f ca="1">IF(OR(Planung!$AD$17=0,Planung!$AD$17=""),"",Planung!$AD$17)</f>
        <v>1</v>
      </c>
      <c r="F17" s="168" t="str">
        <f ca="1">IF(OR(Planung!$AE$17=0,Planung!$AE$17=""),"",Planung!$AE$17)</f>
        <v>Raslo Winners</v>
      </c>
    </row>
    <row r="18" spans="2:7" ht="21.95" customHeight="1" x14ac:dyDescent="0.3">
      <c r="C18" s="166" t="s">
        <v>26</v>
      </c>
      <c r="D18" s="167">
        <f ca="1">IF(Planung!$AC$18&lt;99999,Planung!$AC$18,"")</f>
        <v>0.56597222222222221</v>
      </c>
      <c r="E18" s="206">
        <f ca="1">IF(OR(Planung!$AD$18=0,Planung!$AD$18=""),"",Planung!$AD$18)</f>
        <v>1</v>
      </c>
      <c r="F18" s="168" t="str">
        <f ca="1">IF(OR(Planung!$AE$18=0,Planung!$AE$18=""),"",Planung!$AE$18)</f>
        <v>Fun Kickers Oes</v>
      </c>
    </row>
    <row r="19" spans="2:7" ht="21.95" customHeight="1" x14ac:dyDescent="0.3">
      <c r="C19" s="166" t="s">
        <v>27</v>
      </c>
      <c r="D19" s="167">
        <f ca="1">IF(Planung!$AC$19&lt;99999,Planung!$AC$19,"")</f>
        <v>0.58333333333333337</v>
      </c>
      <c r="E19" s="206">
        <f ca="1">IF(OR(Planung!$AD$19=0,Planung!$AD$19=""),"",Planung!$AD$19)</f>
        <v>1</v>
      </c>
      <c r="F19" s="168" t="str">
        <f ca="1">IF(OR(Planung!$AE$19=0,Planung!$AE$19=""),"",Planung!$AE$19)</f>
        <v>SSV Wildbach</v>
      </c>
    </row>
    <row r="20" spans="2:7" ht="21.95" customHeight="1" x14ac:dyDescent="0.3">
      <c r="C20" s="166" t="s">
        <v>28</v>
      </c>
      <c r="D20" s="167">
        <f ca="1">IF(Planung!$AC$20&lt;99999,Planung!$AC$20,"")</f>
        <v>0.60069444444444442</v>
      </c>
      <c r="E20" s="206">
        <f ca="1">IF(OR(Planung!$AD$20=0,Planung!$AD$20=""),"",Planung!$AD$20)</f>
        <v>1</v>
      </c>
      <c r="F20" s="168" t="str">
        <f ca="1">IF(OR(Planung!$AE$20=0,Planung!$AE$20=""),"",Planung!$AE$20)</f>
        <v>Inter Mailand</v>
      </c>
    </row>
    <row r="21" spans="2:7" ht="21.95" customHeight="1" x14ac:dyDescent="0.3">
      <c r="C21" s="166" t="s">
        <v>29</v>
      </c>
      <c r="D21" s="167">
        <f ca="1">IF(Planung!$AC$21&lt;99999,Planung!$AC$21,"")</f>
        <v>0.61805555555555558</v>
      </c>
      <c r="E21" s="206">
        <f ca="1">IF(OR(Planung!$AD$21=0,Planung!$AD$21=""),"",Planung!$AD$21)</f>
        <v>1</v>
      </c>
      <c r="F21" s="168" t="str">
        <f ca="1">IF(OR(Planung!$AE$21=0,Planung!$AE$21=""),"",Planung!$AE$21)</f>
        <v>VFB Essenheim</v>
      </c>
    </row>
    <row r="22" spans="2:7" ht="21.95" customHeight="1" x14ac:dyDescent="0.3">
      <c r="C22" s="166" t="s">
        <v>30</v>
      </c>
      <c r="D22" s="167">
        <f ca="1">IF(Planung!$AC$22&lt;99999,Planung!$AC$22,"")</f>
        <v>0.63541666666666674</v>
      </c>
      <c r="E22" s="206">
        <f ca="1">IF(OR(Planung!$AD$22=0,Planung!$AD$22=""),"",Planung!$AD$22)</f>
        <v>1</v>
      </c>
      <c r="F22" s="168" t="str">
        <f ca="1">IF(OR(Planung!$AE$22=0,Planung!$AE$22=""),"",Planung!$AE$22)</f>
        <v>Maibach 1822 eV</v>
      </c>
    </row>
    <row r="23" spans="2:7" ht="21.95" customHeight="1" x14ac:dyDescent="0.3">
      <c r="C23" s="166" t="s">
        <v>31</v>
      </c>
      <c r="D23" s="167">
        <f ca="1">IF(Planung!$AC$23&lt;99999,Planung!$AC$23,"")</f>
        <v>0.65277777777777779</v>
      </c>
      <c r="E23" s="206">
        <f ca="1">IF(OR(Planung!$AD$23=0,Planung!$AD$23=""),"",Planung!$AD$23)</f>
        <v>1</v>
      </c>
      <c r="F23" s="168" t="str">
        <f ca="1">IF(OR(Planung!$AE$23=0,Planung!$AE$23=""),"",Planung!$AE$23)</f>
        <v>Eintracht Frankfurt</v>
      </c>
    </row>
    <row r="24" spans="2:7" ht="21.95" customHeight="1" x14ac:dyDescent="0.3">
      <c r="C24" s="166" t="s">
        <v>32</v>
      </c>
      <c r="D24" s="167">
        <f ca="1">IF(Planung!$AC$24&lt;99999,Planung!$AC$24,"")</f>
        <v>0.67013888888888884</v>
      </c>
      <c r="E24" s="206">
        <f ca="1">IF(OR(Planung!$AD$24=0,Planung!$AD$24=""),"",Planung!$AD$24)</f>
        <v>1</v>
      </c>
      <c r="F24" s="168" t="str">
        <f ca="1">IF(OR(Planung!$AE$24=0,Planung!$AE$24=""),"",Planung!$AE$24)</f>
        <v>FC Barcelona</v>
      </c>
    </row>
    <row r="25" spans="2:7" ht="21.95" customHeight="1" x14ac:dyDescent="0.3">
      <c r="C25" s="166" t="s">
        <v>33</v>
      </c>
      <c r="D25" s="167" t="str">
        <f ca="1">IF(Planung!$AC$25&lt;99999,Planung!$AC$25,"")</f>
        <v/>
      </c>
      <c r="E25" s="206" t="str">
        <f ca="1">IF(OR(Planung!$AD$25=0,Planung!$AD$25=""),"",Planung!$AD$25)</f>
        <v/>
      </c>
      <c r="F25" s="168" t="str">
        <f ca="1">IF(OR(Planung!$AE$25=0,Planung!$AE$25=""),"",Planung!$AE$25)</f>
        <v/>
      </c>
    </row>
    <row r="26" spans="2:7" ht="21.95" customHeight="1" x14ac:dyDescent="0.3">
      <c r="C26" s="166" t="s">
        <v>34</v>
      </c>
      <c r="D26" s="167" t="str">
        <f ca="1">IF(Planung!$AC$26&lt;99999,Planung!$AC$26,"")</f>
        <v/>
      </c>
      <c r="E26" s="206" t="str">
        <f ca="1">IF(OR(Planung!$AD$26=0,Planung!$AD$26=""),"",Planung!$AD$26)</f>
        <v/>
      </c>
      <c r="F26" s="168" t="str">
        <f ca="1">IF(OR(Planung!$AE$26=0,Planung!$AE$26=""),"",Planung!$AE$26)</f>
        <v/>
      </c>
    </row>
    <row r="27" spans="2:7" ht="21.95" customHeight="1" x14ac:dyDescent="0.3">
      <c r="C27" s="166" t="s">
        <v>35</v>
      </c>
      <c r="D27" s="167" t="str">
        <f ca="1">IF(Planung!$AC$27&lt;99999,Planung!$AC$27,"")</f>
        <v/>
      </c>
      <c r="E27" s="206" t="str">
        <f ca="1">IF(OR(Planung!$AD$27=0,Planung!$AD$27=""),"",Planung!$AD$27)</f>
        <v/>
      </c>
      <c r="F27" s="168" t="str">
        <f ca="1">IF(OR(Planung!$AE$27=0,Planung!$AE$27=""),"",Planung!$AE$27)</f>
        <v/>
      </c>
    </row>
    <row r="28" spans="2:7" ht="21.95" customHeight="1" thickBot="1" x14ac:dyDescent="0.35">
      <c r="C28" s="169" t="s">
        <v>36</v>
      </c>
      <c r="D28" s="170" t="str">
        <f ca="1">IF(Planung!$AC$28&lt;99999,Planung!$AC$28,"")</f>
        <v/>
      </c>
      <c r="E28" s="207" t="str">
        <f ca="1">IF(OR(Planung!$AD$28=0,Planung!$AD$28=""),"",Planung!$AD$28)</f>
        <v/>
      </c>
      <c r="F28" s="171" t="str">
        <f ca="1">IF(OR(Planung!$AE$28=0,Planung!$AE$28=""),"",Planung!$AE$28)</f>
        <v/>
      </c>
    </row>
    <row r="29" spans="2:7" ht="26.1" customHeight="1" thickTop="1" x14ac:dyDescent="0.3">
      <c r="B29" s="177" t="str">
        <f>Sprache!$E$47</f>
        <v>Anmerkung</v>
      </c>
    </row>
    <row r="30" spans="2:7" ht="26.1" customHeight="1" x14ac:dyDescent="0.3">
      <c r="B30" s="713"/>
      <c r="C30" s="714"/>
      <c r="D30" s="714"/>
      <c r="E30" s="714"/>
      <c r="F30" s="714"/>
      <c r="G30" s="715"/>
    </row>
    <row r="31" spans="2:7" ht="26.1" customHeight="1" x14ac:dyDescent="0.3">
      <c r="B31" s="716"/>
      <c r="C31" s="717"/>
      <c r="D31" s="717"/>
      <c r="E31" s="717"/>
      <c r="F31" s="717"/>
      <c r="G31" s="718"/>
    </row>
    <row r="32" spans="2:7" ht="26.1" customHeight="1" x14ac:dyDescent="0.3">
      <c r="C32" s="719" t="str">
        <f>Ergebnisse!$H$2</f>
        <v>Internationales U10-Turnier am 27.01.2026</v>
      </c>
      <c r="D32" s="719"/>
      <c r="E32" s="719"/>
      <c r="F32" s="719"/>
    </row>
    <row r="33" spans="3:6" ht="26.1" customHeight="1" x14ac:dyDescent="0.3">
      <c r="C33" s="719"/>
      <c r="D33" s="719"/>
      <c r="E33" s="719"/>
      <c r="F33" s="719"/>
    </row>
    <row r="34" spans="3:6" ht="26.1" customHeight="1" x14ac:dyDescent="0.3">
      <c r="C34" s="719"/>
      <c r="D34" s="719"/>
      <c r="E34" s="719"/>
      <c r="F34" s="719"/>
    </row>
    <row r="35" spans="3:6" ht="15" customHeight="1" thickBot="1" x14ac:dyDescent="0.35"/>
    <row r="36" spans="3:6" ht="45.75" customHeight="1" thickTop="1" thickBot="1" x14ac:dyDescent="0.35">
      <c r="C36" s="710" t="str">
        <f>IF(Planung!$C$10="","",Planung!$C$10)</f>
        <v>FC Barcelona</v>
      </c>
      <c r="D36" s="711"/>
      <c r="E36" s="711"/>
      <c r="F36" s="712"/>
    </row>
    <row r="37" spans="3:6" ht="26.1" customHeight="1" thickBot="1" x14ac:dyDescent="0.35">
      <c r="C37" s="174" t="str">
        <f>Sprache!$E$9</f>
        <v>Nr.</v>
      </c>
      <c r="D37" s="175" t="str">
        <f>Sprache!$E$39</f>
        <v>Beginn</v>
      </c>
      <c r="E37" s="203" t="str">
        <f>Sprache!$E$48</f>
        <v>Feld</v>
      </c>
      <c r="F37" s="176" t="str">
        <f>Sprache!$E$46</f>
        <v>Spiel gegen</v>
      </c>
    </row>
    <row r="38" spans="3:6" ht="21.95" customHeight="1" x14ac:dyDescent="0.3">
      <c r="C38" s="172" t="s">
        <v>6</v>
      </c>
      <c r="D38" s="173">
        <f ca="1">IF(Planung!$AK$7&lt;99999,Planung!$AK$7,"")</f>
        <v>0.375</v>
      </c>
      <c r="E38" s="205">
        <f ca="1">IF(OR(Planung!$AL$7=0,Planung!$AL$7=""),"",Planung!$AL$7)</f>
        <v>2</v>
      </c>
      <c r="F38" s="204" t="str">
        <f ca="1">IF(OR(Planung!$AM$7=0,Planung!$AM$7=""),"",Planung!$AM$7)</f>
        <v>Raslo Winners</v>
      </c>
    </row>
    <row r="39" spans="3:6" ht="21.95" customHeight="1" x14ac:dyDescent="0.3">
      <c r="C39" s="166" t="s">
        <v>7</v>
      </c>
      <c r="D39" s="167">
        <f ca="1">IF(Planung!$AK$8&lt;99999,Planung!$AK$8,"")</f>
        <v>0.3923611111111111</v>
      </c>
      <c r="E39" s="206">
        <f ca="1">IF(OR(Planung!$AL$8=0,Planung!$AL$8=""),"",Planung!$AL$8)</f>
        <v>3</v>
      </c>
      <c r="F39" s="168" t="str">
        <f ca="1">IF(OR(Planung!$AM$8=0,Planung!$AM$8=""),"",Planung!$AM$8)</f>
        <v>SSV Wildbach</v>
      </c>
    </row>
    <row r="40" spans="3:6" ht="21.95" customHeight="1" x14ac:dyDescent="0.3">
      <c r="C40" s="166" t="s">
        <v>8</v>
      </c>
      <c r="D40" s="167">
        <f ca="1">IF(Planung!$AK$9&lt;99999,Planung!$AK$9,"")</f>
        <v>0.40972222222222221</v>
      </c>
      <c r="E40" s="206">
        <f ca="1">IF(OR(Planung!$AL$9=0,Planung!$AL$9=""),"",Planung!$AL$9)</f>
        <v>4</v>
      </c>
      <c r="F40" s="168" t="str">
        <f ca="1">IF(OR(Planung!$AM$9=0,Planung!$AM$9=""),"",Planung!$AM$9)</f>
        <v>VFB Essenheim</v>
      </c>
    </row>
    <row r="41" spans="3:6" ht="21.95" customHeight="1" x14ac:dyDescent="0.3">
      <c r="C41" s="166" t="s">
        <v>9</v>
      </c>
      <c r="D41" s="167">
        <f ca="1">IF(Planung!$AK$10&lt;99999,Planung!$AK$10,"")</f>
        <v>0.42708333333333331</v>
      </c>
      <c r="E41" s="206">
        <f ca="1">IF(OR(Planung!$AL$10=0,Planung!$AL$10=""),"",Planung!$AL$10)</f>
        <v>5</v>
      </c>
      <c r="F41" s="168" t="str">
        <f ca="1">IF(OR(Planung!$AM$10=0,Planung!$AM$10=""),"",Planung!$AM$10)</f>
        <v>Eintracht Frankfurt</v>
      </c>
    </row>
    <row r="42" spans="3:6" ht="21.95" customHeight="1" x14ac:dyDescent="0.3">
      <c r="C42" s="166" t="s">
        <v>10</v>
      </c>
      <c r="D42" s="167">
        <f ca="1">IF(Planung!$AK$11&lt;99999,Planung!$AK$11,"")</f>
        <v>0.44444444444444442</v>
      </c>
      <c r="E42" s="206">
        <f ca="1">IF(OR(Planung!$AL$11=0,Planung!$AL$11=""),"",Planung!$AL$11)</f>
        <v>5</v>
      </c>
      <c r="F42" s="168" t="str">
        <f ca="1">IF(OR(Planung!$AM$11=0,Planung!$AM$11=""),"",Planung!$AM$11)</f>
        <v>AC Roma</v>
      </c>
    </row>
    <row r="43" spans="3:6" ht="21.95" customHeight="1" x14ac:dyDescent="0.3">
      <c r="C43" s="166" t="s">
        <v>11</v>
      </c>
      <c r="D43" s="167">
        <f ca="1">IF(Planung!$AK$12&lt;99999,Planung!$AK$12,"")</f>
        <v>0.46180555555555558</v>
      </c>
      <c r="E43" s="206">
        <f ca="1">IF(OR(Planung!$AL$12=0,Planung!$AL$12=""),"",Planung!$AL$12)</f>
        <v>4</v>
      </c>
      <c r="F43" s="168" t="str">
        <f ca="1">IF(OR(Planung!$AM$12=0,Planung!$AM$12=""),"",Planung!$AM$12)</f>
        <v>Fun Kickers Oes</v>
      </c>
    </row>
    <row r="44" spans="3:6" ht="21.95" customHeight="1" x14ac:dyDescent="0.3">
      <c r="C44" s="166" t="s">
        <v>16</v>
      </c>
      <c r="D44" s="167">
        <f ca="1">IF(Planung!$AK$13&lt;99999,Planung!$AK$13,"")</f>
        <v>0.47916666666666669</v>
      </c>
      <c r="E44" s="206">
        <f ca="1">IF(OR(Planung!$AL$13=0,Planung!$AL$13=""),"",Planung!$AL$13)</f>
        <v>3</v>
      </c>
      <c r="F44" s="168" t="str">
        <f ca="1">IF(OR(Planung!$AM$13=0,Planung!$AM$13=""),"",Planung!$AM$13)</f>
        <v>Inter Mailand</v>
      </c>
    </row>
    <row r="45" spans="3:6" ht="21.95" customHeight="1" x14ac:dyDescent="0.3">
      <c r="C45" s="166" t="s">
        <v>17</v>
      </c>
      <c r="D45" s="167">
        <f ca="1">IF(Planung!$AK$14&lt;99999,Planung!$AK$14,"")</f>
        <v>0.49652777777777779</v>
      </c>
      <c r="E45" s="206">
        <f ca="1">IF(OR(Planung!$AL$14=0,Planung!$AL$14=""),"",Planung!$AL$14)</f>
        <v>2</v>
      </c>
      <c r="F45" s="168" t="str">
        <f ca="1">IF(OR(Planung!$AM$14=0,Planung!$AM$14=""),"",Planung!$AM$14)</f>
        <v>Maibach 1822 eV</v>
      </c>
    </row>
    <row r="46" spans="3:6" ht="21.95" customHeight="1" x14ac:dyDescent="0.3">
      <c r="C46" s="166" t="s">
        <v>18</v>
      </c>
      <c r="D46" s="167">
        <f ca="1">IF(Planung!$AK$15&lt;99999,Planung!$AK$15,"")</f>
        <v>0.51388888888888884</v>
      </c>
      <c r="E46" s="206">
        <f ca="1">IF(OR(Planung!$AL$15=0,Planung!$AL$15=""),"",Planung!$AL$15)</f>
        <v>1</v>
      </c>
      <c r="F46" s="168" t="str">
        <f ca="1">IF(OR(Planung!$AM$15=0,Planung!$AM$15=""),"",Planung!$AM$15)</f>
        <v>1. FC Riedwald</v>
      </c>
    </row>
    <row r="47" spans="3:6" ht="21.95" customHeight="1" x14ac:dyDescent="0.3">
      <c r="C47" s="166" t="s">
        <v>24</v>
      </c>
      <c r="D47" s="167">
        <f ca="1">IF(Planung!$AK$16&lt;99999,Planung!$AK$16,"")</f>
        <v>0.53125</v>
      </c>
      <c r="E47" s="206">
        <f ca="1">IF(OR(Planung!$AL$16=0,Planung!$AL$16=""),"",Planung!$AL$16)</f>
        <v>2</v>
      </c>
      <c r="F47" s="168" t="str">
        <f ca="1">IF(OR(Planung!$AM$16=0,Planung!$AM$16=""),"",Planung!$AM$16)</f>
        <v>Raslo Winners</v>
      </c>
    </row>
    <row r="48" spans="3:6" ht="21.95" customHeight="1" x14ac:dyDescent="0.3">
      <c r="C48" s="166" t="s">
        <v>25</v>
      </c>
      <c r="D48" s="167">
        <f ca="1">IF(Planung!$AK$17&lt;99999,Planung!$AK$17,"")</f>
        <v>0.54861111111111116</v>
      </c>
      <c r="E48" s="206">
        <f ca="1">IF(OR(Planung!$AL$17=0,Planung!$AL$17=""),"",Planung!$AL$17)</f>
        <v>3</v>
      </c>
      <c r="F48" s="168" t="str">
        <f ca="1">IF(OR(Planung!$AM$17=0,Planung!$AM$17=""),"",Planung!$AM$17)</f>
        <v>SSV Wildbach</v>
      </c>
    </row>
    <row r="49" spans="2:7" ht="21.95" customHeight="1" x14ac:dyDescent="0.3">
      <c r="C49" s="166" t="s">
        <v>26</v>
      </c>
      <c r="D49" s="167">
        <f ca="1">IF(Planung!$AK$18&lt;99999,Planung!$AK$18,"")</f>
        <v>0.56597222222222221</v>
      </c>
      <c r="E49" s="206">
        <f ca="1">IF(OR(Planung!$AL$18=0,Planung!$AL$18=""),"",Planung!$AL$18)</f>
        <v>4</v>
      </c>
      <c r="F49" s="168" t="str">
        <f ca="1">IF(OR(Planung!$AM$18=0,Planung!$AM$18=""),"",Planung!$AM$18)</f>
        <v>VFB Essenheim</v>
      </c>
    </row>
    <row r="50" spans="2:7" ht="21.95" customHeight="1" x14ac:dyDescent="0.3">
      <c r="C50" s="166" t="s">
        <v>27</v>
      </c>
      <c r="D50" s="167">
        <f ca="1">IF(Planung!$AK$19&lt;99999,Planung!$AK$19,"")</f>
        <v>0.58333333333333337</v>
      </c>
      <c r="E50" s="206">
        <f ca="1">IF(OR(Planung!$AL$19=0,Planung!$AL$19=""),"",Planung!$AL$19)</f>
        <v>5</v>
      </c>
      <c r="F50" s="168" t="str">
        <f ca="1">IF(OR(Planung!$AM$19=0,Planung!$AM$19=""),"",Planung!$AM$19)</f>
        <v>Eintracht Frankfurt</v>
      </c>
    </row>
    <row r="51" spans="2:7" ht="21.95" customHeight="1" x14ac:dyDescent="0.3">
      <c r="C51" s="166" t="s">
        <v>28</v>
      </c>
      <c r="D51" s="167">
        <f ca="1">IF(Planung!$AK$20&lt;99999,Planung!$AK$20,"")</f>
        <v>0.60069444444444442</v>
      </c>
      <c r="E51" s="206">
        <f ca="1">IF(OR(Planung!$AL$20=0,Planung!$AL$20=""),"",Planung!$AL$20)</f>
        <v>5</v>
      </c>
      <c r="F51" s="168" t="str">
        <f ca="1">IF(OR(Planung!$AM$20=0,Planung!$AM$20=""),"",Planung!$AM$20)</f>
        <v>AC Roma</v>
      </c>
    </row>
    <row r="52" spans="2:7" ht="21.95" customHeight="1" x14ac:dyDescent="0.3">
      <c r="C52" s="166" t="s">
        <v>29</v>
      </c>
      <c r="D52" s="167">
        <f ca="1">IF(Planung!$AK21&lt;99999,Planung!$AK21,"")</f>
        <v>0.61805555555555558</v>
      </c>
      <c r="E52" s="206">
        <f ca="1">IF(OR(Planung!$AL21=0,Planung!$AL21=""),"",Planung!$AL21)</f>
        <v>4</v>
      </c>
      <c r="F52" s="168" t="str">
        <f ca="1">IF(OR(Planung!$AM21=0,Planung!$AM21=""),"",Planung!$AM21)</f>
        <v>Fun Kickers Oes</v>
      </c>
    </row>
    <row r="53" spans="2:7" ht="21.95" customHeight="1" x14ac:dyDescent="0.3">
      <c r="C53" s="166" t="s">
        <v>30</v>
      </c>
      <c r="D53" s="167">
        <f ca="1">IF(Planung!$AK22&lt;99999,Planung!$AK22,"")</f>
        <v>0.63541666666666674</v>
      </c>
      <c r="E53" s="206">
        <f ca="1">IF(OR(Planung!$AL22=0,Planung!$AL22=""),"",Planung!$AL22)</f>
        <v>3</v>
      </c>
      <c r="F53" s="168" t="str">
        <f ca="1">IF(OR(Planung!$AM22=0,Planung!$AM22=""),"",Planung!$AM22)</f>
        <v>Inter Mailand</v>
      </c>
    </row>
    <row r="54" spans="2:7" ht="21.95" customHeight="1" x14ac:dyDescent="0.3">
      <c r="C54" s="166" t="s">
        <v>31</v>
      </c>
      <c r="D54" s="167">
        <f ca="1">IF(Planung!$AK23&lt;99999,Planung!$AK23,"")</f>
        <v>0.65277777777777779</v>
      </c>
      <c r="E54" s="206">
        <f ca="1">IF(OR(Planung!$AL23=0,Planung!$AL23=""),"",Planung!$AL23)</f>
        <v>2</v>
      </c>
      <c r="F54" s="168" t="str">
        <f ca="1">IF(OR(Planung!$AM23=0,Planung!$AM23=""),"",Planung!$AM23)</f>
        <v>Maibach 1822 eV</v>
      </c>
    </row>
    <row r="55" spans="2:7" ht="21.95" customHeight="1" x14ac:dyDescent="0.3">
      <c r="C55" s="166" t="s">
        <v>32</v>
      </c>
      <c r="D55" s="167">
        <f ca="1">IF(Planung!$AK24&lt;99999,Planung!$AK24,"")</f>
        <v>0.67013888888888884</v>
      </c>
      <c r="E55" s="206">
        <f ca="1">IF(OR(Planung!$AL24=0,Planung!$AL24=""),"",Planung!$AL24)</f>
        <v>1</v>
      </c>
      <c r="F55" s="168" t="str">
        <f ca="1">IF(OR(Planung!$AM24=0,Planung!$AM24=""),"",Planung!$AM24)</f>
        <v>1. FC Riedwald</v>
      </c>
    </row>
    <row r="56" spans="2:7" ht="21.95" customHeight="1" x14ac:dyDescent="0.3">
      <c r="C56" s="166" t="s">
        <v>33</v>
      </c>
      <c r="D56" s="167" t="str">
        <f ca="1">IF(Planung!$AK25&lt;99999,Planung!$AK25,"")</f>
        <v/>
      </c>
      <c r="E56" s="206" t="str">
        <f ca="1">IF(OR(Planung!$AL25=0,Planung!$AL25=""),"",Planung!$AL25)</f>
        <v/>
      </c>
      <c r="F56" s="168" t="str">
        <f ca="1">IF(OR(Planung!$AM25=0,Planung!$AM25=""),"",Planung!$AM25)</f>
        <v/>
      </c>
    </row>
    <row r="57" spans="2:7" ht="21.95" customHeight="1" x14ac:dyDescent="0.3">
      <c r="C57" s="166" t="s">
        <v>34</v>
      </c>
      <c r="D57" s="167" t="str">
        <f ca="1">IF(Planung!$AK26&lt;99999,Planung!$AK26,"")</f>
        <v/>
      </c>
      <c r="E57" s="206" t="str">
        <f ca="1">IF(OR(Planung!$AL26=0,Planung!$AL26=""),"",Planung!$AL26)</f>
        <v/>
      </c>
      <c r="F57" s="168" t="str">
        <f ca="1">IF(OR(Planung!$AM26=0,Planung!$AM26=""),"",Planung!$AM26)</f>
        <v/>
      </c>
    </row>
    <row r="58" spans="2:7" ht="21.95" customHeight="1" x14ac:dyDescent="0.3">
      <c r="C58" s="166" t="s">
        <v>35</v>
      </c>
      <c r="D58" s="167" t="str">
        <f ca="1">IF(Planung!$AK27&lt;99999,Planung!$AK27,"")</f>
        <v/>
      </c>
      <c r="E58" s="206" t="str">
        <f ca="1">IF(OR(Planung!$AL27=0,Planung!$AL27=""),"",Planung!$AL27)</f>
        <v/>
      </c>
      <c r="F58" s="168" t="str">
        <f ca="1">IF(OR(Planung!$AM27=0,Planung!$AM27=""),"",Planung!$AM27)</f>
        <v/>
      </c>
    </row>
    <row r="59" spans="2:7" ht="21.95" customHeight="1" thickBot="1" x14ac:dyDescent="0.35">
      <c r="C59" s="169" t="s">
        <v>36</v>
      </c>
      <c r="D59" s="170" t="str">
        <f ca="1">IF(Planung!$AK28&lt;99999,Planung!$AK28,"")</f>
        <v/>
      </c>
      <c r="E59" s="207" t="str">
        <f ca="1">IF(OR(Planung!$AL28=0,Planung!$AL28=""),"",Planung!$AL28)</f>
        <v/>
      </c>
      <c r="F59" s="171" t="str">
        <f ca="1">IF(OR(Planung!$AM28=0,Planung!$AM28=""),"",Planung!$AM28)</f>
        <v/>
      </c>
    </row>
    <row r="60" spans="2:7" ht="26.1" customHeight="1" thickTop="1" x14ac:dyDescent="0.3">
      <c r="B60" s="177" t="str">
        <f>Sprache!$E$47</f>
        <v>Anmerkung</v>
      </c>
    </row>
    <row r="61" spans="2:7" ht="26.1" customHeight="1" x14ac:dyDescent="0.3">
      <c r="B61" s="713" t="str">
        <f>IF($B$30="","",$B$30)</f>
        <v/>
      </c>
      <c r="C61" s="714"/>
      <c r="D61" s="714"/>
      <c r="E61" s="714"/>
      <c r="F61" s="714"/>
      <c r="G61" s="715"/>
    </row>
    <row r="62" spans="2:7" ht="26.1" customHeight="1" x14ac:dyDescent="0.3">
      <c r="B62" s="716"/>
      <c r="C62" s="717"/>
      <c r="D62" s="717"/>
      <c r="E62" s="717"/>
      <c r="F62" s="717"/>
      <c r="G62" s="718"/>
    </row>
    <row r="63" spans="2:7" ht="26.1" customHeight="1" x14ac:dyDescent="0.3">
      <c r="C63" s="719" t="str">
        <f>Ergebnisse!$H$2</f>
        <v>Internationales U10-Turnier am 27.01.2026</v>
      </c>
      <c r="D63" s="719"/>
      <c r="E63" s="719"/>
      <c r="F63" s="719"/>
    </row>
    <row r="64" spans="2:7" ht="26.1" customHeight="1" x14ac:dyDescent="0.3">
      <c r="C64" s="719"/>
      <c r="D64" s="719"/>
      <c r="E64" s="719"/>
      <c r="F64" s="719"/>
    </row>
    <row r="65" spans="3:6" ht="26.1" customHeight="1" x14ac:dyDescent="0.3">
      <c r="C65" s="719"/>
      <c r="D65" s="719"/>
      <c r="E65" s="719"/>
      <c r="F65" s="719"/>
    </row>
    <row r="66" spans="3:6" ht="15" customHeight="1" thickBot="1" x14ac:dyDescent="0.35"/>
    <row r="67" spans="3:6" ht="45.75" customHeight="1" thickTop="1" thickBot="1" x14ac:dyDescent="0.35">
      <c r="C67" s="710" t="str">
        <f>IF(Planung!$C$12="","",Planung!$C$12)</f>
        <v>Eintracht Frankfurt</v>
      </c>
      <c r="D67" s="711"/>
      <c r="E67" s="711"/>
      <c r="F67" s="712"/>
    </row>
    <row r="68" spans="3:6" ht="26.1" customHeight="1" thickBot="1" x14ac:dyDescent="0.35">
      <c r="C68" s="174" t="str">
        <f>Sprache!$E$9</f>
        <v>Nr.</v>
      </c>
      <c r="D68" s="175" t="str">
        <f>Sprache!$E$39</f>
        <v>Beginn</v>
      </c>
      <c r="E68" s="203" t="str">
        <f>Sprache!$E$48</f>
        <v>Feld</v>
      </c>
      <c r="F68" s="176" t="str">
        <f>Sprache!$E$46</f>
        <v>Spiel gegen</v>
      </c>
    </row>
    <row r="69" spans="3:6" ht="21.95" customHeight="1" x14ac:dyDescent="0.3">
      <c r="C69" s="172" t="s">
        <v>6</v>
      </c>
      <c r="D69" s="173">
        <f ca="1">IF(Planung!$AS$7&lt;99999,Planung!$AS$7,"")</f>
        <v>0.375</v>
      </c>
      <c r="E69" s="205">
        <f ca="1">IF(OR(Planung!$AT$7=0,Planung!$AT$7=""),"",Planung!$AT$7)</f>
        <v>3</v>
      </c>
      <c r="F69" s="204" t="str">
        <f ca="1">IF(OR(Planung!$AU$7=0,Planung!$AU$7=""),"",Planung!$AU$7)</f>
        <v>Fun Kickers Oes</v>
      </c>
    </row>
    <row r="70" spans="3:6" ht="21.95" customHeight="1" x14ac:dyDescent="0.3">
      <c r="C70" s="166" t="s">
        <v>7</v>
      </c>
      <c r="D70" s="167">
        <f ca="1">IF(Planung!$AS$8&lt;99999,Planung!$AS$8,"")</f>
        <v>0.3923611111111111</v>
      </c>
      <c r="E70" s="206">
        <f ca="1">IF(OR(Planung!$AT$8=0,Planung!$AT$8=""),"",Planung!$AT$8)</f>
        <v>4</v>
      </c>
      <c r="F70" s="168" t="str">
        <f ca="1">IF(OR(Planung!$AU$8=0,Planung!$AU$8=""),"",Planung!$AU$8)</f>
        <v>Inter Mailand</v>
      </c>
    </row>
    <row r="71" spans="3:6" ht="21.95" customHeight="1" x14ac:dyDescent="0.3">
      <c r="C71" s="166" t="s">
        <v>8</v>
      </c>
      <c r="D71" s="167">
        <f ca="1">IF(Planung!$AS$9&lt;99999,Planung!$AS$9,"")</f>
        <v>0.40972222222222221</v>
      </c>
      <c r="E71" s="206">
        <f ca="1">IF(OR(Planung!$AT$9=0,Planung!$AT$9=""),"",Planung!$AT$9)</f>
        <v>5</v>
      </c>
      <c r="F71" s="168" t="str">
        <f ca="1">IF(OR(Planung!$AU$9=0,Planung!$AU$9=""),"",Planung!$AU$9)</f>
        <v>Maibach 1822 eV</v>
      </c>
    </row>
    <row r="72" spans="3:6" ht="21.95" customHeight="1" x14ac:dyDescent="0.3">
      <c r="C72" s="166" t="s">
        <v>9</v>
      </c>
      <c r="D72" s="167">
        <f ca="1">IF(Planung!$AS$10&lt;99999,Planung!$AS$10,"")</f>
        <v>0.42708333333333331</v>
      </c>
      <c r="E72" s="206">
        <f ca="1">IF(OR(Planung!$AT$10=0,Planung!$AT$10=""),"",Planung!$AT$10)</f>
        <v>5</v>
      </c>
      <c r="F72" s="168" t="str">
        <f ca="1">IF(OR(Planung!$AU$10=0,Planung!$AU$10=""),"",Planung!$AU$10)</f>
        <v>FC Barcelona</v>
      </c>
    </row>
    <row r="73" spans="3:6" ht="21.95" customHeight="1" x14ac:dyDescent="0.3">
      <c r="C73" s="166" t="s">
        <v>10</v>
      </c>
      <c r="D73" s="167">
        <f ca="1">IF(Planung!$AS$11&lt;99999,Planung!$AS$11,"")</f>
        <v>0.44444444444444442</v>
      </c>
      <c r="E73" s="206">
        <f ca="1">IF(OR(Planung!$AT$11=0,Planung!$AT$11=""),"",Planung!$AT$11)</f>
        <v>4</v>
      </c>
      <c r="F73" s="168" t="str">
        <f ca="1">IF(OR(Planung!$AU$11=0,Planung!$AU$11=""),"",Planung!$AU$11)</f>
        <v>Raslo Winners</v>
      </c>
    </row>
    <row r="74" spans="3:6" ht="21.95" customHeight="1" x14ac:dyDescent="0.3">
      <c r="C74" s="166" t="s">
        <v>11</v>
      </c>
      <c r="D74" s="167">
        <f ca="1">IF(Planung!$AS$12&lt;99999,Planung!$AS$12,"")</f>
        <v>0.46180555555555558</v>
      </c>
      <c r="E74" s="206">
        <f ca="1">IF(OR(Planung!$AT$12=0,Planung!$AT$12=""),"",Planung!$AT$12)</f>
        <v>3</v>
      </c>
      <c r="F74" s="168" t="str">
        <f ca="1">IF(OR(Planung!$AU$12=0,Planung!$AU$12=""),"",Planung!$AU$12)</f>
        <v>SSV Wildbach</v>
      </c>
    </row>
    <row r="75" spans="3:6" ht="21.95" customHeight="1" x14ac:dyDescent="0.3">
      <c r="C75" s="166" t="s">
        <v>16</v>
      </c>
      <c r="D75" s="167">
        <f ca="1">IF(Planung!$AS$13&lt;99999,Planung!$AS$13,"")</f>
        <v>0.47916666666666669</v>
      </c>
      <c r="E75" s="206">
        <f ca="1">IF(OR(Planung!$AT$13=0,Planung!$AT$13=""),"",Planung!$AT$13)</f>
        <v>2</v>
      </c>
      <c r="F75" s="168" t="str">
        <f ca="1">IF(OR(Planung!$AU$13=0,Planung!$AU$13=""),"",Planung!$AU$13)</f>
        <v>VFB Essenheim</v>
      </c>
    </row>
    <row r="76" spans="3:6" ht="21.95" customHeight="1" x14ac:dyDescent="0.3">
      <c r="C76" s="166" t="s">
        <v>17</v>
      </c>
      <c r="D76" s="167">
        <f ca="1">IF(Planung!$AS$14&lt;99999,Planung!$AS$14,"")</f>
        <v>0.49652777777777779</v>
      </c>
      <c r="E76" s="206">
        <f ca="1">IF(OR(Planung!$AT$14=0,Planung!$AT$14=""),"",Planung!$AT$14)</f>
        <v>1</v>
      </c>
      <c r="F76" s="168" t="str">
        <f ca="1">IF(OR(Planung!$AU$14=0,Planung!$AU$14=""),"",Planung!$AU$14)</f>
        <v>1. FC Riedwald</v>
      </c>
    </row>
    <row r="77" spans="3:6" ht="21.95" customHeight="1" x14ac:dyDescent="0.3">
      <c r="C77" s="166" t="s">
        <v>18</v>
      </c>
      <c r="D77" s="167">
        <f ca="1">IF(Planung!$AS$15&lt;99999,Planung!$AS$15,"")</f>
        <v>0.51388888888888884</v>
      </c>
      <c r="E77" s="206">
        <f ca="1">IF(OR(Planung!$AT$15=0,Planung!$AT$15=""),"",Planung!$AT$15)</f>
        <v>2</v>
      </c>
      <c r="F77" s="168" t="str">
        <f ca="1">IF(OR(Planung!$AU$15=0,Planung!$AU$15=""),"",Planung!$AU$15)</f>
        <v>AC Roma</v>
      </c>
    </row>
    <row r="78" spans="3:6" ht="21.95" customHeight="1" x14ac:dyDescent="0.3">
      <c r="C78" s="166" t="s">
        <v>24</v>
      </c>
      <c r="D78" s="167">
        <f ca="1">IF(Planung!$AS$16&lt;99999,Planung!$AS$16,"")</f>
        <v>0.53125</v>
      </c>
      <c r="E78" s="206">
        <f ca="1">IF(OR(Planung!$AT$16=0,Planung!$AT$16=""),"",Planung!$AT$16)</f>
        <v>3</v>
      </c>
      <c r="F78" s="168" t="str">
        <f ca="1">IF(OR(Planung!$AU$16=0,Planung!$AU$16=""),"",Planung!$AU$16)</f>
        <v>Fun Kickers Oes</v>
      </c>
    </row>
    <row r="79" spans="3:6" ht="21.95" customHeight="1" x14ac:dyDescent="0.3">
      <c r="C79" s="166" t="s">
        <v>25</v>
      </c>
      <c r="D79" s="167">
        <f ca="1">IF(Planung!$AS$17&lt;99999,Planung!$AS$17,"")</f>
        <v>0.54861111111111116</v>
      </c>
      <c r="E79" s="206">
        <f ca="1">IF(OR(Planung!$AT$17=0,Planung!$AT$17=""),"",Planung!$AT$17)</f>
        <v>4</v>
      </c>
      <c r="F79" s="168" t="str">
        <f ca="1">IF(OR(Planung!$AU$17=0,Planung!$AU$17=""),"",Planung!$AU$17)</f>
        <v>Inter Mailand</v>
      </c>
    </row>
    <row r="80" spans="3:6" ht="21.95" customHeight="1" x14ac:dyDescent="0.3">
      <c r="C80" s="166" t="s">
        <v>26</v>
      </c>
      <c r="D80" s="167">
        <f ca="1">IF(Planung!$AS$18&lt;99999,Planung!$AS$18,"")</f>
        <v>0.56597222222222221</v>
      </c>
      <c r="E80" s="206">
        <f ca="1">IF(OR(Planung!$AT$18=0,Planung!$AT$18=""),"",Planung!$AT$18)</f>
        <v>5</v>
      </c>
      <c r="F80" s="168" t="str">
        <f ca="1">IF(OR(Planung!$AU$18=0,Planung!$AU$18=""),"",Planung!$AU$18)</f>
        <v>Maibach 1822 eV</v>
      </c>
    </row>
    <row r="81" spans="2:7" ht="21.95" customHeight="1" x14ac:dyDescent="0.3">
      <c r="C81" s="166" t="s">
        <v>27</v>
      </c>
      <c r="D81" s="167">
        <f ca="1">IF(Planung!$AS$19&lt;99999,Planung!$AS$19,"")</f>
        <v>0.58333333333333337</v>
      </c>
      <c r="E81" s="206">
        <f ca="1">IF(OR(Planung!$AT$19=0,Planung!$AT$19=""),"",Planung!$AT$19)</f>
        <v>5</v>
      </c>
      <c r="F81" s="168" t="str">
        <f ca="1">IF(OR(Planung!$AU$19=0,Planung!$AU$19=""),"",Planung!$AU$19)</f>
        <v>FC Barcelona</v>
      </c>
    </row>
    <row r="82" spans="2:7" ht="21.95" customHeight="1" x14ac:dyDescent="0.3">
      <c r="C82" s="166" t="s">
        <v>28</v>
      </c>
      <c r="D82" s="167">
        <f ca="1">IF(Planung!$AS$20&lt;99999,Planung!$AS$20,"")</f>
        <v>0.60069444444444442</v>
      </c>
      <c r="E82" s="206">
        <f ca="1">IF(OR(Planung!$AT$20=0,Planung!$AT$20=""),"",Planung!$AT$20)</f>
        <v>4</v>
      </c>
      <c r="F82" s="168" t="str">
        <f ca="1">IF(OR(Planung!$AU$20=0,Planung!$AU$20=""),"",Planung!$AU$20)</f>
        <v>Raslo Winners</v>
      </c>
    </row>
    <row r="83" spans="2:7" ht="21.95" customHeight="1" x14ac:dyDescent="0.3">
      <c r="C83" s="166" t="s">
        <v>29</v>
      </c>
      <c r="D83" s="167">
        <f ca="1">IF(Planung!$AS21&lt;99999,Planung!$AS21,"")</f>
        <v>0.61805555555555558</v>
      </c>
      <c r="E83" s="206">
        <f ca="1">IF(OR(Planung!$AT21=0,Planung!$AT21=""),"",Planung!$AT21)</f>
        <v>3</v>
      </c>
      <c r="F83" s="168" t="str">
        <f ca="1">IF(OR(Planung!$AU21=0,Planung!$AU21=""),"",Planung!$AU21)</f>
        <v>SSV Wildbach</v>
      </c>
    </row>
    <row r="84" spans="2:7" ht="21.95" customHeight="1" x14ac:dyDescent="0.3">
      <c r="C84" s="166" t="s">
        <v>30</v>
      </c>
      <c r="D84" s="167">
        <f ca="1">IF(Planung!$AS22&lt;99999,Planung!$AS22,"")</f>
        <v>0.63541666666666674</v>
      </c>
      <c r="E84" s="206">
        <f ca="1">IF(OR(Planung!$AT22=0,Planung!$AT22=""),"",Planung!$AT22)</f>
        <v>2</v>
      </c>
      <c r="F84" s="168" t="str">
        <f ca="1">IF(OR(Planung!$AU22=0,Planung!$AU22=""),"",Planung!$AU22)</f>
        <v>VFB Essenheim</v>
      </c>
    </row>
    <row r="85" spans="2:7" ht="21.95" customHeight="1" x14ac:dyDescent="0.3">
      <c r="C85" s="166" t="s">
        <v>31</v>
      </c>
      <c r="D85" s="167">
        <f ca="1">IF(Planung!$AS23&lt;99999,Planung!$AS23,"")</f>
        <v>0.65277777777777779</v>
      </c>
      <c r="E85" s="206">
        <f ca="1">IF(OR(Planung!$AT23=0,Planung!$AT23=""),"",Planung!$AT23)</f>
        <v>1</v>
      </c>
      <c r="F85" s="168" t="str">
        <f ca="1">IF(OR(Planung!$AU23=0,Planung!$AU23=""),"",Planung!$AU23)</f>
        <v>1. FC Riedwald</v>
      </c>
    </row>
    <row r="86" spans="2:7" ht="21.95" customHeight="1" x14ac:dyDescent="0.3">
      <c r="C86" s="166" t="s">
        <v>32</v>
      </c>
      <c r="D86" s="167">
        <f ca="1">IF(Planung!$AS24&lt;99999,Planung!$AS24,"")</f>
        <v>0.67013888888888884</v>
      </c>
      <c r="E86" s="206">
        <f ca="1">IF(OR(Planung!$AT24=0,Planung!$AT24=""),"",Planung!$AT24)</f>
        <v>2</v>
      </c>
      <c r="F86" s="168" t="str">
        <f ca="1">IF(OR(Planung!$AU24=0,Planung!$AU24=""),"",Planung!$AU24)</f>
        <v>AC Roma</v>
      </c>
    </row>
    <row r="87" spans="2:7" ht="21.95" customHeight="1" x14ac:dyDescent="0.3">
      <c r="C87" s="166" t="s">
        <v>33</v>
      </c>
      <c r="D87" s="167" t="str">
        <f ca="1">IF(Planung!$AS25&lt;99999,Planung!$AS25,"")</f>
        <v/>
      </c>
      <c r="E87" s="206" t="str">
        <f ca="1">IF(OR(Planung!$AT25=0,Planung!$AT25=""),"",Planung!$AT25)</f>
        <v/>
      </c>
      <c r="F87" s="168" t="str">
        <f ca="1">IF(OR(Planung!$AU25=0,Planung!$AU25=""),"",Planung!$AU25)</f>
        <v/>
      </c>
    </row>
    <row r="88" spans="2:7" ht="21.95" customHeight="1" x14ac:dyDescent="0.3">
      <c r="C88" s="166" t="s">
        <v>34</v>
      </c>
      <c r="D88" s="167" t="str">
        <f ca="1">IF(Planung!$AS26&lt;99999,Planung!$AS26,"")</f>
        <v/>
      </c>
      <c r="E88" s="206" t="str">
        <f ca="1">IF(OR(Planung!$AT26=0,Planung!$AT26=""),"",Planung!$AT26)</f>
        <v/>
      </c>
      <c r="F88" s="168" t="str">
        <f ca="1">IF(OR(Planung!$AU26=0,Planung!$AU26=""),"",Planung!$AU26)</f>
        <v/>
      </c>
    </row>
    <row r="89" spans="2:7" ht="21.95" customHeight="1" x14ac:dyDescent="0.3">
      <c r="C89" s="166" t="s">
        <v>35</v>
      </c>
      <c r="D89" s="167" t="str">
        <f ca="1">IF(Planung!$AS27&lt;99999,Planung!$AS27,"")</f>
        <v/>
      </c>
      <c r="E89" s="206" t="str">
        <f ca="1">IF(OR(Planung!$AT27=0,Planung!$AT27=""),"",Planung!$AT27)</f>
        <v/>
      </c>
      <c r="F89" s="168" t="str">
        <f ca="1">IF(OR(Planung!$AU27=0,Planung!$AU27=""),"",Planung!$AU27)</f>
        <v/>
      </c>
    </row>
    <row r="90" spans="2:7" ht="21.95" customHeight="1" thickBot="1" x14ac:dyDescent="0.35">
      <c r="C90" s="169" t="s">
        <v>36</v>
      </c>
      <c r="D90" s="170" t="str">
        <f ca="1">IF(Planung!$AS28&lt;99999,Planung!$AS28,"")</f>
        <v/>
      </c>
      <c r="E90" s="207" t="str">
        <f ca="1">IF(OR(Planung!$AT28=0,Planung!$AT28=""),"",Planung!$AT28)</f>
        <v/>
      </c>
      <c r="F90" s="171" t="str">
        <f ca="1">IF(OR(Planung!$AU28=0,Planung!$AU28=""),"",Planung!$AU28)</f>
        <v/>
      </c>
    </row>
    <row r="91" spans="2:7" ht="26.1" customHeight="1" thickTop="1" x14ac:dyDescent="0.3">
      <c r="B91" s="177" t="str">
        <f>Sprache!$E$47</f>
        <v>Anmerkung</v>
      </c>
    </row>
    <row r="92" spans="2:7" ht="26.1" customHeight="1" x14ac:dyDescent="0.3">
      <c r="B92" s="713" t="str">
        <f>IF($B$30="","",$B$30)</f>
        <v/>
      </c>
      <c r="C92" s="714"/>
      <c r="D92" s="714"/>
      <c r="E92" s="714"/>
      <c r="F92" s="714"/>
      <c r="G92" s="715"/>
    </row>
    <row r="93" spans="2:7" ht="26.1" customHeight="1" x14ac:dyDescent="0.3">
      <c r="B93" s="716"/>
      <c r="C93" s="717"/>
      <c r="D93" s="717"/>
      <c r="E93" s="717"/>
      <c r="F93" s="717"/>
      <c r="G93" s="718"/>
    </row>
    <row r="94" spans="2:7" ht="26.1" customHeight="1" x14ac:dyDescent="0.3">
      <c r="C94" s="719" t="str">
        <f>Ergebnisse!$H$2</f>
        <v>Internationales U10-Turnier am 27.01.2026</v>
      </c>
      <c r="D94" s="719"/>
      <c r="E94" s="719"/>
      <c r="F94" s="719"/>
    </row>
    <row r="95" spans="2:7" ht="26.1" customHeight="1" x14ac:dyDescent="0.3">
      <c r="C95" s="719"/>
      <c r="D95" s="719"/>
      <c r="E95" s="719"/>
      <c r="F95" s="719"/>
    </row>
    <row r="96" spans="2:7" ht="26.1" customHeight="1" x14ac:dyDescent="0.3">
      <c r="C96" s="719"/>
      <c r="D96" s="719"/>
      <c r="E96" s="719"/>
      <c r="F96" s="719"/>
    </row>
    <row r="97" spans="3:6" ht="15" customHeight="1" thickBot="1" x14ac:dyDescent="0.35"/>
    <row r="98" spans="3:6" ht="45.75" customHeight="1" thickTop="1" thickBot="1" x14ac:dyDescent="0.35">
      <c r="C98" s="710" t="str">
        <f>IF(Planung!$C$14="","",Planung!$C$14)</f>
        <v>Maibach 1822 eV</v>
      </c>
      <c r="D98" s="711"/>
      <c r="E98" s="711"/>
      <c r="F98" s="712"/>
    </row>
    <row r="99" spans="3:6" ht="26.1" customHeight="1" thickBot="1" x14ac:dyDescent="0.35">
      <c r="C99" s="174" t="str">
        <f>Sprache!$E$9</f>
        <v>Nr.</v>
      </c>
      <c r="D99" s="175" t="str">
        <f>Sprache!$E$39</f>
        <v>Beginn</v>
      </c>
      <c r="E99" s="203" t="str">
        <f>Sprache!$E$48</f>
        <v>Feld</v>
      </c>
      <c r="F99" s="176" t="str">
        <f>Sprache!$E$46</f>
        <v>Spiel gegen</v>
      </c>
    </row>
    <row r="100" spans="3:6" ht="21.95" customHeight="1" x14ac:dyDescent="0.3">
      <c r="C100" s="172" t="s">
        <v>6</v>
      </c>
      <c r="D100" s="173">
        <f ca="1">IF(Planung!$BA$7&lt;99999,Planung!$BA$7,"")</f>
        <v>0.375</v>
      </c>
      <c r="E100" s="205">
        <f ca="1">IF(OR(Planung!$BB$7=0,Planung!$BB$7=""),"",Planung!$BB$7)</f>
        <v>4</v>
      </c>
      <c r="F100" s="204" t="str">
        <f ca="1">IF(OR(Planung!$BC$7=0,Planung!$BC$7=""),"",Planung!$BC$7)</f>
        <v>SSV Wildbach</v>
      </c>
    </row>
    <row r="101" spans="3:6" ht="21.95" customHeight="1" x14ac:dyDescent="0.3">
      <c r="C101" s="166" t="s">
        <v>7</v>
      </c>
      <c r="D101" s="167">
        <f ca="1">IF(Planung!$BA$8&lt;99999,Planung!$BA$8,"")</f>
        <v>0.3923611111111111</v>
      </c>
      <c r="E101" s="206">
        <f ca="1">IF(OR(Planung!$BB$8=0,Planung!$BB$8=""),"",Planung!$BB$8)</f>
        <v>5</v>
      </c>
      <c r="F101" s="168" t="str">
        <f ca="1">IF(OR(Planung!$BC$8=0,Planung!$BC$8=""),"",Planung!$BC$8)</f>
        <v>VFB Essenheim</v>
      </c>
    </row>
    <row r="102" spans="3:6" ht="21.95" customHeight="1" x14ac:dyDescent="0.3">
      <c r="C102" s="166" t="s">
        <v>8</v>
      </c>
      <c r="D102" s="167">
        <f ca="1">IF(Planung!$BA$9&lt;99999,Planung!$BA$9,"")</f>
        <v>0.40972222222222221</v>
      </c>
      <c r="E102" s="206">
        <f ca="1">IF(OR(Planung!$BB$9=0,Planung!$BB$9=""),"",Planung!$BB$9)</f>
        <v>5</v>
      </c>
      <c r="F102" s="168" t="str">
        <f ca="1">IF(OR(Planung!$BC$9=0,Planung!$BC$9=""),"",Planung!$BC$9)</f>
        <v>Eintracht Frankfurt</v>
      </c>
    </row>
    <row r="103" spans="3:6" ht="21.95" customHeight="1" x14ac:dyDescent="0.3">
      <c r="C103" s="166" t="s">
        <v>9</v>
      </c>
      <c r="D103" s="167">
        <f ca="1">IF(Planung!$BA$10&lt;99999,Planung!$BA$10,"")</f>
        <v>0.42708333333333331</v>
      </c>
      <c r="E103" s="206">
        <f ca="1">IF(OR(Planung!$BB$10=0,Planung!$BB$10=""),"",Planung!$BB$10)</f>
        <v>4</v>
      </c>
      <c r="F103" s="168" t="str">
        <f ca="1">IF(OR(Planung!$BC$10=0,Planung!$BC$10=""),"",Planung!$BC$10)</f>
        <v>AC Roma</v>
      </c>
    </row>
    <row r="104" spans="3:6" ht="21.95" customHeight="1" x14ac:dyDescent="0.3">
      <c r="C104" s="166" t="s">
        <v>10</v>
      </c>
      <c r="D104" s="167">
        <f ca="1">IF(Planung!$BA$11&lt;99999,Planung!$BA$11,"")</f>
        <v>0.44444444444444442</v>
      </c>
      <c r="E104" s="206">
        <f ca="1">IF(OR(Planung!$BB$11=0,Planung!$BB$11=""),"",Planung!$BB$11)</f>
        <v>3</v>
      </c>
      <c r="F104" s="168" t="str">
        <f ca="1">IF(OR(Planung!$BC$11=0,Planung!$BC$11=""),"",Planung!$BC$11)</f>
        <v>Fun Kickers Oes</v>
      </c>
    </row>
    <row r="105" spans="3:6" ht="21.95" customHeight="1" x14ac:dyDescent="0.3">
      <c r="C105" s="166" t="s">
        <v>11</v>
      </c>
      <c r="D105" s="167">
        <f ca="1">IF(Planung!$BA$12&lt;99999,Planung!$BA$12,"")</f>
        <v>0.46180555555555558</v>
      </c>
      <c r="E105" s="206">
        <f ca="1">IF(OR(Planung!$BB$12=0,Planung!$BB$12=""),"",Planung!$BB$12)</f>
        <v>2</v>
      </c>
      <c r="F105" s="168" t="str">
        <f ca="1">IF(OR(Planung!$BC$12=0,Planung!$BC$12=""),"",Planung!$BC$12)</f>
        <v>Inter Mailand</v>
      </c>
    </row>
    <row r="106" spans="3:6" ht="21.95" customHeight="1" x14ac:dyDescent="0.3">
      <c r="C106" s="166" t="s">
        <v>16</v>
      </c>
      <c r="D106" s="167">
        <f ca="1">IF(Planung!$BA$13&lt;99999,Planung!$BA$13,"")</f>
        <v>0.47916666666666669</v>
      </c>
      <c r="E106" s="206">
        <f ca="1">IF(OR(Planung!$BB$13=0,Planung!$BB$13=""),"",Planung!$BB$13)</f>
        <v>1</v>
      </c>
      <c r="F106" s="168" t="str">
        <f ca="1">IF(OR(Planung!$BC$13=0,Planung!$BC$13=""),"",Planung!$BC$13)</f>
        <v>1. FC Riedwald</v>
      </c>
    </row>
    <row r="107" spans="3:6" ht="21.95" customHeight="1" x14ac:dyDescent="0.3">
      <c r="C107" s="166" t="s">
        <v>17</v>
      </c>
      <c r="D107" s="167">
        <f ca="1">IF(Planung!$BA$14&lt;99999,Planung!$BA$14,"")</f>
        <v>0.49652777777777779</v>
      </c>
      <c r="E107" s="206">
        <f ca="1">IF(OR(Planung!$BB$14=0,Planung!$BB$14=""),"",Planung!$BB$14)</f>
        <v>2</v>
      </c>
      <c r="F107" s="168" t="str">
        <f ca="1">IF(OR(Planung!$BC$14=0,Planung!$BC$14=""),"",Planung!$BC$14)</f>
        <v>FC Barcelona</v>
      </c>
    </row>
    <row r="108" spans="3:6" ht="21.95" customHeight="1" x14ac:dyDescent="0.3">
      <c r="C108" s="166" t="s">
        <v>18</v>
      </c>
      <c r="D108" s="167">
        <f ca="1">IF(Planung!$BA$15&lt;99999,Planung!$BA$15,"")</f>
        <v>0.51388888888888884</v>
      </c>
      <c r="E108" s="206">
        <f ca="1">IF(OR(Planung!$BB$15=0,Planung!$BB$15=""),"",Planung!$BB$15)</f>
        <v>3</v>
      </c>
      <c r="F108" s="168" t="str">
        <f ca="1">IF(OR(Planung!$BC$15=0,Planung!$BC$15=""),"",Planung!$BC$15)</f>
        <v>Raslo Winners</v>
      </c>
    </row>
    <row r="109" spans="3:6" ht="21.95" customHeight="1" x14ac:dyDescent="0.3">
      <c r="C109" s="166" t="s">
        <v>24</v>
      </c>
      <c r="D109" s="167">
        <f ca="1">IF(Planung!$BA$16&lt;99999,Planung!$BA$16,"")</f>
        <v>0.53125</v>
      </c>
      <c r="E109" s="206">
        <f ca="1">IF(OR(Planung!$BB$16=0,Planung!$BB$16=""),"",Planung!$BB$16)</f>
        <v>4</v>
      </c>
      <c r="F109" s="168" t="str">
        <f ca="1">IF(OR(Planung!$BC$16=0,Planung!$BC$16=""),"",Planung!$BC$16)</f>
        <v>SSV Wildbach</v>
      </c>
    </row>
    <row r="110" spans="3:6" ht="21.95" customHeight="1" x14ac:dyDescent="0.3">
      <c r="C110" s="166" t="s">
        <v>25</v>
      </c>
      <c r="D110" s="167">
        <f ca="1">IF(Planung!$BA$17&lt;99999,Planung!$BA$17,"")</f>
        <v>0.54861111111111116</v>
      </c>
      <c r="E110" s="206">
        <f ca="1">IF(OR(Planung!$BB$17=0,Planung!$BB$17=""),"",Planung!$BB$17)</f>
        <v>5</v>
      </c>
      <c r="F110" s="168" t="str">
        <f ca="1">IF(OR(Planung!$BC$17=0,Planung!$BC$17=""),"",Planung!$BC$17)</f>
        <v>VFB Essenheim</v>
      </c>
    </row>
    <row r="111" spans="3:6" ht="21.95" customHeight="1" x14ac:dyDescent="0.3">
      <c r="C111" s="166" t="s">
        <v>26</v>
      </c>
      <c r="D111" s="167">
        <f ca="1">IF(Planung!$BA$18&lt;99999,Planung!$BA$18,"")</f>
        <v>0.56597222222222221</v>
      </c>
      <c r="E111" s="206">
        <f ca="1">IF(OR(Planung!$BB$18=0,Planung!$BB$18=""),"",Planung!$BB$18)</f>
        <v>5</v>
      </c>
      <c r="F111" s="168" t="str">
        <f ca="1">IF(OR(Planung!$BC$18=0,Planung!$BC$18=""),"",Planung!$BC$18)</f>
        <v>Eintracht Frankfurt</v>
      </c>
    </row>
    <row r="112" spans="3:6" ht="21.95" customHeight="1" x14ac:dyDescent="0.3">
      <c r="C112" s="166" t="s">
        <v>27</v>
      </c>
      <c r="D112" s="167">
        <f ca="1">IF(Planung!$BA$19&lt;99999,Planung!$BA$19,"")</f>
        <v>0.58333333333333337</v>
      </c>
      <c r="E112" s="206">
        <f ca="1">IF(OR(Planung!$BB$19=0,Planung!$BB$19=""),"",Planung!$BB$19)</f>
        <v>4</v>
      </c>
      <c r="F112" s="168" t="str">
        <f ca="1">IF(OR(Planung!$BC$19=0,Planung!$BC$19=""),"",Planung!$BC$19)</f>
        <v>AC Roma</v>
      </c>
    </row>
    <row r="113" spans="2:7" ht="21.95" customHeight="1" x14ac:dyDescent="0.3">
      <c r="C113" s="166" t="s">
        <v>28</v>
      </c>
      <c r="D113" s="167">
        <f ca="1">IF(Planung!$BA$20&lt;99999,Planung!$BA$20,"")</f>
        <v>0.60069444444444442</v>
      </c>
      <c r="E113" s="206">
        <f ca="1">IF(OR(Planung!$BB$20=0,Planung!$BB$20=""),"",Planung!$BB$20)</f>
        <v>3</v>
      </c>
      <c r="F113" s="168" t="str">
        <f ca="1">IF(OR(Planung!$BC$20=0,Planung!$BC$20=""),"",Planung!$BC$20)</f>
        <v>Fun Kickers Oes</v>
      </c>
    </row>
    <row r="114" spans="2:7" ht="21.95" customHeight="1" x14ac:dyDescent="0.3">
      <c r="C114" s="166" t="s">
        <v>29</v>
      </c>
      <c r="D114" s="167">
        <f ca="1">IF(Planung!$BA21&lt;99999,Planung!$BA21,"")</f>
        <v>0.61805555555555558</v>
      </c>
      <c r="E114" s="206">
        <f ca="1">IF(OR(Planung!$BB21=0,Planung!$BB21=""),"",Planung!$BB21)</f>
        <v>2</v>
      </c>
      <c r="F114" s="168" t="str">
        <f ca="1">IF(OR(Planung!$BC21=0,Planung!$BC21=""),"",Planung!$BC21)</f>
        <v>Inter Mailand</v>
      </c>
    </row>
    <row r="115" spans="2:7" ht="21.95" customHeight="1" x14ac:dyDescent="0.3">
      <c r="C115" s="166" t="s">
        <v>30</v>
      </c>
      <c r="D115" s="167">
        <f ca="1">IF(Planung!$BA22&lt;99999,Planung!$BA22,"")</f>
        <v>0.63541666666666674</v>
      </c>
      <c r="E115" s="206">
        <f ca="1">IF(OR(Planung!$BB22=0,Planung!$BB22=""),"",Planung!$BB22)</f>
        <v>1</v>
      </c>
      <c r="F115" s="168" t="str">
        <f ca="1">IF(OR(Planung!$BC22=0,Planung!$BC22=""),"",Planung!$BC22)</f>
        <v>1. FC Riedwald</v>
      </c>
    </row>
    <row r="116" spans="2:7" ht="21.95" customHeight="1" x14ac:dyDescent="0.3">
      <c r="C116" s="166" t="s">
        <v>31</v>
      </c>
      <c r="D116" s="167">
        <f ca="1">IF(Planung!$BA23&lt;99999,Planung!$BA23,"")</f>
        <v>0.65277777777777779</v>
      </c>
      <c r="E116" s="206">
        <f ca="1">IF(OR(Planung!$BB23=0,Planung!$BB23=""),"",Planung!$BB23)</f>
        <v>2</v>
      </c>
      <c r="F116" s="168" t="str">
        <f ca="1">IF(OR(Planung!$BC23=0,Planung!$BC23=""),"",Planung!$BC23)</f>
        <v>FC Barcelona</v>
      </c>
    </row>
    <row r="117" spans="2:7" ht="21.95" customHeight="1" x14ac:dyDescent="0.3">
      <c r="C117" s="166" t="s">
        <v>32</v>
      </c>
      <c r="D117" s="167">
        <f ca="1">IF(Planung!$BA24&lt;99999,Planung!$BA24,"")</f>
        <v>0.67013888888888884</v>
      </c>
      <c r="E117" s="206">
        <f ca="1">IF(OR(Planung!$BB24=0,Planung!$BB24=""),"",Planung!$BB24)</f>
        <v>3</v>
      </c>
      <c r="F117" s="168" t="str">
        <f ca="1">IF(OR(Planung!$BC24=0,Planung!$BC24=""),"",Planung!$BC24)</f>
        <v>Raslo Winners</v>
      </c>
    </row>
    <row r="118" spans="2:7" ht="21.95" customHeight="1" x14ac:dyDescent="0.3">
      <c r="C118" s="166" t="s">
        <v>33</v>
      </c>
      <c r="D118" s="167" t="str">
        <f ca="1">IF(Planung!$BA25&lt;99999,Planung!$BA25,"")</f>
        <v/>
      </c>
      <c r="E118" s="206" t="str">
        <f ca="1">IF(OR(Planung!$BB25=0,Planung!$BB25=""),"",Planung!$BB25)</f>
        <v/>
      </c>
      <c r="F118" s="168" t="str">
        <f ca="1">IF(OR(Planung!$BC25=0,Planung!$BC25=""),"",Planung!$BC25)</f>
        <v/>
      </c>
    </row>
    <row r="119" spans="2:7" ht="21.95" customHeight="1" x14ac:dyDescent="0.3">
      <c r="C119" s="166" t="s">
        <v>34</v>
      </c>
      <c r="D119" s="167" t="str">
        <f ca="1">IF(Planung!$BA26&lt;99999,Planung!$BA26,"")</f>
        <v/>
      </c>
      <c r="E119" s="206" t="str">
        <f ca="1">IF(OR(Planung!$BB26=0,Planung!$BB26=""),"",Planung!$BB26)</f>
        <v/>
      </c>
      <c r="F119" s="168" t="str">
        <f ca="1">IF(OR(Planung!$BC26=0,Planung!$BC26=""),"",Planung!$BC26)</f>
        <v/>
      </c>
    </row>
    <row r="120" spans="2:7" ht="21.95" customHeight="1" x14ac:dyDescent="0.3">
      <c r="C120" s="166" t="s">
        <v>35</v>
      </c>
      <c r="D120" s="167" t="str">
        <f ca="1">IF(Planung!$BA27&lt;99999,Planung!$BA27,"")</f>
        <v/>
      </c>
      <c r="E120" s="206" t="str">
        <f ca="1">IF(OR(Planung!$BB27=0,Planung!$BB27=""),"",Planung!$BB27)</f>
        <v/>
      </c>
      <c r="F120" s="168" t="str">
        <f ca="1">IF(OR(Planung!$BC27=0,Planung!$BC27=""),"",Planung!$BC27)</f>
        <v/>
      </c>
    </row>
    <row r="121" spans="2:7" ht="21.95" customHeight="1" thickBot="1" x14ac:dyDescent="0.35">
      <c r="C121" s="169" t="s">
        <v>36</v>
      </c>
      <c r="D121" s="170" t="str">
        <f ca="1">IF(Planung!$BA28&lt;99999,Planung!$BA28,"")</f>
        <v/>
      </c>
      <c r="E121" s="207" t="str">
        <f ca="1">IF(OR(Planung!$BB28=0,Planung!$BB28=""),"",Planung!$BB28)</f>
        <v/>
      </c>
      <c r="F121" s="171" t="str">
        <f ca="1">IF(OR(Planung!$BC28=0,Planung!$BC28=""),"",Planung!$BC28)</f>
        <v/>
      </c>
    </row>
    <row r="122" spans="2:7" ht="26.1" customHeight="1" thickTop="1" x14ac:dyDescent="0.3">
      <c r="B122" s="177" t="str">
        <f>Sprache!$E$47</f>
        <v>Anmerkung</v>
      </c>
    </row>
    <row r="123" spans="2:7" ht="26.1" customHeight="1" x14ac:dyDescent="0.3">
      <c r="B123" s="713" t="str">
        <f>IF($B$30="","",$B$30)</f>
        <v/>
      </c>
      <c r="C123" s="714"/>
      <c r="D123" s="714"/>
      <c r="E123" s="714"/>
      <c r="F123" s="714"/>
      <c r="G123" s="715"/>
    </row>
    <row r="124" spans="2:7" ht="26.1" customHeight="1" x14ac:dyDescent="0.3">
      <c r="B124" s="716"/>
      <c r="C124" s="717"/>
      <c r="D124" s="717"/>
      <c r="E124" s="717"/>
      <c r="F124" s="717"/>
      <c r="G124" s="718"/>
    </row>
    <row r="125" spans="2:7" ht="26.1" customHeight="1" x14ac:dyDescent="0.3">
      <c r="C125" s="719" t="str">
        <f>Ergebnisse!$H$2</f>
        <v>Internationales U10-Turnier am 27.01.2026</v>
      </c>
      <c r="D125" s="719"/>
      <c r="E125" s="719"/>
      <c r="F125" s="719"/>
    </row>
    <row r="126" spans="2:7" ht="26.1" customHeight="1" x14ac:dyDescent="0.3">
      <c r="C126" s="719"/>
      <c r="D126" s="719"/>
      <c r="E126" s="719"/>
      <c r="F126" s="719"/>
    </row>
    <row r="127" spans="2:7" ht="26.1" customHeight="1" x14ac:dyDescent="0.3">
      <c r="C127" s="719"/>
      <c r="D127" s="719"/>
      <c r="E127" s="719"/>
      <c r="F127" s="719"/>
    </row>
    <row r="128" spans="2:7" ht="15" customHeight="1" thickBot="1" x14ac:dyDescent="0.35"/>
    <row r="129" spans="3:6" ht="45.75" customHeight="1" thickTop="1" thickBot="1" x14ac:dyDescent="0.35">
      <c r="C129" s="710" t="str">
        <f>IF(Planung!$C$16="","",Planung!$C$16)</f>
        <v>VFB Essenheim</v>
      </c>
      <c r="D129" s="711"/>
      <c r="E129" s="711"/>
      <c r="F129" s="712"/>
    </row>
    <row r="130" spans="3:6" ht="26.1" customHeight="1" thickBot="1" x14ac:dyDescent="0.35">
      <c r="C130" s="174" t="str">
        <f>Sprache!$E$9</f>
        <v>Nr.</v>
      </c>
      <c r="D130" s="175" t="str">
        <f>Sprache!$E$39</f>
        <v>Beginn</v>
      </c>
      <c r="E130" s="203" t="str">
        <f>Sprache!$E$48</f>
        <v>Feld</v>
      </c>
      <c r="F130" s="176" t="str">
        <f>Sprache!$E$46</f>
        <v>Spiel gegen</v>
      </c>
    </row>
    <row r="131" spans="3:6" ht="21.95" customHeight="1" x14ac:dyDescent="0.3">
      <c r="C131" s="172" t="s">
        <v>6</v>
      </c>
      <c r="D131" s="173">
        <f ca="1">IF(Planung!$BI$7&lt;99999,Planung!$BI$7,"")</f>
        <v>0.375</v>
      </c>
      <c r="E131" s="205">
        <f ca="1">IF(OR(Planung!$BJ$7=0,Planung!$BJ$7=""),"",Planung!$BJ$7)</f>
        <v>5</v>
      </c>
      <c r="F131" s="204" t="str">
        <f ca="1">IF(OR(Planung!$BK$7=0,Planung!$BK$7=""),"",Planung!$BK$7)</f>
        <v>Inter Mailand</v>
      </c>
    </row>
    <row r="132" spans="3:6" ht="21.95" customHeight="1" x14ac:dyDescent="0.3">
      <c r="C132" s="166" t="s">
        <v>7</v>
      </c>
      <c r="D132" s="167">
        <f ca="1">IF(Planung!$BI$8&lt;99999,Planung!$BI$8,"")</f>
        <v>0.3923611111111111</v>
      </c>
      <c r="E132" s="206">
        <f ca="1">IF(OR(Planung!$BJ$8=0,Planung!$BJ$8=""),"",Planung!$BJ$8)</f>
        <v>5</v>
      </c>
      <c r="F132" s="168" t="str">
        <f ca="1">IF(OR(Planung!$BK$8=0,Planung!$BK$8=""),"",Planung!$BK$8)</f>
        <v>Maibach 1822 eV</v>
      </c>
    </row>
    <row r="133" spans="3:6" ht="21.95" customHeight="1" x14ac:dyDescent="0.3">
      <c r="C133" s="166" t="s">
        <v>8</v>
      </c>
      <c r="D133" s="167">
        <f ca="1">IF(Planung!$BI$9&lt;99999,Planung!$BI$9,"")</f>
        <v>0.40972222222222221</v>
      </c>
      <c r="E133" s="206">
        <f ca="1">IF(OR(Planung!$BJ$9=0,Planung!$BJ$9=""),"",Planung!$BJ$9)</f>
        <v>4</v>
      </c>
      <c r="F133" s="168" t="str">
        <f ca="1">IF(OR(Planung!$BK$9=0,Planung!$BK$9=""),"",Planung!$BK$9)</f>
        <v>FC Barcelona</v>
      </c>
    </row>
    <row r="134" spans="3:6" ht="21.95" customHeight="1" x14ac:dyDescent="0.3">
      <c r="C134" s="166" t="s">
        <v>9</v>
      </c>
      <c r="D134" s="167">
        <f ca="1">IF(Planung!$BI$10&lt;99999,Planung!$BI$10,"")</f>
        <v>0.42708333333333331</v>
      </c>
      <c r="E134" s="206">
        <f ca="1">IF(OR(Planung!$BJ$10=0,Planung!$BJ$10=""),"",Planung!$BJ$10)</f>
        <v>3</v>
      </c>
      <c r="F134" s="168" t="str">
        <f ca="1">IF(OR(Planung!$BK$10=0,Planung!$BK$10=""),"",Planung!$BK$10)</f>
        <v>Raslo Winners</v>
      </c>
    </row>
    <row r="135" spans="3:6" ht="21.95" customHeight="1" x14ac:dyDescent="0.3">
      <c r="C135" s="166" t="s">
        <v>10</v>
      </c>
      <c r="D135" s="167">
        <f ca="1">IF(Planung!$BI$11&lt;99999,Planung!$BI$11,"")</f>
        <v>0.44444444444444442</v>
      </c>
      <c r="E135" s="206">
        <f ca="1">IF(OR(Planung!$BJ$11=0,Planung!$BJ$11=""),"",Planung!$BJ$11)</f>
        <v>2</v>
      </c>
      <c r="F135" s="168" t="str">
        <f ca="1">IF(OR(Planung!$BK$11=0,Planung!$BK$11=""),"",Planung!$BK$11)</f>
        <v>SSV Wildbach</v>
      </c>
    </row>
    <row r="136" spans="3:6" ht="21.95" customHeight="1" x14ac:dyDescent="0.3">
      <c r="C136" s="166" t="s">
        <v>11</v>
      </c>
      <c r="D136" s="167">
        <f ca="1">IF(Planung!$BI$12&lt;99999,Planung!$BI$12,"")</f>
        <v>0.46180555555555558</v>
      </c>
      <c r="E136" s="206">
        <f ca="1">IF(OR(Planung!$BJ$12=0,Planung!$BJ$12=""),"",Planung!$BJ$12)</f>
        <v>1</v>
      </c>
      <c r="F136" s="168" t="str">
        <f ca="1">IF(OR(Planung!$BK$12=0,Planung!$BK$12=""),"",Planung!$BK$12)</f>
        <v>1. FC Riedwald</v>
      </c>
    </row>
    <row r="137" spans="3:6" ht="21.95" customHeight="1" x14ac:dyDescent="0.3">
      <c r="C137" s="166" t="s">
        <v>16</v>
      </c>
      <c r="D137" s="167">
        <f ca="1">IF(Planung!$BI$13&lt;99999,Planung!$BI$13,"")</f>
        <v>0.47916666666666669</v>
      </c>
      <c r="E137" s="206">
        <f ca="1">IF(OR(Planung!$BJ$13=0,Planung!$BJ$13=""),"",Planung!$BJ$13)</f>
        <v>2</v>
      </c>
      <c r="F137" s="168" t="str">
        <f ca="1">IF(OR(Planung!$BK$13=0,Planung!$BK$13=""),"",Planung!$BK$13)</f>
        <v>Eintracht Frankfurt</v>
      </c>
    </row>
    <row r="138" spans="3:6" ht="21.95" customHeight="1" x14ac:dyDescent="0.3">
      <c r="C138" s="166" t="s">
        <v>17</v>
      </c>
      <c r="D138" s="167">
        <f ca="1">IF(Planung!$BI$14&lt;99999,Planung!$BI$14,"")</f>
        <v>0.49652777777777779</v>
      </c>
      <c r="E138" s="206">
        <f ca="1">IF(OR(Planung!$BJ$14=0,Planung!$BJ$14=""),"",Planung!$BJ$14)</f>
        <v>3</v>
      </c>
      <c r="F138" s="168" t="str">
        <f ca="1">IF(OR(Planung!$BK$14=0,Planung!$BK$14=""),"",Planung!$BK$14)</f>
        <v>AC Roma</v>
      </c>
    </row>
    <row r="139" spans="3:6" ht="21.95" customHeight="1" x14ac:dyDescent="0.3">
      <c r="C139" s="166" t="s">
        <v>18</v>
      </c>
      <c r="D139" s="167">
        <f ca="1">IF(Planung!$BI$15&lt;99999,Planung!$BI$15,"")</f>
        <v>0.51388888888888884</v>
      </c>
      <c r="E139" s="206">
        <f ca="1">IF(OR(Planung!$BJ$15=0,Planung!$BJ$15=""),"",Planung!$BJ$15)</f>
        <v>4</v>
      </c>
      <c r="F139" s="168" t="str">
        <f ca="1">IF(OR(Planung!$BK$15=0,Planung!$BK$15=""),"",Planung!$BK$15)</f>
        <v>Fun Kickers Oes</v>
      </c>
    </row>
    <row r="140" spans="3:6" ht="21.95" customHeight="1" x14ac:dyDescent="0.3">
      <c r="C140" s="166" t="s">
        <v>24</v>
      </c>
      <c r="D140" s="167">
        <f ca="1">IF(Planung!$BI$16&lt;99999,Planung!$BI$16,"")</f>
        <v>0.53125</v>
      </c>
      <c r="E140" s="206">
        <f ca="1">IF(OR(Planung!$BJ$16=0,Planung!$BJ$16=""),"",Planung!$BJ$16)</f>
        <v>5</v>
      </c>
      <c r="F140" s="168" t="str">
        <f ca="1">IF(OR(Planung!$BK$16=0,Planung!$BK$16=""),"",Planung!$BK$16)</f>
        <v>Inter Mailand</v>
      </c>
    </row>
    <row r="141" spans="3:6" ht="21.95" customHeight="1" x14ac:dyDescent="0.3">
      <c r="C141" s="166" t="s">
        <v>25</v>
      </c>
      <c r="D141" s="167">
        <f ca="1">IF(Planung!$BI$17&lt;99999,Planung!$BI$17,"")</f>
        <v>0.54861111111111116</v>
      </c>
      <c r="E141" s="206">
        <f ca="1">IF(OR(Planung!$BJ$17=0,Planung!$BJ$17=""),"",Planung!$BJ$17)</f>
        <v>5</v>
      </c>
      <c r="F141" s="168" t="str">
        <f ca="1">IF(OR(Planung!$BK$17=0,Planung!$BK$17=""),"",Planung!$BK$17)</f>
        <v>Maibach 1822 eV</v>
      </c>
    </row>
    <row r="142" spans="3:6" ht="21.95" customHeight="1" x14ac:dyDescent="0.3">
      <c r="C142" s="166" t="s">
        <v>26</v>
      </c>
      <c r="D142" s="167">
        <f ca="1">IF(Planung!$BI$18&lt;99999,Planung!$BI$18,"")</f>
        <v>0.56597222222222221</v>
      </c>
      <c r="E142" s="206">
        <f ca="1">IF(OR(Planung!$BJ$18=0,Planung!$BJ$18=""),"",Planung!$BJ$18)</f>
        <v>4</v>
      </c>
      <c r="F142" s="168" t="str">
        <f ca="1">IF(OR(Planung!$BK$18=0,Planung!$BK$18=""),"",Planung!$BK$18)</f>
        <v>FC Barcelona</v>
      </c>
    </row>
    <row r="143" spans="3:6" ht="21.95" customHeight="1" x14ac:dyDescent="0.3">
      <c r="C143" s="166" t="s">
        <v>27</v>
      </c>
      <c r="D143" s="167">
        <f ca="1">IF(Planung!$BI$19&lt;99999,Planung!$BI$19,"")</f>
        <v>0.58333333333333337</v>
      </c>
      <c r="E143" s="206">
        <f ca="1">IF(OR(Planung!$BJ$19=0,Planung!$BJ$19=""),"",Planung!$BJ$19)</f>
        <v>3</v>
      </c>
      <c r="F143" s="168" t="str">
        <f ca="1">IF(OR(Planung!$BK$19=0,Planung!$BK$19=""),"",Planung!$BK$19)</f>
        <v>Raslo Winners</v>
      </c>
    </row>
    <row r="144" spans="3:6" ht="21.95" customHeight="1" x14ac:dyDescent="0.3">
      <c r="C144" s="166" t="s">
        <v>28</v>
      </c>
      <c r="D144" s="167">
        <f ca="1">IF(Planung!$BI$20&lt;99999,Planung!$BI$20,"")</f>
        <v>0.60069444444444442</v>
      </c>
      <c r="E144" s="206">
        <f ca="1">IF(OR(Planung!$BJ$20=0,Planung!$BJ$20=""),"",Planung!$BJ$20)</f>
        <v>2</v>
      </c>
      <c r="F144" s="168" t="str">
        <f ca="1">IF(OR(Planung!$BK$20=0,Planung!$BK$20=""),"",Planung!$BK$20)</f>
        <v>SSV Wildbach</v>
      </c>
    </row>
    <row r="145" spans="2:7" ht="21.95" customHeight="1" x14ac:dyDescent="0.3">
      <c r="C145" s="166" t="s">
        <v>29</v>
      </c>
      <c r="D145" s="167">
        <f ca="1">IF(Planung!$BI21&lt;99999,Planung!$BI21,"")</f>
        <v>0.61805555555555558</v>
      </c>
      <c r="E145" s="206">
        <f ca="1">IF(OR(Planung!$BJ21=0,Planung!$BJ21=""),"",Planung!$BJ21)</f>
        <v>1</v>
      </c>
      <c r="F145" s="168" t="str">
        <f ca="1">IF(OR(Planung!$BK21=0,Planung!$BK21=""),"",Planung!$BK21)</f>
        <v>1. FC Riedwald</v>
      </c>
    </row>
    <row r="146" spans="2:7" ht="21.95" customHeight="1" x14ac:dyDescent="0.3">
      <c r="C146" s="166" t="s">
        <v>30</v>
      </c>
      <c r="D146" s="167">
        <f ca="1">IF(Planung!$BI22&lt;99999,Planung!$BI22,"")</f>
        <v>0.63541666666666674</v>
      </c>
      <c r="E146" s="206">
        <f ca="1">IF(OR(Planung!$BJ22=0,Planung!$BJ22=""),"",Planung!$BJ22)</f>
        <v>2</v>
      </c>
      <c r="F146" s="168" t="str">
        <f ca="1">IF(OR(Planung!$BK22=0,Planung!$BK22=""),"",Planung!$BK22)</f>
        <v>Eintracht Frankfurt</v>
      </c>
    </row>
    <row r="147" spans="2:7" ht="21.95" customHeight="1" x14ac:dyDescent="0.3">
      <c r="C147" s="166" t="s">
        <v>31</v>
      </c>
      <c r="D147" s="167">
        <f ca="1">IF(Planung!$BI23&lt;99999,Planung!$BI23,"")</f>
        <v>0.65277777777777779</v>
      </c>
      <c r="E147" s="206">
        <f ca="1">IF(OR(Planung!$BJ23=0,Planung!$BJ23=""),"",Planung!$BJ23)</f>
        <v>3</v>
      </c>
      <c r="F147" s="168" t="str">
        <f ca="1">IF(OR(Planung!$BK23=0,Planung!$BK23=""),"",Planung!$BK23)</f>
        <v>AC Roma</v>
      </c>
    </row>
    <row r="148" spans="2:7" ht="21.95" customHeight="1" x14ac:dyDescent="0.3">
      <c r="C148" s="166" t="s">
        <v>32</v>
      </c>
      <c r="D148" s="167">
        <f ca="1">IF(Planung!$BI24&lt;99999,Planung!$BI24,"")</f>
        <v>0.67013888888888884</v>
      </c>
      <c r="E148" s="206">
        <f ca="1">IF(OR(Planung!$BJ24=0,Planung!$BJ24=""),"",Planung!$BJ24)</f>
        <v>4</v>
      </c>
      <c r="F148" s="168" t="str">
        <f ca="1">IF(OR(Planung!$BK24=0,Planung!$BK24=""),"",Planung!$BK24)</f>
        <v>Fun Kickers Oes</v>
      </c>
    </row>
    <row r="149" spans="2:7" ht="21.95" customHeight="1" x14ac:dyDescent="0.3">
      <c r="C149" s="166" t="s">
        <v>33</v>
      </c>
      <c r="D149" s="167" t="str">
        <f ca="1">IF(Planung!$BI25&lt;99999,Planung!$BI25,"")</f>
        <v/>
      </c>
      <c r="E149" s="206" t="str">
        <f ca="1">IF(OR(Planung!$BJ25=0,Planung!$BJ25=""),"",Planung!$BJ25)</f>
        <v/>
      </c>
      <c r="F149" s="168" t="str">
        <f ca="1">IF(OR(Planung!$BK25=0,Planung!$BK25=""),"",Planung!$BK25)</f>
        <v/>
      </c>
    </row>
    <row r="150" spans="2:7" ht="21.95" customHeight="1" x14ac:dyDescent="0.3">
      <c r="C150" s="166" t="s">
        <v>34</v>
      </c>
      <c r="D150" s="167" t="str">
        <f ca="1">IF(Planung!$BI26&lt;99999,Planung!$BI26,"")</f>
        <v/>
      </c>
      <c r="E150" s="206" t="str">
        <f ca="1">IF(OR(Planung!$BJ26=0,Planung!$BJ26=""),"",Planung!$BJ26)</f>
        <v/>
      </c>
      <c r="F150" s="168" t="str">
        <f ca="1">IF(OR(Planung!$BK26=0,Planung!$BK26=""),"",Planung!$BK26)</f>
        <v/>
      </c>
    </row>
    <row r="151" spans="2:7" ht="21.95" customHeight="1" x14ac:dyDescent="0.3">
      <c r="C151" s="166" t="s">
        <v>35</v>
      </c>
      <c r="D151" s="167" t="str">
        <f ca="1">IF(Planung!$BI27&lt;99999,Planung!$BI27,"")</f>
        <v/>
      </c>
      <c r="E151" s="206" t="str">
        <f ca="1">IF(OR(Planung!$BJ27=0,Planung!$BJ27=""),"",Planung!$BJ27)</f>
        <v/>
      </c>
      <c r="F151" s="168" t="str">
        <f ca="1">IF(OR(Planung!$BK27=0,Planung!$BK27=""),"",Planung!$BK27)</f>
        <v/>
      </c>
    </row>
    <row r="152" spans="2:7" ht="21.95" customHeight="1" thickBot="1" x14ac:dyDescent="0.35">
      <c r="C152" s="169" t="s">
        <v>36</v>
      </c>
      <c r="D152" s="170" t="str">
        <f ca="1">IF(Planung!$BI28&lt;99999,Planung!$BI28,"")</f>
        <v/>
      </c>
      <c r="E152" s="207" t="str">
        <f ca="1">IF(OR(Planung!$BJ28=0,Planung!$BJ28=""),"",Planung!$BJ28)</f>
        <v/>
      </c>
      <c r="F152" s="171" t="str">
        <f ca="1">IF(OR(Planung!$BK28=0,Planung!$BK28=""),"",Planung!$BK28)</f>
        <v/>
      </c>
    </row>
    <row r="153" spans="2:7" ht="26.1" customHeight="1" thickTop="1" x14ac:dyDescent="0.3">
      <c r="B153" s="177" t="str">
        <f>Sprache!$E$47</f>
        <v>Anmerkung</v>
      </c>
    </row>
    <row r="154" spans="2:7" ht="26.1" customHeight="1" x14ac:dyDescent="0.3">
      <c r="B154" s="713" t="str">
        <f>IF($B$30="","",$B$30)</f>
        <v/>
      </c>
      <c r="C154" s="714"/>
      <c r="D154" s="714"/>
      <c r="E154" s="714"/>
      <c r="F154" s="714"/>
      <c r="G154" s="715"/>
    </row>
    <row r="155" spans="2:7" ht="26.1" customHeight="1" x14ac:dyDescent="0.3">
      <c r="B155" s="716"/>
      <c r="C155" s="717"/>
      <c r="D155" s="717"/>
      <c r="E155" s="717"/>
      <c r="F155" s="717"/>
      <c r="G155" s="718"/>
    </row>
    <row r="156" spans="2:7" ht="26.1" customHeight="1" x14ac:dyDescent="0.3">
      <c r="C156" s="719" t="str">
        <f>Ergebnisse!$H$2</f>
        <v>Internationales U10-Turnier am 27.01.2026</v>
      </c>
      <c r="D156" s="719"/>
      <c r="E156" s="719"/>
      <c r="F156" s="719"/>
    </row>
    <row r="157" spans="2:7" ht="26.1" customHeight="1" x14ac:dyDescent="0.3">
      <c r="C157" s="719"/>
      <c r="D157" s="719"/>
      <c r="E157" s="719"/>
      <c r="F157" s="719"/>
    </row>
    <row r="158" spans="2:7" ht="26.1" customHeight="1" x14ac:dyDescent="0.3">
      <c r="C158" s="719"/>
      <c r="D158" s="719"/>
      <c r="E158" s="719"/>
      <c r="F158" s="719"/>
    </row>
    <row r="159" spans="2:7" ht="15" customHeight="1" thickBot="1" x14ac:dyDescent="0.35"/>
    <row r="160" spans="2:7" ht="45.75" customHeight="1" thickTop="1" thickBot="1" x14ac:dyDescent="0.35">
      <c r="C160" s="710" t="str">
        <f>IF(Planung!$C$18="","",Planung!$C$18)</f>
        <v>Inter Mailand</v>
      </c>
      <c r="D160" s="711"/>
      <c r="E160" s="711"/>
      <c r="F160" s="712"/>
    </row>
    <row r="161" spans="3:6" ht="26.1" customHeight="1" thickBot="1" x14ac:dyDescent="0.35">
      <c r="C161" s="174" t="str">
        <f>Sprache!$E$9</f>
        <v>Nr.</v>
      </c>
      <c r="D161" s="175" t="str">
        <f>Sprache!$E$39</f>
        <v>Beginn</v>
      </c>
      <c r="E161" s="203" t="str">
        <f>Sprache!$E$48</f>
        <v>Feld</v>
      </c>
      <c r="F161" s="176" t="str">
        <f>Sprache!$E$46</f>
        <v>Spiel gegen</v>
      </c>
    </row>
    <row r="162" spans="3:6" ht="21.95" customHeight="1" x14ac:dyDescent="0.3">
      <c r="C162" s="172" t="s">
        <v>6</v>
      </c>
      <c r="D162" s="173">
        <f ca="1">IF(Planung!$BQ$7&lt;99999,Planung!$BQ$7,"")</f>
        <v>0.375</v>
      </c>
      <c r="E162" s="205">
        <f ca="1">IF(OR(Planung!$BR$7=0,Planung!$BR$7=""),"",Planung!$BR$7)</f>
        <v>5</v>
      </c>
      <c r="F162" s="204" t="str">
        <f ca="1">IF(OR(Planung!$BS$7=0,Planung!$BS$7=""),"",Planung!$BS$7)</f>
        <v>VFB Essenheim</v>
      </c>
    </row>
    <row r="163" spans="3:6" ht="21.95" customHeight="1" x14ac:dyDescent="0.3">
      <c r="C163" s="166" t="s">
        <v>7</v>
      </c>
      <c r="D163" s="167">
        <f ca="1">IF(Planung!$BQ$8&lt;99999,Planung!$BQ$8,"")</f>
        <v>0.3923611111111111</v>
      </c>
      <c r="E163" s="206">
        <f ca="1">IF(OR(Planung!$BR$8=0,Planung!$BR$8=""),"",Planung!$BR$8)</f>
        <v>4</v>
      </c>
      <c r="F163" s="168" t="str">
        <f ca="1">IF(OR(Planung!$BS$8=0,Planung!$BS$8=""),"",Planung!$BS$8)</f>
        <v>Eintracht Frankfurt</v>
      </c>
    </row>
    <row r="164" spans="3:6" ht="21.95" customHeight="1" x14ac:dyDescent="0.3">
      <c r="C164" s="166" t="s">
        <v>8</v>
      </c>
      <c r="D164" s="167">
        <f ca="1">IF(Planung!$BQ$9&lt;99999,Planung!$BQ$9,"")</f>
        <v>0.40972222222222221</v>
      </c>
      <c r="E164" s="206">
        <f ca="1">IF(OR(Planung!$BR$9=0,Planung!$BR$9=""),"",Planung!$BR$9)</f>
        <v>3</v>
      </c>
      <c r="F164" s="168" t="str">
        <f ca="1">IF(OR(Planung!$BS$9=0,Planung!$BS$9=""),"",Planung!$BS$9)</f>
        <v>AC Roma</v>
      </c>
    </row>
    <row r="165" spans="3:6" ht="21.95" customHeight="1" x14ac:dyDescent="0.3">
      <c r="C165" s="166" t="s">
        <v>9</v>
      </c>
      <c r="D165" s="167">
        <f ca="1">IF(Planung!$BQ$10&lt;99999,Planung!$BQ$10,"")</f>
        <v>0.42708333333333331</v>
      </c>
      <c r="E165" s="206">
        <f ca="1">IF(OR(Planung!$BR$10=0,Planung!$BR$10=""),"",Planung!$BR$10)</f>
        <v>2</v>
      </c>
      <c r="F165" s="168" t="str">
        <f ca="1">IF(OR(Planung!$BS$10=0,Planung!$BS$10=""),"",Planung!$BS$10)</f>
        <v>Fun Kickers Oes</v>
      </c>
    </row>
    <row r="166" spans="3:6" ht="21.95" customHeight="1" x14ac:dyDescent="0.3">
      <c r="C166" s="166" t="s">
        <v>10</v>
      </c>
      <c r="D166" s="167">
        <f ca="1">IF(Planung!$BQ$11&lt;99999,Planung!$BQ$11,"")</f>
        <v>0.44444444444444442</v>
      </c>
      <c r="E166" s="206">
        <f ca="1">IF(OR(Planung!$BR$11=0,Planung!$BR$11=""),"",Planung!$BR$11)</f>
        <v>1</v>
      </c>
      <c r="F166" s="168" t="str">
        <f ca="1">IF(OR(Planung!$BS$11=0,Planung!$BS$11=""),"",Planung!$BS$11)</f>
        <v>1. FC Riedwald</v>
      </c>
    </row>
    <row r="167" spans="3:6" ht="21.95" customHeight="1" x14ac:dyDescent="0.3">
      <c r="C167" s="166" t="s">
        <v>11</v>
      </c>
      <c r="D167" s="167">
        <f ca="1">IF(Planung!$BQ$12&lt;99999,Planung!$BQ$12,"")</f>
        <v>0.46180555555555558</v>
      </c>
      <c r="E167" s="206">
        <f ca="1">IF(OR(Planung!$BR$12=0,Planung!$BR$12=""),"",Planung!$BR$12)</f>
        <v>2</v>
      </c>
      <c r="F167" s="168" t="str">
        <f ca="1">IF(OR(Planung!$BS$12=0,Planung!$BS$12=""),"",Planung!$BS$12)</f>
        <v>Maibach 1822 eV</v>
      </c>
    </row>
    <row r="168" spans="3:6" ht="21.95" customHeight="1" x14ac:dyDescent="0.3">
      <c r="C168" s="166" t="s">
        <v>16</v>
      </c>
      <c r="D168" s="167">
        <f ca="1">IF(Planung!$BQ$13&lt;99999,Planung!$BQ$13,"")</f>
        <v>0.47916666666666669</v>
      </c>
      <c r="E168" s="206">
        <f ca="1">IF(OR(Planung!$BR$13=0,Planung!$BR$13=""),"",Planung!$BR$13)</f>
        <v>3</v>
      </c>
      <c r="F168" s="168" t="str">
        <f ca="1">IF(OR(Planung!$BS$13=0,Planung!$BS$13=""),"",Planung!$BS$13)</f>
        <v>FC Barcelona</v>
      </c>
    </row>
    <row r="169" spans="3:6" ht="21.95" customHeight="1" x14ac:dyDescent="0.3">
      <c r="C169" s="166" t="s">
        <v>17</v>
      </c>
      <c r="D169" s="167">
        <f ca="1">IF(Planung!$BQ$14&lt;99999,Planung!$BQ$14,"")</f>
        <v>0.49652777777777779</v>
      </c>
      <c r="E169" s="206">
        <f ca="1">IF(OR(Planung!$BR$14=0,Planung!$BR$14=""),"",Planung!$BR$14)</f>
        <v>4</v>
      </c>
      <c r="F169" s="168" t="str">
        <f ca="1">IF(OR(Planung!$BS$14=0,Planung!$BS$14=""),"",Planung!$BS$14)</f>
        <v>Raslo Winners</v>
      </c>
    </row>
    <row r="170" spans="3:6" ht="21.95" customHeight="1" x14ac:dyDescent="0.3">
      <c r="C170" s="166" t="s">
        <v>18</v>
      </c>
      <c r="D170" s="167">
        <f ca="1">IF(Planung!$BQ$15&lt;99999,Planung!$BQ$15,"")</f>
        <v>0.51388888888888884</v>
      </c>
      <c r="E170" s="206">
        <f ca="1">IF(OR(Planung!$BR$15=0,Planung!$BR$15=""),"",Planung!$BR$15)</f>
        <v>5</v>
      </c>
      <c r="F170" s="168" t="str">
        <f ca="1">IF(OR(Planung!$BS$15=0,Planung!$BS$15=""),"",Planung!$BS$15)</f>
        <v>SSV Wildbach</v>
      </c>
    </row>
    <row r="171" spans="3:6" ht="21.95" customHeight="1" x14ac:dyDescent="0.3">
      <c r="C171" s="166" t="s">
        <v>24</v>
      </c>
      <c r="D171" s="167">
        <f ca="1">IF(Planung!$BQ$16&lt;99999,Planung!$BQ$16,"")</f>
        <v>0.53125</v>
      </c>
      <c r="E171" s="206">
        <f ca="1">IF(OR(Planung!$BR$16=0,Planung!$BR$16=""),"",Planung!$BR$16)</f>
        <v>5</v>
      </c>
      <c r="F171" s="168" t="str">
        <f ca="1">IF(OR(Planung!$BS$16=0,Planung!$BS$16=""),"",Planung!$BS$16)</f>
        <v>VFB Essenheim</v>
      </c>
    </row>
    <row r="172" spans="3:6" ht="21.95" customHeight="1" x14ac:dyDescent="0.3">
      <c r="C172" s="166" t="s">
        <v>25</v>
      </c>
      <c r="D172" s="167">
        <f ca="1">IF(Planung!$BQ$17&lt;99999,Planung!$BQ$17,"")</f>
        <v>0.54861111111111116</v>
      </c>
      <c r="E172" s="206">
        <f ca="1">IF(OR(Planung!$BR$17=0,Planung!$BR$17=""),"",Planung!$BR$17)</f>
        <v>4</v>
      </c>
      <c r="F172" s="168" t="str">
        <f ca="1">IF(OR(Planung!$BS$17=0,Planung!$BS$17=""),"",Planung!$BS$17)</f>
        <v>Eintracht Frankfurt</v>
      </c>
    </row>
    <row r="173" spans="3:6" ht="21.95" customHeight="1" x14ac:dyDescent="0.3">
      <c r="C173" s="166" t="s">
        <v>26</v>
      </c>
      <c r="D173" s="167">
        <f ca="1">IF(Planung!$BQ$18&lt;99999,Planung!$BQ$18,"")</f>
        <v>0.56597222222222221</v>
      </c>
      <c r="E173" s="206">
        <f ca="1">IF(OR(Planung!$BR$18=0,Planung!$BR$18=""),"",Planung!$BR$18)</f>
        <v>3</v>
      </c>
      <c r="F173" s="168" t="str">
        <f ca="1">IF(OR(Planung!$BS$18=0,Planung!$BS$18=""),"",Planung!$BS$18)</f>
        <v>AC Roma</v>
      </c>
    </row>
    <row r="174" spans="3:6" ht="21.95" customHeight="1" x14ac:dyDescent="0.3">
      <c r="C174" s="166" t="s">
        <v>27</v>
      </c>
      <c r="D174" s="167">
        <f ca="1">IF(Planung!$BQ$19&lt;99999,Planung!$BQ$19,"")</f>
        <v>0.58333333333333337</v>
      </c>
      <c r="E174" s="206">
        <f ca="1">IF(OR(Planung!$BR$19=0,Planung!$BR$19=""),"",Planung!$BR$19)</f>
        <v>2</v>
      </c>
      <c r="F174" s="168" t="str">
        <f ca="1">IF(OR(Planung!$BS$19=0,Planung!$BS$19=""),"",Planung!$BS$19)</f>
        <v>Fun Kickers Oes</v>
      </c>
    </row>
    <row r="175" spans="3:6" ht="21.95" customHeight="1" x14ac:dyDescent="0.3">
      <c r="C175" s="166" t="s">
        <v>28</v>
      </c>
      <c r="D175" s="167">
        <f ca="1">IF(Planung!$BQ$20&lt;99999,Planung!$BQ$20,"")</f>
        <v>0.60069444444444442</v>
      </c>
      <c r="E175" s="206">
        <f ca="1">IF(OR(Planung!$BR$20=0,Planung!$BR$20=""),"",Planung!$BR$20)</f>
        <v>1</v>
      </c>
      <c r="F175" s="168" t="str">
        <f ca="1">IF(OR(Planung!$BS$20=0,Planung!$BS$20=""),"",Planung!$BS$20)</f>
        <v>1. FC Riedwald</v>
      </c>
    </row>
    <row r="176" spans="3:6" ht="21.95" customHeight="1" x14ac:dyDescent="0.3">
      <c r="C176" s="166" t="s">
        <v>29</v>
      </c>
      <c r="D176" s="167">
        <f ca="1">IF(Planung!$BQ21&lt;99999,Planung!$BQ21,"")</f>
        <v>0.61805555555555558</v>
      </c>
      <c r="E176" s="206">
        <f ca="1">IF(OR(Planung!$BR21=0,Planung!$BR21=""),"",Planung!$BR21)</f>
        <v>2</v>
      </c>
      <c r="F176" s="168" t="str">
        <f ca="1">IF(OR(Planung!$BS21=0,Planung!$BS21=""),"",Planung!$BS21)</f>
        <v>Maibach 1822 eV</v>
      </c>
    </row>
    <row r="177" spans="2:7" ht="21.95" customHeight="1" x14ac:dyDescent="0.3">
      <c r="C177" s="166" t="s">
        <v>30</v>
      </c>
      <c r="D177" s="167">
        <f ca="1">IF(Planung!$BQ22&lt;99999,Planung!$BQ22,"")</f>
        <v>0.63541666666666674</v>
      </c>
      <c r="E177" s="206">
        <f ca="1">IF(OR(Planung!$BR22=0,Planung!$BR22=""),"",Planung!$BR22)</f>
        <v>3</v>
      </c>
      <c r="F177" s="168" t="str">
        <f ca="1">IF(OR(Planung!$BS22=0,Planung!$BS22=""),"",Planung!$BS22)</f>
        <v>FC Barcelona</v>
      </c>
    </row>
    <row r="178" spans="2:7" ht="21.95" customHeight="1" x14ac:dyDescent="0.3">
      <c r="C178" s="166" t="s">
        <v>31</v>
      </c>
      <c r="D178" s="167">
        <f ca="1">IF(Planung!$BQ23&lt;99999,Planung!$BQ23,"")</f>
        <v>0.65277777777777779</v>
      </c>
      <c r="E178" s="206">
        <f ca="1">IF(OR(Planung!$BR23=0,Planung!$BR23=""),"",Planung!$BR23)</f>
        <v>4</v>
      </c>
      <c r="F178" s="168" t="str">
        <f ca="1">IF(OR(Planung!$BS23=0,Planung!$BS23=""),"",Planung!$BS23)</f>
        <v>Raslo Winners</v>
      </c>
    </row>
    <row r="179" spans="2:7" ht="21.95" customHeight="1" x14ac:dyDescent="0.3">
      <c r="C179" s="166" t="s">
        <v>32</v>
      </c>
      <c r="D179" s="167">
        <f ca="1">IF(Planung!$BQ24&lt;99999,Planung!$BQ24,"")</f>
        <v>0.67013888888888884</v>
      </c>
      <c r="E179" s="206">
        <f ca="1">IF(OR(Planung!$BR24=0,Planung!$BR24=""),"",Planung!$BR24)</f>
        <v>5</v>
      </c>
      <c r="F179" s="168" t="str">
        <f ca="1">IF(OR(Planung!$BS24=0,Planung!$BS24=""),"",Planung!$BS24)</f>
        <v>SSV Wildbach</v>
      </c>
    </row>
    <row r="180" spans="2:7" ht="21.95" customHeight="1" x14ac:dyDescent="0.3">
      <c r="C180" s="166" t="s">
        <v>33</v>
      </c>
      <c r="D180" s="167" t="str">
        <f ca="1">IF(Planung!$BQ25&lt;99999,Planung!$BQ25,"")</f>
        <v/>
      </c>
      <c r="E180" s="206" t="str">
        <f ca="1">IF(OR(Planung!$BR25=0,Planung!$BR25=""),"",Planung!$BR25)</f>
        <v/>
      </c>
      <c r="F180" s="168" t="str">
        <f ca="1">IF(OR(Planung!$BS25=0,Planung!$BS25=""),"",Planung!$BS25)</f>
        <v/>
      </c>
    </row>
    <row r="181" spans="2:7" ht="21.95" customHeight="1" x14ac:dyDescent="0.3">
      <c r="C181" s="166" t="s">
        <v>34</v>
      </c>
      <c r="D181" s="167" t="str">
        <f ca="1">IF(Planung!$BQ26&lt;99999,Planung!$BQ26,"")</f>
        <v/>
      </c>
      <c r="E181" s="206" t="str">
        <f ca="1">IF(OR(Planung!$BR26=0,Planung!$BR26=""),"",Planung!$BR26)</f>
        <v/>
      </c>
      <c r="F181" s="168" t="str">
        <f ca="1">IF(OR(Planung!$BS26=0,Planung!$BS26=""),"",Planung!$BS26)</f>
        <v/>
      </c>
    </row>
    <row r="182" spans="2:7" ht="21.95" customHeight="1" x14ac:dyDescent="0.3">
      <c r="C182" s="166" t="s">
        <v>35</v>
      </c>
      <c r="D182" s="167" t="str">
        <f ca="1">IF(Planung!$BQ27&lt;99999,Planung!$BQ27,"")</f>
        <v/>
      </c>
      <c r="E182" s="206" t="str">
        <f ca="1">IF(OR(Planung!$BR27=0,Planung!$BR27=""),"",Planung!$BR27)</f>
        <v/>
      </c>
      <c r="F182" s="168" t="str">
        <f ca="1">IF(OR(Planung!$BS27=0,Planung!$BS27=""),"",Planung!$BS27)</f>
        <v/>
      </c>
    </row>
    <row r="183" spans="2:7" ht="21.95" customHeight="1" thickBot="1" x14ac:dyDescent="0.35">
      <c r="C183" s="169" t="s">
        <v>36</v>
      </c>
      <c r="D183" s="170" t="str">
        <f ca="1">IF(Planung!$BQ28&lt;99999,Planung!$BQ28,"")</f>
        <v/>
      </c>
      <c r="E183" s="207" t="str">
        <f ca="1">IF(OR(Planung!$BR28=0,Planung!$BR28=""),"",Planung!$BR28)</f>
        <v/>
      </c>
      <c r="F183" s="171" t="str">
        <f ca="1">IF(OR(Planung!$BS28=0,Planung!$BS28=""),"",Planung!$BS28)</f>
        <v/>
      </c>
    </row>
    <row r="184" spans="2:7" ht="26.1" customHeight="1" thickTop="1" x14ac:dyDescent="0.3">
      <c r="B184" s="177" t="str">
        <f>Sprache!$E$47</f>
        <v>Anmerkung</v>
      </c>
    </row>
    <row r="185" spans="2:7" ht="26.1" customHeight="1" x14ac:dyDescent="0.3">
      <c r="B185" s="713" t="str">
        <f>IF($B$30="","",$B$30)</f>
        <v/>
      </c>
      <c r="C185" s="714"/>
      <c r="D185" s="714"/>
      <c r="E185" s="714"/>
      <c r="F185" s="714"/>
      <c r="G185" s="715"/>
    </row>
    <row r="186" spans="2:7" ht="26.1" customHeight="1" x14ac:dyDescent="0.3">
      <c r="B186" s="716"/>
      <c r="C186" s="717"/>
      <c r="D186" s="717"/>
      <c r="E186" s="717"/>
      <c r="F186" s="717"/>
      <c r="G186" s="718"/>
    </row>
    <row r="187" spans="2:7" ht="26.1" customHeight="1" x14ac:dyDescent="0.3">
      <c r="C187" s="719" t="str">
        <f>Ergebnisse!$H$2</f>
        <v>Internationales U10-Turnier am 27.01.2026</v>
      </c>
      <c r="D187" s="719"/>
      <c r="E187" s="719"/>
      <c r="F187" s="719"/>
    </row>
    <row r="188" spans="2:7" ht="26.1" customHeight="1" x14ac:dyDescent="0.3">
      <c r="C188" s="719"/>
      <c r="D188" s="719"/>
      <c r="E188" s="719"/>
      <c r="F188" s="719"/>
    </row>
    <row r="189" spans="2:7" ht="26.1" customHeight="1" x14ac:dyDescent="0.3">
      <c r="C189" s="719"/>
      <c r="D189" s="719"/>
      <c r="E189" s="719"/>
      <c r="F189" s="719"/>
    </row>
    <row r="190" spans="2:7" ht="15" customHeight="1" thickBot="1" x14ac:dyDescent="0.35"/>
    <row r="191" spans="2:7" ht="45.75" customHeight="1" thickTop="1" thickBot="1" x14ac:dyDescent="0.35">
      <c r="C191" s="710" t="str">
        <f>IF(Planung!$C$20="","",Planung!$C$20)</f>
        <v>SSV Wildbach</v>
      </c>
      <c r="D191" s="711"/>
      <c r="E191" s="711"/>
      <c r="F191" s="712"/>
    </row>
    <row r="192" spans="2:7" ht="26.1" customHeight="1" thickBot="1" x14ac:dyDescent="0.35">
      <c r="C192" s="174" t="str">
        <f>Sprache!$E$9</f>
        <v>Nr.</v>
      </c>
      <c r="D192" s="175" t="str">
        <f>Sprache!$E$39</f>
        <v>Beginn</v>
      </c>
      <c r="E192" s="203" t="str">
        <f>Sprache!$E$48</f>
        <v>Feld</v>
      </c>
      <c r="F192" s="176" t="str">
        <f>Sprache!$E$46</f>
        <v>Spiel gegen</v>
      </c>
    </row>
    <row r="193" spans="3:6" ht="21.95" customHeight="1" x14ac:dyDescent="0.3">
      <c r="C193" s="172" t="s">
        <v>6</v>
      </c>
      <c r="D193" s="173">
        <f ca="1">IF(Planung!$BY$7&lt;99999,Planung!$BY$7,"")</f>
        <v>0.375</v>
      </c>
      <c r="E193" s="205">
        <f ca="1">IF(OR(Planung!$BZ$7=0,Planung!$BZ$7=""),"",Planung!$BZ$7)</f>
        <v>4</v>
      </c>
      <c r="F193" s="204" t="str">
        <f ca="1">IF(OR(Planung!$CA$7=0,Planung!$CA$7=""),"",Planung!$CA$7)</f>
        <v>Maibach 1822 eV</v>
      </c>
    </row>
    <row r="194" spans="3:6" ht="21.95" customHeight="1" x14ac:dyDescent="0.3">
      <c r="C194" s="166" t="s">
        <v>7</v>
      </c>
      <c r="D194" s="167">
        <f ca="1">IF(Planung!$BY$8&lt;99999,Planung!$BY$8,"")</f>
        <v>0.3923611111111111</v>
      </c>
      <c r="E194" s="206">
        <f ca="1">IF(OR(Planung!$BZ$8=0,Planung!$BZ$8=""),"",Planung!$BZ$8)</f>
        <v>3</v>
      </c>
      <c r="F194" s="168" t="str">
        <f ca="1">IF(OR(Planung!$CA$8=0,Planung!$CA$8=""),"",Planung!$CA$8)</f>
        <v>FC Barcelona</v>
      </c>
    </row>
    <row r="195" spans="3:6" ht="21.95" customHeight="1" x14ac:dyDescent="0.3">
      <c r="C195" s="166" t="s">
        <v>8</v>
      </c>
      <c r="D195" s="167">
        <f ca="1">IF(Planung!$BY$9&lt;99999,Planung!$BY$9,"")</f>
        <v>0.40972222222222221</v>
      </c>
      <c r="E195" s="206">
        <f ca="1">IF(OR(Planung!$BZ$9=0,Planung!$BZ$9=""),"",Planung!$BZ$9)</f>
        <v>2</v>
      </c>
      <c r="F195" s="168" t="str">
        <f ca="1">IF(OR(Planung!$CA$9=0,Planung!$CA$9=""),"",Planung!$CA$9)</f>
        <v>Raslo Winners</v>
      </c>
    </row>
    <row r="196" spans="3:6" ht="21.95" customHeight="1" x14ac:dyDescent="0.3">
      <c r="C196" s="166" t="s">
        <v>9</v>
      </c>
      <c r="D196" s="167">
        <f ca="1">IF(Planung!$BY$10&lt;99999,Planung!$BY$10,"")</f>
        <v>0.42708333333333331</v>
      </c>
      <c r="E196" s="206">
        <f ca="1">IF(OR(Planung!$BZ$10=0,Planung!$BZ$10=""),"",Planung!$BZ$10)</f>
        <v>1</v>
      </c>
      <c r="F196" s="168" t="str">
        <f ca="1">IF(OR(Planung!$CA$10=0,Planung!$CA$10=""),"",Planung!$CA$10)</f>
        <v>1. FC Riedwald</v>
      </c>
    </row>
    <row r="197" spans="3:6" ht="21.95" customHeight="1" x14ac:dyDescent="0.3">
      <c r="C197" s="166" t="s">
        <v>10</v>
      </c>
      <c r="D197" s="167">
        <f ca="1">IF(Planung!$BY$11&lt;99999,Planung!$BY$11,"")</f>
        <v>0.44444444444444442</v>
      </c>
      <c r="E197" s="206">
        <f ca="1">IF(OR(Planung!$BZ$11=0,Planung!$BZ$11=""),"",Planung!$BZ$11)</f>
        <v>2</v>
      </c>
      <c r="F197" s="168" t="str">
        <f ca="1">IF(OR(Planung!$CA$11=0,Planung!$CA$11=""),"",Planung!$CA$11)</f>
        <v>VFB Essenheim</v>
      </c>
    </row>
    <row r="198" spans="3:6" ht="21.95" customHeight="1" x14ac:dyDescent="0.3">
      <c r="C198" s="166" t="s">
        <v>11</v>
      </c>
      <c r="D198" s="167">
        <f ca="1">IF(Planung!$BY$12&lt;99999,Planung!$BY$12,"")</f>
        <v>0.46180555555555558</v>
      </c>
      <c r="E198" s="206">
        <f ca="1">IF(OR(Planung!$BZ$12=0,Planung!$BZ$12=""),"",Planung!$BZ$12)</f>
        <v>3</v>
      </c>
      <c r="F198" s="168" t="str">
        <f ca="1">IF(OR(Planung!$CA$12=0,Planung!$CA$12=""),"",Planung!$CA$12)</f>
        <v>Eintracht Frankfurt</v>
      </c>
    </row>
    <row r="199" spans="3:6" ht="21.95" customHeight="1" x14ac:dyDescent="0.3">
      <c r="C199" s="166" t="s">
        <v>16</v>
      </c>
      <c r="D199" s="167">
        <f ca="1">IF(Planung!$BY$13&lt;99999,Planung!$BY$13,"")</f>
        <v>0.47916666666666669</v>
      </c>
      <c r="E199" s="206">
        <f ca="1">IF(OR(Planung!$BZ$13=0,Planung!$BZ$13=""),"",Planung!$BZ$13)</f>
        <v>4</v>
      </c>
      <c r="F199" s="168" t="str">
        <f ca="1">IF(OR(Planung!$CA$13=0,Planung!$CA$13=""),"",Planung!$CA$13)</f>
        <v>AC Roma</v>
      </c>
    </row>
    <row r="200" spans="3:6" ht="21.95" customHeight="1" x14ac:dyDescent="0.3">
      <c r="C200" s="166" t="s">
        <v>17</v>
      </c>
      <c r="D200" s="167">
        <f ca="1">IF(Planung!$BY$14&lt;99999,Planung!$BY$14,"")</f>
        <v>0.49652777777777779</v>
      </c>
      <c r="E200" s="206">
        <f ca="1">IF(OR(Planung!$BZ$14=0,Planung!$BZ$14=""),"",Planung!$BZ$14)</f>
        <v>5</v>
      </c>
      <c r="F200" s="168" t="str">
        <f ca="1">IF(OR(Planung!$CA$14=0,Planung!$CA$14=""),"",Planung!$CA$14)</f>
        <v>Fun Kickers Oes</v>
      </c>
    </row>
    <row r="201" spans="3:6" ht="21.95" customHeight="1" x14ac:dyDescent="0.3">
      <c r="C201" s="166" t="s">
        <v>18</v>
      </c>
      <c r="D201" s="167">
        <f ca="1">IF(Planung!$BY$15&lt;99999,Planung!$BY$15,"")</f>
        <v>0.51388888888888884</v>
      </c>
      <c r="E201" s="206">
        <f ca="1">IF(OR(Planung!$BZ$15=0,Planung!$BZ$15=""),"",Planung!$BZ$15)</f>
        <v>5</v>
      </c>
      <c r="F201" s="168" t="str">
        <f ca="1">IF(OR(Planung!$CA$15=0,Planung!$CA$15=""),"",Planung!$CA$15)</f>
        <v>Inter Mailand</v>
      </c>
    </row>
    <row r="202" spans="3:6" ht="21.95" customHeight="1" x14ac:dyDescent="0.3">
      <c r="C202" s="166" t="s">
        <v>24</v>
      </c>
      <c r="D202" s="167">
        <f ca="1">IF(Planung!$BY$16&lt;99999,Planung!$BY$16,"")</f>
        <v>0.53125</v>
      </c>
      <c r="E202" s="206">
        <f ca="1">IF(OR(Planung!$BZ$16=0,Planung!$BZ$16=""),"",Planung!$BZ$16)</f>
        <v>4</v>
      </c>
      <c r="F202" s="168" t="str">
        <f ca="1">IF(OR(Planung!$CA$16=0,Planung!$CA$16=""),"",Planung!$CA$16)</f>
        <v>Maibach 1822 eV</v>
      </c>
    </row>
    <row r="203" spans="3:6" ht="21.95" customHeight="1" x14ac:dyDescent="0.3">
      <c r="C203" s="166" t="s">
        <v>25</v>
      </c>
      <c r="D203" s="167">
        <f ca="1">IF(Planung!$BY$17&lt;99999,Planung!$BY$17,"")</f>
        <v>0.54861111111111116</v>
      </c>
      <c r="E203" s="206">
        <f ca="1">IF(OR(Planung!$BZ$17=0,Planung!$BZ$17=""),"",Planung!$BZ$17)</f>
        <v>3</v>
      </c>
      <c r="F203" s="168" t="str">
        <f ca="1">IF(OR(Planung!$CA$17=0,Planung!$CA$17=""),"",Planung!$CA$17)</f>
        <v>FC Barcelona</v>
      </c>
    </row>
    <row r="204" spans="3:6" ht="21.95" customHeight="1" x14ac:dyDescent="0.3">
      <c r="C204" s="166" t="s">
        <v>26</v>
      </c>
      <c r="D204" s="167">
        <f ca="1">IF(Planung!$BY$18&lt;99999,Planung!$BY$18,"")</f>
        <v>0.56597222222222221</v>
      </c>
      <c r="E204" s="206">
        <f ca="1">IF(OR(Planung!$BZ$18=0,Planung!$BZ$18=""),"",Planung!$BZ$18)</f>
        <v>2</v>
      </c>
      <c r="F204" s="168" t="str">
        <f ca="1">IF(OR(Planung!$CA$18=0,Planung!$CA$18=""),"",Planung!$CA$18)</f>
        <v>Raslo Winners</v>
      </c>
    </row>
    <row r="205" spans="3:6" ht="21.95" customHeight="1" x14ac:dyDescent="0.3">
      <c r="C205" s="166" t="s">
        <v>27</v>
      </c>
      <c r="D205" s="167">
        <f ca="1">IF(Planung!$BY$19&lt;99999,Planung!$BY$19,"")</f>
        <v>0.58333333333333337</v>
      </c>
      <c r="E205" s="206">
        <f ca="1">IF(OR(Planung!$BZ$19=0,Planung!$BZ$19=""),"",Planung!$BZ$19)</f>
        <v>1</v>
      </c>
      <c r="F205" s="168" t="str">
        <f ca="1">IF(OR(Planung!$CA$19=0,Planung!$CA$19=""),"",Planung!$CA$19)</f>
        <v>1. FC Riedwald</v>
      </c>
    </row>
    <row r="206" spans="3:6" ht="21.95" customHeight="1" x14ac:dyDescent="0.3">
      <c r="C206" s="166" t="s">
        <v>28</v>
      </c>
      <c r="D206" s="167">
        <f ca="1">IF(Planung!$BY$20&lt;99999,Planung!$BY$20,"")</f>
        <v>0.60069444444444442</v>
      </c>
      <c r="E206" s="206">
        <f ca="1">IF(OR(Planung!$BZ$20=0,Planung!$BZ$20=""),"",Planung!$BZ$20)</f>
        <v>2</v>
      </c>
      <c r="F206" s="168" t="str">
        <f ca="1">IF(OR(Planung!$CA$20=0,Planung!$CA$20=""),"",Planung!$CA$20)</f>
        <v>VFB Essenheim</v>
      </c>
    </row>
    <row r="207" spans="3:6" ht="21.95" customHeight="1" x14ac:dyDescent="0.3">
      <c r="C207" s="166" t="s">
        <v>29</v>
      </c>
      <c r="D207" s="167">
        <f ca="1">IF(Planung!$BY21&lt;99999,Planung!$BY21,"")</f>
        <v>0.61805555555555558</v>
      </c>
      <c r="E207" s="206">
        <f ca="1">IF(OR(Planung!$BZ21=0,Planung!$BZ21=""),"",Planung!$BZ21)</f>
        <v>3</v>
      </c>
      <c r="F207" s="168" t="str">
        <f ca="1">IF(OR(Planung!$CA21=0,Planung!$CA21=""),"",Planung!$CA21)</f>
        <v>Eintracht Frankfurt</v>
      </c>
    </row>
    <row r="208" spans="3:6" ht="21.95" customHeight="1" x14ac:dyDescent="0.3">
      <c r="C208" s="166" t="s">
        <v>30</v>
      </c>
      <c r="D208" s="167">
        <f ca="1">IF(Planung!$BY22&lt;99999,Planung!$BY22,"")</f>
        <v>0.63541666666666674</v>
      </c>
      <c r="E208" s="206">
        <f ca="1">IF(OR(Planung!$BZ22=0,Planung!$BZ22=""),"",Planung!$BZ22)</f>
        <v>4</v>
      </c>
      <c r="F208" s="168" t="str">
        <f ca="1">IF(OR(Planung!$CA22=0,Planung!$CA22=""),"",Planung!$CA22)</f>
        <v>AC Roma</v>
      </c>
    </row>
    <row r="209" spans="2:7" ht="21.95" customHeight="1" x14ac:dyDescent="0.3">
      <c r="C209" s="166" t="s">
        <v>31</v>
      </c>
      <c r="D209" s="167">
        <f ca="1">IF(Planung!$BY23&lt;99999,Planung!$BY23,"")</f>
        <v>0.65277777777777779</v>
      </c>
      <c r="E209" s="206">
        <f ca="1">IF(OR(Planung!$BZ23=0,Planung!$BZ23=""),"",Planung!$BZ23)</f>
        <v>5</v>
      </c>
      <c r="F209" s="168" t="str">
        <f ca="1">IF(OR(Planung!$CA23=0,Planung!$CA23=""),"",Planung!$CA23)</f>
        <v>Fun Kickers Oes</v>
      </c>
    </row>
    <row r="210" spans="2:7" ht="21.95" customHeight="1" x14ac:dyDescent="0.3">
      <c r="C210" s="166" t="s">
        <v>32</v>
      </c>
      <c r="D210" s="167">
        <f ca="1">IF(Planung!$BY24&lt;99999,Planung!$BY24,"")</f>
        <v>0.67013888888888884</v>
      </c>
      <c r="E210" s="206">
        <f ca="1">IF(OR(Planung!$BZ24=0,Planung!$BZ24=""),"",Planung!$BZ24)</f>
        <v>5</v>
      </c>
      <c r="F210" s="168" t="str">
        <f ca="1">IF(OR(Planung!$CA24=0,Planung!$CA24=""),"",Planung!$CA24)</f>
        <v>Inter Mailand</v>
      </c>
    </row>
    <row r="211" spans="2:7" ht="21.95" customHeight="1" x14ac:dyDescent="0.3">
      <c r="C211" s="166" t="s">
        <v>33</v>
      </c>
      <c r="D211" s="167" t="str">
        <f ca="1">IF(Planung!$BY25&lt;99999,Planung!$BY25,"")</f>
        <v/>
      </c>
      <c r="E211" s="206" t="str">
        <f ca="1">IF(OR(Planung!$BZ25=0,Planung!$BZ25=""),"",Planung!$BZ25)</f>
        <v/>
      </c>
      <c r="F211" s="168" t="str">
        <f ca="1">IF(OR(Planung!$CA25=0,Planung!$CA25=""),"",Planung!$CA25)</f>
        <v/>
      </c>
    </row>
    <row r="212" spans="2:7" ht="21.95" customHeight="1" x14ac:dyDescent="0.3">
      <c r="C212" s="166" t="s">
        <v>34</v>
      </c>
      <c r="D212" s="167" t="str">
        <f ca="1">IF(Planung!$BY26&lt;99999,Planung!$BY26,"")</f>
        <v/>
      </c>
      <c r="E212" s="206" t="str">
        <f ca="1">IF(OR(Planung!$BZ26=0,Planung!$BZ26=""),"",Planung!$BZ26)</f>
        <v/>
      </c>
      <c r="F212" s="168" t="str">
        <f ca="1">IF(OR(Planung!$CA26=0,Planung!$CA26=""),"",Planung!$CA26)</f>
        <v/>
      </c>
    </row>
    <row r="213" spans="2:7" ht="21.95" customHeight="1" x14ac:dyDescent="0.3">
      <c r="C213" s="166" t="s">
        <v>35</v>
      </c>
      <c r="D213" s="167" t="str">
        <f ca="1">IF(Planung!$BY27&lt;99999,Planung!$BY27,"")</f>
        <v/>
      </c>
      <c r="E213" s="206" t="str">
        <f ca="1">IF(OR(Planung!$BZ27=0,Planung!$BZ27=""),"",Planung!$BZ27)</f>
        <v/>
      </c>
      <c r="F213" s="168" t="str">
        <f ca="1">IF(OR(Planung!$CA27=0,Planung!$CA27=""),"",Planung!$CA27)</f>
        <v/>
      </c>
    </row>
    <row r="214" spans="2:7" ht="21.95" customHeight="1" thickBot="1" x14ac:dyDescent="0.35">
      <c r="C214" s="169" t="s">
        <v>36</v>
      </c>
      <c r="D214" s="170" t="str">
        <f ca="1">IF(Planung!$BY28&lt;99999,Planung!$BY28,"")</f>
        <v/>
      </c>
      <c r="E214" s="207" t="str">
        <f ca="1">IF(OR(Planung!$BZ28=0,Planung!$BZ28=""),"",Planung!$BZ28)</f>
        <v/>
      </c>
      <c r="F214" s="171" t="str">
        <f ca="1">IF(OR(Planung!$CA28=0,Planung!$CA28=""),"",Planung!$CA28)</f>
        <v/>
      </c>
    </row>
    <row r="215" spans="2:7" ht="26.1" customHeight="1" thickTop="1" x14ac:dyDescent="0.3">
      <c r="B215" s="177" t="str">
        <f>Sprache!$E$47</f>
        <v>Anmerkung</v>
      </c>
    </row>
    <row r="216" spans="2:7" ht="26.1" customHeight="1" x14ac:dyDescent="0.3">
      <c r="B216" s="713" t="str">
        <f>IF($B$30="","",$B$30)</f>
        <v/>
      </c>
      <c r="C216" s="714"/>
      <c r="D216" s="714"/>
      <c r="E216" s="714"/>
      <c r="F216" s="714"/>
      <c r="G216" s="715"/>
    </row>
    <row r="217" spans="2:7" ht="26.1" customHeight="1" x14ac:dyDescent="0.3">
      <c r="B217" s="716"/>
      <c r="C217" s="717"/>
      <c r="D217" s="717"/>
      <c r="E217" s="717"/>
      <c r="F217" s="717"/>
      <c r="G217" s="718"/>
    </row>
    <row r="218" spans="2:7" ht="26.1" customHeight="1" x14ac:dyDescent="0.3">
      <c r="C218" s="719" t="str">
        <f>Ergebnisse!$H$2</f>
        <v>Internationales U10-Turnier am 27.01.2026</v>
      </c>
      <c r="D218" s="719"/>
      <c r="E218" s="719"/>
      <c r="F218" s="719"/>
    </row>
    <row r="219" spans="2:7" ht="26.1" customHeight="1" x14ac:dyDescent="0.3">
      <c r="C219" s="719"/>
      <c r="D219" s="719"/>
      <c r="E219" s="719"/>
      <c r="F219" s="719"/>
    </row>
    <row r="220" spans="2:7" ht="26.1" customHeight="1" x14ac:dyDescent="0.3">
      <c r="C220" s="719"/>
      <c r="D220" s="719"/>
      <c r="E220" s="719"/>
      <c r="F220" s="719"/>
    </row>
    <row r="221" spans="2:7" ht="15" customHeight="1" thickBot="1" x14ac:dyDescent="0.35"/>
    <row r="222" spans="2:7" ht="45.75" customHeight="1" thickTop="1" thickBot="1" x14ac:dyDescent="0.35">
      <c r="C222" s="710" t="str">
        <f>IF(Planung!$C$22="","",Planung!$C$22)</f>
        <v>Fun Kickers Oes</v>
      </c>
      <c r="D222" s="711"/>
      <c r="E222" s="711"/>
      <c r="F222" s="712"/>
    </row>
    <row r="223" spans="2:7" ht="26.1" customHeight="1" thickBot="1" x14ac:dyDescent="0.35">
      <c r="C223" s="174" t="str">
        <f>Sprache!$E$9</f>
        <v>Nr.</v>
      </c>
      <c r="D223" s="175" t="str">
        <f>Sprache!$E$39</f>
        <v>Beginn</v>
      </c>
      <c r="E223" s="203" t="str">
        <f>Sprache!$E$48</f>
        <v>Feld</v>
      </c>
      <c r="F223" s="176" t="str">
        <f>Sprache!$E$46</f>
        <v>Spiel gegen</v>
      </c>
    </row>
    <row r="224" spans="2:7" ht="21.95" customHeight="1" x14ac:dyDescent="0.3">
      <c r="C224" s="172" t="s">
        <v>6</v>
      </c>
      <c r="D224" s="173">
        <f ca="1">IF(Planung!$CG$7&lt;99999,Planung!$CG$7,"")</f>
        <v>0.375</v>
      </c>
      <c r="E224" s="205">
        <f ca="1">IF(OR(Planung!$CH$7=0,Planung!$CH$7=""),"",Planung!$CH$7)</f>
        <v>3</v>
      </c>
      <c r="F224" s="204" t="str">
        <f ca="1">IF(OR(Planung!$CI$7=0,Planung!$CI$7=""),"",Planung!$CI$7)</f>
        <v>Eintracht Frankfurt</v>
      </c>
    </row>
    <row r="225" spans="3:6" ht="21.95" customHeight="1" x14ac:dyDescent="0.3">
      <c r="C225" s="166" t="s">
        <v>7</v>
      </c>
      <c r="D225" s="167">
        <f ca="1">IF(Planung!$CG$8&lt;99999,Planung!$CG$8,"")</f>
        <v>0.3923611111111111</v>
      </c>
      <c r="E225" s="206">
        <f ca="1">IF(OR(Planung!$CH$8=0,Planung!$CH$8=""),"",Planung!$CH$8)</f>
        <v>2</v>
      </c>
      <c r="F225" s="168" t="str">
        <f ca="1">IF(OR(Planung!$CI$8=0,Planung!$CI$8=""),"",Planung!$CI$8)</f>
        <v>AC Roma</v>
      </c>
    </row>
    <row r="226" spans="3:6" ht="21.95" customHeight="1" x14ac:dyDescent="0.3">
      <c r="C226" s="166" t="s">
        <v>8</v>
      </c>
      <c r="D226" s="167">
        <f ca="1">IF(Planung!$CG$9&lt;99999,Planung!$CG$9,"")</f>
        <v>0.40972222222222221</v>
      </c>
      <c r="E226" s="206">
        <f ca="1">IF(OR(Planung!$CH$9=0,Planung!$CH$9=""),"",Planung!$CH$9)</f>
        <v>1</v>
      </c>
      <c r="F226" s="168" t="str">
        <f ca="1">IF(OR(Planung!$CI$9=0,Planung!$CI$9=""),"",Planung!$CI$9)</f>
        <v>1. FC Riedwald</v>
      </c>
    </row>
    <row r="227" spans="3:6" ht="21.95" customHeight="1" x14ac:dyDescent="0.3">
      <c r="C227" s="166" t="s">
        <v>9</v>
      </c>
      <c r="D227" s="167">
        <f ca="1">IF(Planung!$CG$10&lt;99999,Planung!$CG$10,"")</f>
        <v>0.42708333333333331</v>
      </c>
      <c r="E227" s="206">
        <f ca="1">IF(OR(Planung!$CH$10=0,Planung!$CH$10=""),"",Planung!$CH$10)</f>
        <v>2</v>
      </c>
      <c r="F227" s="168" t="str">
        <f ca="1">IF(OR(Planung!$CI$10=0,Planung!$CI$10=""),"",Planung!$CI$10)</f>
        <v>Inter Mailand</v>
      </c>
    </row>
    <row r="228" spans="3:6" ht="21.95" customHeight="1" x14ac:dyDescent="0.3">
      <c r="C228" s="166" t="s">
        <v>10</v>
      </c>
      <c r="D228" s="167">
        <f ca="1">IF(Planung!$CG$11&lt;99999,Planung!$CG$11,"")</f>
        <v>0.44444444444444442</v>
      </c>
      <c r="E228" s="206">
        <f ca="1">IF(OR(Planung!$CH$11=0,Planung!$CH$11=""),"",Planung!$CH$11)</f>
        <v>3</v>
      </c>
      <c r="F228" s="168" t="str">
        <f ca="1">IF(OR(Planung!$CI$11=0,Planung!$CI$11=""),"",Planung!$CI$11)</f>
        <v>Maibach 1822 eV</v>
      </c>
    </row>
    <row r="229" spans="3:6" ht="21.95" customHeight="1" x14ac:dyDescent="0.3">
      <c r="C229" s="166" t="s">
        <v>11</v>
      </c>
      <c r="D229" s="167">
        <f ca="1">IF(Planung!$CG$12&lt;99999,Planung!$CG$12,"")</f>
        <v>0.46180555555555558</v>
      </c>
      <c r="E229" s="206">
        <f ca="1">IF(OR(Planung!$CH$12=0,Planung!$CH$12=""),"",Planung!$CH$12)</f>
        <v>4</v>
      </c>
      <c r="F229" s="168" t="str">
        <f ca="1">IF(OR(Planung!$CI$12=0,Planung!$CI$12=""),"",Planung!$CI$12)</f>
        <v>FC Barcelona</v>
      </c>
    </row>
    <row r="230" spans="3:6" ht="21.95" customHeight="1" x14ac:dyDescent="0.3">
      <c r="C230" s="166" t="s">
        <v>16</v>
      </c>
      <c r="D230" s="167">
        <f ca="1">IF(Planung!$CG$13&lt;99999,Planung!$CG$13,"")</f>
        <v>0.47916666666666669</v>
      </c>
      <c r="E230" s="206">
        <f ca="1">IF(OR(Planung!$CH$13=0,Planung!$CH$13=""),"",Planung!$CH$13)</f>
        <v>5</v>
      </c>
      <c r="F230" s="168" t="str">
        <f ca="1">IF(OR(Planung!$CI$13=0,Planung!$CI$13=""),"",Planung!$CI$13)</f>
        <v>Raslo Winners</v>
      </c>
    </row>
    <row r="231" spans="3:6" ht="21.95" customHeight="1" x14ac:dyDescent="0.3">
      <c r="C231" s="166" t="s">
        <v>17</v>
      </c>
      <c r="D231" s="167">
        <f ca="1">IF(Planung!$CG$14&lt;99999,Planung!$CG$14,"")</f>
        <v>0.49652777777777779</v>
      </c>
      <c r="E231" s="206">
        <f ca="1">IF(OR(Planung!$CH$14=0,Planung!$CH$14=""),"",Planung!$CH$14)</f>
        <v>5</v>
      </c>
      <c r="F231" s="168" t="str">
        <f ca="1">IF(OR(Planung!$CI$14=0,Planung!$CI$14=""),"",Planung!$CI$14)</f>
        <v>SSV Wildbach</v>
      </c>
    </row>
    <row r="232" spans="3:6" ht="21.95" customHeight="1" x14ac:dyDescent="0.3">
      <c r="C232" s="166" t="s">
        <v>18</v>
      </c>
      <c r="D232" s="167">
        <f ca="1">IF(Planung!$CG$15&lt;99999,Planung!$CG$15,"")</f>
        <v>0.51388888888888884</v>
      </c>
      <c r="E232" s="206">
        <f ca="1">IF(OR(Planung!$CH$15=0,Planung!$CH$15=""),"",Planung!$CH$15)</f>
        <v>4</v>
      </c>
      <c r="F232" s="168" t="str">
        <f ca="1">IF(OR(Planung!$CI$15=0,Planung!$CI$15=""),"",Planung!$CI$15)</f>
        <v>VFB Essenheim</v>
      </c>
    </row>
    <row r="233" spans="3:6" ht="21.95" customHeight="1" x14ac:dyDescent="0.3">
      <c r="C233" s="166" t="s">
        <v>24</v>
      </c>
      <c r="D233" s="167">
        <f ca="1">IF(Planung!$CG$16&lt;99999,Planung!$CG$16,"")</f>
        <v>0.53125</v>
      </c>
      <c r="E233" s="206">
        <f ca="1">IF(OR(Planung!$CH$16=0,Planung!$CH$16=""),"",Planung!$CH$16)</f>
        <v>3</v>
      </c>
      <c r="F233" s="168" t="str">
        <f ca="1">IF(OR(Planung!$CI$16=0,Planung!$CI$16=""),"",Planung!$CI$16)</f>
        <v>Eintracht Frankfurt</v>
      </c>
    </row>
    <row r="234" spans="3:6" ht="21.95" customHeight="1" x14ac:dyDescent="0.3">
      <c r="C234" s="166" t="s">
        <v>25</v>
      </c>
      <c r="D234" s="167">
        <f ca="1">IF(Planung!$CG$17&lt;99999,Planung!$CG$17,"")</f>
        <v>0.54861111111111116</v>
      </c>
      <c r="E234" s="206">
        <f ca="1">IF(OR(Planung!$CH$17=0,Planung!$CH$17=""),"",Planung!$CH$17)</f>
        <v>2</v>
      </c>
      <c r="F234" s="168" t="str">
        <f ca="1">IF(OR(Planung!$CI$17=0,Planung!$CI$17=""),"",Planung!$CI$17)</f>
        <v>AC Roma</v>
      </c>
    </row>
    <row r="235" spans="3:6" ht="21.95" customHeight="1" x14ac:dyDescent="0.3">
      <c r="C235" s="166" t="s">
        <v>26</v>
      </c>
      <c r="D235" s="167">
        <f ca="1">IF(Planung!$CG$18&lt;99999,Planung!$CG$18,"")</f>
        <v>0.56597222222222221</v>
      </c>
      <c r="E235" s="206">
        <f ca="1">IF(OR(Planung!$CH$18=0,Planung!$CH$18=""),"",Planung!$CH$18)</f>
        <v>1</v>
      </c>
      <c r="F235" s="168" t="str">
        <f ca="1">IF(OR(Planung!$CI$18=0,Planung!$CI$18=""),"",Planung!$CI$18)</f>
        <v>1. FC Riedwald</v>
      </c>
    </row>
    <row r="236" spans="3:6" ht="21.95" customHeight="1" x14ac:dyDescent="0.3">
      <c r="C236" s="166" t="s">
        <v>27</v>
      </c>
      <c r="D236" s="167">
        <f ca="1">IF(Planung!$CG$19&lt;99999,Planung!$CG$19,"")</f>
        <v>0.58333333333333337</v>
      </c>
      <c r="E236" s="206">
        <f ca="1">IF(OR(Planung!$CH$19=0,Planung!$CH$19=""),"",Planung!$CH$19)</f>
        <v>2</v>
      </c>
      <c r="F236" s="168" t="str">
        <f ca="1">IF(OR(Planung!$CI$19=0,Planung!$CI$19=""),"",Planung!$CI$19)</f>
        <v>Inter Mailand</v>
      </c>
    </row>
    <row r="237" spans="3:6" ht="21.95" customHeight="1" x14ac:dyDescent="0.3">
      <c r="C237" s="166" t="s">
        <v>28</v>
      </c>
      <c r="D237" s="167">
        <f ca="1">IF(Planung!$CG$20&lt;99999,Planung!$CG$20,"")</f>
        <v>0.60069444444444442</v>
      </c>
      <c r="E237" s="206">
        <f ca="1">IF(OR(Planung!$CH$20=0,Planung!$CH$20=""),"",Planung!$CH$20)</f>
        <v>3</v>
      </c>
      <c r="F237" s="168" t="str">
        <f ca="1">IF(OR(Planung!$CI$20=0,Planung!$CI$20=""),"",Planung!$CI$20)</f>
        <v>Maibach 1822 eV</v>
      </c>
    </row>
    <row r="238" spans="3:6" ht="21.95" customHeight="1" x14ac:dyDescent="0.3">
      <c r="C238" s="166" t="s">
        <v>29</v>
      </c>
      <c r="D238" s="167">
        <f ca="1">IF(Planung!$CG21&lt;99999,Planung!$CG21,"")</f>
        <v>0.61805555555555558</v>
      </c>
      <c r="E238" s="206">
        <f ca="1">IF(OR(Planung!$CH21=0,Planung!$CH21=""),"",Planung!$CH21)</f>
        <v>4</v>
      </c>
      <c r="F238" s="168" t="str">
        <f ca="1">IF(OR(Planung!$CI21=0,Planung!$CI21=""),"",Planung!$CI21)</f>
        <v>FC Barcelona</v>
      </c>
    </row>
    <row r="239" spans="3:6" ht="21.95" customHeight="1" x14ac:dyDescent="0.3">
      <c r="C239" s="166" t="s">
        <v>30</v>
      </c>
      <c r="D239" s="167">
        <f ca="1">IF(Planung!$CG22&lt;99999,Planung!$CG22,"")</f>
        <v>0.63541666666666674</v>
      </c>
      <c r="E239" s="206">
        <f ca="1">IF(OR(Planung!$CH22=0,Planung!$CH22=""),"",Planung!$CH22)</f>
        <v>5</v>
      </c>
      <c r="F239" s="168" t="str">
        <f ca="1">IF(OR(Planung!$CI22=0,Planung!$CI22=""),"",Planung!$CI22)</f>
        <v>Raslo Winners</v>
      </c>
    </row>
    <row r="240" spans="3:6" ht="21.95" customHeight="1" x14ac:dyDescent="0.3">
      <c r="C240" s="166" t="s">
        <v>31</v>
      </c>
      <c r="D240" s="167">
        <f ca="1">IF(Planung!$CG23&lt;99999,Planung!$CG23,"")</f>
        <v>0.65277777777777779</v>
      </c>
      <c r="E240" s="206">
        <f ca="1">IF(OR(Planung!$CH23=0,Planung!$CH23=""),"",Planung!$CH23)</f>
        <v>5</v>
      </c>
      <c r="F240" s="168" t="str">
        <f ca="1">IF(OR(Planung!$CI23=0,Planung!$CI23=""),"",Planung!$CI23)</f>
        <v>SSV Wildbach</v>
      </c>
    </row>
    <row r="241" spans="2:7" ht="21.95" customHeight="1" x14ac:dyDescent="0.3">
      <c r="C241" s="166" t="s">
        <v>32</v>
      </c>
      <c r="D241" s="167">
        <f ca="1">IF(Planung!$CG24&lt;99999,Planung!$CG24,"")</f>
        <v>0.67013888888888884</v>
      </c>
      <c r="E241" s="206">
        <f ca="1">IF(OR(Planung!$CH24=0,Planung!$CH24=""),"",Planung!$CH24)</f>
        <v>4</v>
      </c>
      <c r="F241" s="168" t="str">
        <f ca="1">IF(OR(Planung!$CI24=0,Planung!$CI24=""),"",Planung!$CI24)</f>
        <v>VFB Essenheim</v>
      </c>
    </row>
    <row r="242" spans="2:7" ht="21.95" customHeight="1" x14ac:dyDescent="0.3">
      <c r="C242" s="166" t="s">
        <v>33</v>
      </c>
      <c r="D242" s="167" t="str">
        <f ca="1">IF(Planung!$CG25&lt;99999,Planung!$CG25,"")</f>
        <v/>
      </c>
      <c r="E242" s="206" t="str">
        <f ca="1">IF(OR(Planung!$CH25=0,Planung!$CH25=""),"",Planung!$CH25)</f>
        <v/>
      </c>
      <c r="F242" s="168" t="str">
        <f ca="1">IF(OR(Planung!$CI25=0,Planung!$CI25=""),"",Planung!$CI25)</f>
        <v/>
      </c>
    </row>
    <row r="243" spans="2:7" ht="21.95" customHeight="1" x14ac:dyDescent="0.3">
      <c r="C243" s="166" t="s">
        <v>34</v>
      </c>
      <c r="D243" s="167" t="str">
        <f ca="1">IF(Planung!$CG26&lt;99999,Planung!$CG26,"")</f>
        <v/>
      </c>
      <c r="E243" s="206" t="str">
        <f ca="1">IF(OR(Planung!$CH26=0,Planung!$CH26=""),"",Planung!$CH26)</f>
        <v/>
      </c>
      <c r="F243" s="168" t="str">
        <f ca="1">IF(OR(Planung!$CI26=0,Planung!$CI26=""),"",Planung!$CI26)</f>
        <v/>
      </c>
    </row>
    <row r="244" spans="2:7" ht="21.95" customHeight="1" x14ac:dyDescent="0.3">
      <c r="C244" s="166" t="s">
        <v>35</v>
      </c>
      <c r="D244" s="167" t="str">
        <f ca="1">IF(Planung!$CG27&lt;99999,Planung!$CG27,"")</f>
        <v/>
      </c>
      <c r="E244" s="206" t="str">
        <f ca="1">IF(OR(Planung!$CH27=0,Planung!$CH27=""),"",Planung!$CH27)</f>
        <v/>
      </c>
      <c r="F244" s="168" t="str">
        <f ca="1">IF(OR(Planung!$CI27=0,Planung!$CI27=""),"",Planung!$CI27)</f>
        <v/>
      </c>
    </row>
    <row r="245" spans="2:7" ht="21.95" customHeight="1" thickBot="1" x14ac:dyDescent="0.35">
      <c r="C245" s="169" t="s">
        <v>36</v>
      </c>
      <c r="D245" s="170" t="str">
        <f ca="1">IF(Planung!$CG28&lt;99999,Planung!$CG28,"")</f>
        <v/>
      </c>
      <c r="E245" s="207" t="str">
        <f ca="1">IF(OR(Planung!$CH28=0,Planung!$CH28=""),"",Planung!$CH28)</f>
        <v/>
      </c>
      <c r="F245" s="171" t="str">
        <f ca="1">IF(OR(Planung!$CI28=0,Planung!$CI28=""),"",Planung!$CI28)</f>
        <v/>
      </c>
    </row>
    <row r="246" spans="2:7" ht="26.1" customHeight="1" thickTop="1" x14ac:dyDescent="0.3">
      <c r="B246" s="177" t="str">
        <f>Sprache!$E$47</f>
        <v>Anmerkung</v>
      </c>
    </row>
    <row r="247" spans="2:7" ht="26.1" customHeight="1" x14ac:dyDescent="0.3">
      <c r="B247" s="713" t="str">
        <f>IF($B$30="","",$B$30)</f>
        <v/>
      </c>
      <c r="C247" s="714"/>
      <c r="D247" s="714"/>
      <c r="E247" s="714"/>
      <c r="F247" s="714"/>
      <c r="G247" s="715"/>
    </row>
    <row r="248" spans="2:7" ht="26.1" customHeight="1" x14ac:dyDescent="0.3">
      <c r="B248" s="716"/>
      <c r="C248" s="717"/>
      <c r="D248" s="717"/>
      <c r="E248" s="717"/>
      <c r="F248" s="717"/>
      <c r="G248" s="718"/>
    </row>
    <row r="249" spans="2:7" ht="26.1" customHeight="1" x14ac:dyDescent="0.3">
      <c r="C249" s="719" t="str">
        <f>Ergebnisse!$H$2</f>
        <v>Internationales U10-Turnier am 27.01.2026</v>
      </c>
      <c r="D249" s="719"/>
      <c r="E249" s="719"/>
      <c r="F249" s="719"/>
    </row>
    <row r="250" spans="2:7" ht="26.1" customHeight="1" x14ac:dyDescent="0.3">
      <c r="C250" s="719"/>
      <c r="D250" s="719"/>
      <c r="E250" s="719"/>
      <c r="F250" s="719"/>
    </row>
    <row r="251" spans="2:7" ht="26.1" customHeight="1" x14ac:dyDescent="0.3">
      <c r="C251" s="719"/>
      <c r="D251" s="719"/>
      <c r="E251" s="719"/>
      <c r="F251" s="719"/>
    </row>
    <row r="252" spans="2:7" ht="15" customHeight="1" thickBot="1" x14ac:dyDescent="0.35"/>
    <row r="253" spans="2:7" ht="45.75" customHeight="1" thickTop="1" thickBot="1" x14ac:dyDescent="0.35">
      <c r="C253" s="710" t="str">
        <f>IF(Planung!$C$24="","",Planung!$C$24)</f>
        <v>Raslo Winners</v>
      </c>
      <c r="D253" s="711"/>
      <c r="E253" s="711"/>
      <c r="F253" s="712"/>
    </row>
    <row r="254" spans="2:7" ht="26.1" customHeight="1" thickBot="1" x14ac:dyDescent="0.35">
      <c r="C254" s="174" t="str">
        <f>Sprache!$E$9</f>
        <v>Nr.</v>
      </c>
      <c r="D254" s="175" t="str">
        <f>Sprache!$E$39</f>
        <v>Beginn</v>
      </c>
      <c r="E254" s="203" t="str">
        <f>Sprache!$E$48</f>
        <v>Feld</v>
      </c>
      <c r="F254" s="176" t="str">
        <f>Sprache!$E$46</f>
        <v>Spiel gegen</v>
      </c>
    </row>
    <row r="255" spans="2:7" ht="21.95" customHeight="1" x14ac:dyDescent="0.3">
      <c r="C255" s="172" t="s">
        <v>6</v>
      </c>
      <c r="D255" s="173">
        <f ca="1">IF(Planung!$CO$7&lt;99999,Planung!$CO$7,"")</f>
        <v>0.375</v>
      </c>
      <c r="E255" s="205">
        <f ca="1">IF(OR(Planung!$CP$7=0,Planung!$CP$7=""),"",Planung!$CP$7)</f>
        <v>2</v>
      </c>
      <c r="F255" s="204" t="str">
        <f ca="1">IF(OR(Planung!$CQ$7=0,Planung!$CQ$7=""),"",Planung!$CQ$7)</f>
        <v>FC Barcelona</v>
      </c>
    </row>
    <row r="256" spans="2:7" ht="21.95" customHeight="1" x14ac:dyDescent="0.3">
      <c r="C256" s="166" t="s">
        <v>7</v>
      </c>
      <c r="D256" s="167">
        <f ca="1">IF(Planung!$CO$8&lt;99999,Planung!$CO$8,"")</f>
        <v>0.3923611111111111</v>
      </c>
      <c r="E256" s="206">
        <f ca="1">IF(OR(Planung!$CP$8=0,Planung!$CP$8=""),"",Planung!$CP$8)</f>
        <v>1</v>
      </c>
      <c r="F256" s="168" t="str">
        <f ca="1">IF(OR(Planung!$CQ$8=0,Planung!$CQ$8=""),"",Planung!$CQ$8)</f>
        <v>1. FC Riedwald</v>
      </c>
    </row>
    <row r="257" spans="3:6" ht="21.95" customHeight="1" x14ac:dyDescent="0.3">
      <c r="C257" s="166" t="s">
        <v>8</v>
      </c>
      <c r="D257" s="167">
        <f ca="1">IF(Planung!$CO$9&lt;99999,Planung!$CO$9,"")</f>
        <v>0.40972222222222221</v>
      </c>
      <c r="E257" s="206">
        <f ca="1">IF(OR(Planung!$CP$9=0,Planung!$CP$9=""),"",Planung!$CP$9)</f>
        <v>2</v>
      </c>
      <c r="F257" s="168" t="str">
        <f ca="1">IF(OR(Planung!$CQ$9=0,Planung!$CQ$9=""),"",Planung!$CQ$9)</f>
        <v>SSV Wildbach</v>
      </c>
    </row>
    <row r="258" spans="3:6" ht="21.95" customHeight="1" x14ac:dyDescent="0.3">
      <c r="C258" s="166" t="s">
        <v>9</v>
      </c>
      <c r="D258" s="167">
        <f ca="1">IF(Planung!$CO$10&lt;99999,Planung!$CO$10,"")</f>
        <v>0.42708333333333331</v>
      </c>
      <c r="E258" s="206">
        <f ca="1">IF(OR(Planung!$CP$10=0,Planung!$CP$10=""),"",Planung!$CP$10)</f>
        <v>3</v>
      </c>
      <c r="F258" s="168" t="str">
        <f ca="1">IF(OR(Planung!$CQ$10=0,Planung!$CQ$10=""),"",Planung!$CQ$10)</f>
        <v>VFB Essenheim</v>
      </c>
    </row>
    <row r="259" spans="3:6" ht="21.95" customHeight="1" x14ac:dyDescent="0.3">
      <c r="C259" s="166" t="s">
        <v>10</v>
      </c>
      <c r="D259" s="167">
        <f ca="1">IF(Planung!$CO$11&lt;99999,Planung!$CO$11,"")</f>
        <v>0.44444444444444442</v>
      </c>
      <c r="E259" s="206">
        <f ca="1">IF(OR(Planung!$CP$11=0,Planung!$CP$11=""),"",Planung!$CP$11)</f>
        <v>4</v>
      </c>
      <c r="F259" s="168" t="str">
        <f ca="1">IF(OR(Planung!$CQ$11=0,Planung!$CQ$11=""),"",Planung!$CQ$11)</f>
        <v>Eintracht Frankfurt</v>
      </c>
    </row>
    <row r="260" spans="3:6" ht="21.95" customHeight="1" x14ac:dyDescent="0.3">
      <c r="C260" s="166" t="s">
        <v>11</v>
      </c>
      <c r="D260" s="167">
        <f ca="1">IF(Planung!$CO$12&lt;99999,Planung!$CO$12,"")</f>
        <v>0.46180555555555558</v>
      </c>
      <c r="E260" s="206">
        <f ca="1">IF(OR(Planung!$CP$12=0,Planung!$CP$12=""),"",Planung!$CP$12)</f>
        <v>5</v>
      </c>
      <c r="F260" s="168" t="str">
        <f ca="1">IF(OR(Planung!$CQ$12=0,Planung!$CQ$12=""),"",Planung!$CQ$12)</f>
        <v>AC Roma</v>
      </c>
    </row>
    <row r="261" spans="3:6" ht="21.95" customHeight="1" x14ac:dyDescent="0.3">
      <c r="C261" s="166" t="s">
        <v>16</v>
      </c>
      <c r="D261" s="167">
        <f ca="1">IF(Planung!$CO$13&lt;99999,Planung!$CO$13,"")</f>
        <v>0.47916666666666669</v>
      </c>
      <c r="E261" s="206">
        <f ca="1">IF(OR(Planung!$CP$13=0,Planung!$CP$13=""),"",Planung!$CP$13)</f>
        <v>5</v>
      </c>
      <c r="F261" s="168" t="str">
        <f ca="1">IF(OR(Planung!$CQ$13=0,Planung!$CQ$13=""),"",Planung!$CQ$13)</f>
        <v>Fun Kickers Oes</v>
      </c>
    </row>
    <row r="262" spans="3:6" ht="21.95" customHeight="1" x14ac:dyDescent="0.3">
      <c r="C262" s="166" t="s">
        <v>17</v>
      </c>
      <c r="D262" s="167">
        <f ca="1">IF(Planung!$CO$14&lt;99999,Planung!$CO$14,"")</f>
        <v>0.49652777777777779</v>
      </c>
      <c r="E262" s="206">
        <f ca="1">IF(OR(Planung!$CP$14=0,Planung!$CP$14=""),"",Planung!$CP$14)</f>
        <v>4</v>
      </c>
      <c r="F262" s="168" t="str">
        <f ca="1">IF(OR(Planung!$CQ$14=0,Planung!$CQ$14=""),"",Planung!$CQ$14)</f>
        <v>Inter Mailand</v>
      </c>
    </row>
    <row r="263" spans="3:6" ht="21.95" customHeight="1" x14ac:dyDescent="0.3">
      <c r="C263" s="166" t="s">
        <v>18</v>
      </c>
      <c r="D263" s="167">
        <f ca="1">IF(Planung!$CO$15&lt;99999,Planung!$CO$15,"")</f>
        <v>0.51388888888888884</v>
      </c>
      <c r="E263" s="206">
        <f ca="1">IF(OR(Planung!$CP$15=0,Planung!$CP$15=""),"",Planung!$CP$15)</f>
        <v>3</v>
      </c>
      <c r="F263" s="168" t="str">
        <f ca="1">IF(OR(Planung!$CQ$15=0,Planung!$CQ$15=""),"",Planung!$CQ$15)</f>
        <v>Maibach 1822 eV</v>
      </c>
    </row>
    <row r="264" spans="3:6" ht="21.95" customHeight="1" x14ac:dyDescent="0.3">
      <c r="C264" s="166" t="s">
        <v>24</v>
      </c>
      <c r="D264" s="167">
        <f ca="1">IF(Planung!$CO$16&lt;99999,Planung!$CO$16,"")</f>
        <v>0.53125</v>
      </c>
      <c r="E264" s="206">
        <f ca="1">IF(OR(Planung!$CP$16=0,Planung!$CP$16=""),"",Planung!$CP$16)</f>
        <v>2</v>
      </c>
      <c r="F264" s="168" t="str">
        <f ca="1">IF(OR(Planung!$CQ$16=0,Planung!$CQ$16=""),"",Planung!$CQ$16)</f>
        <v>FC Barcelona</v>
      </c>
    </row>
    <row r="265" spans="3:6" ht="21.95" customHeight="1" x14ac:dyDescent="0.3">
      <c r="C265" s="166" t="s">
        <v>25</v>
      </c>
      <c r="D265" s="167">
        <f ca="1">IF(Planung!$CO$17&lt;99999,Planung!$CO$17,"")</f>
        <v>0.54861111111111116</v>
      </c>
      <c r="E265" s="206">
        <f ca="1">IF(OR(Planung!$CP$17=0,Planung!$CP$17=""),"",Planung!$CP$17)</f>
        <v>1</v>
      </c>
      <c r="F265" s="168" t="str">
        <f ca="1">IF(OR(Planung!$CQ$17=0,Planung!$CQ$17=""),"",Planung!$CQ$17)</f>
        <v>1. FC Riedwald</v>
      </c>
    </row>
    <row r="266" spans="3:6" ht="21.95" customHeight="1" x14ac:dyDescent="0.3">
      <c r="C266" s="166" t="s">
        <v>26</v>
      </c>
      <c r="D266" s="167">
        <f ca="1">IF(Planung!$CO$18&lt;99999,Planung!$CO$18,"")</f>
        <v>0.56597222222222221</v>
      </c>
      <c r="E266" s="206">
        <f ca="1">IF(OR(Planung!$CP$18=0,Planung!$CP$18=""),"",Planung!$CP$18)</f>
        <v>2</v>
      </c>
      <c r="F266" s="168" t="str">
        <f ca="1">IF(OR(Planung!$CQ$18=0,Planung!$CQ$18=""),"",Planung!$CQ$18)</f>
        <v>SSV Wildbach</v>
      </c>
    </row>
    <row r="267" spans="3:6" ht="21.95" customHeight="1" x14ac:dyDescent="0.3">
      <c r="C267" s="166" t="s">
        <v>27</v>
      </c>
      <c r="D267" s="167">
        <f ca="1">IF(Planung!$CO$19&lt;99999,Planung!$CO$19,"")</f>
        <v>0.58333333333333337</v>
      </c>
      <c r="E267" s="206">
        <f ca="1">IF(OR(Planung!$CP$19=0,Planung!$CP$19=""),"",Planung!$CP$19)</f>
        <v>3</v>
      </c>
      <c r="F267" s="168" t="str">
        <f ca="1">IF(OR(Planung!$CQ$19=0,Planung!$CQ$19=""),"",Planung!$CQ$19)</f>
        <v>VFB Essenheim</v>
      </c>
    </row>
    <row r="268" spans="3:6" ht="21.95" customHeight="1" x14ac:dyDescent="0.3">
      <c r="C268" s="166" t="s">
        <v>28</v>
      </c>
      <c r="D268" s="167">
        <f ca="1">IF(Planung!$CO$20&lt;99999,Planung!$CO$20,"")</f>
        <v>0.60069444444444442</v>
      </c>
      <c r="E268" s="206">
        <f ca="1">IF(OR(Planung!$CP$20=0,Planung!$CP$20=""),"",Planung!$CP$20)</f>
        <v>4</v>
      </c>
      <c r="F268" s="168" t="str">
        <f ca="1">IF(OR(Planung!$CQ$20=0,Planung!$CQ$20=""),"",Planung!$CQ$20)</f>
        <v>Eintracht Frankfurt</v>
      </c>
    </row>
    <row r="269" spans="3:6" ht="21.95" customHeight="1" x14ac:dyDescent="0.3">
      <c r="C269" s="166" t="s">
        <v>29</v>
      </c>
      <c r="D269" s="167">
        <f ca="1">IF(Planung!$CO21&lt;99999,Planung!$CO21,"")</f>
        <v>0.61805555555555558</v>
      </c>
      <c r="E269" s="206">
        <f ca="1">IF(OR(Planung!$CP21=0,Planung!$CP21=""),"",Planung!$CP21)</f>
        <v>5</v>
      </c>
      <c r="F269" s="168" t="str">
        <f ca="1">IF(OR(Planung!$CQ21=0,Planung!$CQ21=""),"",Planung!$CQ21)</f>
        <v>AC Roma</v>
      </c>
    </row>
    <row r="270" spans="3:6" ht="21.95" customHeight="1" x14ac:dyDescent="0.3">
      <c r="C270" s="166" t="s">
        <v>30</v>
      </c>
      <c r="D270" s="167">
        <f ca="1">IF(Planung!$CO22&lt;99999,Planung!$CO22,"")</f>
        <v>0.63541666666666674</v>
      </c>
      <c r="E270" s="206">
        <f ca="1">IF(OR(Planung!$CP22=0,Planung!$CP22=""),"",Planung!$CP22)</f>
        <v>5</v>
      </c>
      <c r="F270" s="168" t="str">
        <f ca="1">IF(OR(Planung!$CQ22=0,Planung!$CQ22=""),"",Planung!$CQ22)</f>
        <v>Fun Kickers Oes</v>
      </c>
    </row>
    <row r="271" spans="3:6" ht="21.95" customHeight="1" x14ac:dyDescent="0.3">
      <c r="C271" s="166" t="s">
        <v>31</v>
      </c>
      <c r="D271" s="167">
        <f ca="1">IF(Planung!$CO23&lt;99999,Planung!$CO23,"")</f>
        <v>0.65277777777777779</v>
      </c>
      <c r="E271" s="206">
        <f ca="1">IF(OR(Planung!$CP23=0,Planung!$CP23=""),"",Planung!$CP23)</f>
        <v>4</v>
      </c>
      <c r="F271" s="168" t="str">
        <f ca="1">IF(OR(Planung!$CQ23=0,Planung!$CQ23=""),"",Planung!$CQ23)</f>
        <v>Inter Mailand</v>
      </c>
    </row>
    <row r="272" spans="3:6" ht="21.95" customHeight="1" x14ac:dyDescent="0.3">
      <c r="C272" s="166" t="s">
        <v>32</v>
      </c>
      <c r="D272" s="167">
        <f ca="1">IF(Planung!$CO24&lt;99999,Planung!$CO24,"")</f>
        <v>0.67013888888888884</v>
      </c>
      <c r="E272" s="206">
        <f ca="1">IF(OR(Planung!$CP24=0,Planung!$CP24=""),"",Planung!$CP24)</f>
        <v>3</v>
      </c>
      <c r="F272" s="168" t="str">
        <f ca="1">IF(OR(Planung!$CQ24=0,Planung!$CQ24=""),"",Planung!$CQ24)</f>
        <v>Maibach 1822 eV</v>
      </c>
    </row>
    <row r="273" spans="1:7" ht="21.95" customHeight="1" x14ac:dyDescent="0.3">
      <c r="C273" s="166" t="s">
        <v>33</v>
      </c>
      <c r="D273" s="167" t="str">
        <f ca="1">IF(Planung!$CO25&lt;99999,Planung!$CO25,"")</f>
        <v/>
      </c>
      <c r="E273" s="206" t="str">
        <f ca="1">IF(OR(Planung!$CP25=0,Planung!$CP25=""),"",Planung!$CP25)</f>
        <v/>
      </c>
      <c r="F273" s="168" t="str">
        <f ca="1">IF(OR(Planung!$CQ25=0,Planung!$CQ25=""),"",Planung!$CQ25)</f>
        <v/>
      </c>
    </row>
    <row r="274" spans="1:7" ht="21.95" customHeight="1" x14ac:dyDescent="0.3">
      <c r="C274" s="166" t="s">
        <v>34</v>
      </c>
      <c r="D274" s="167" t="str">
        <f ca="1">IF(Planung!$CO26&lt;99999,Planung!$CO26,"")</f>
        <v/>
      </c>
      <c r="E274" s="206" t="str">
        <f ca="1">IF(OR(Planung!$CP26=0,Planung!$CP26=""),"",Planung!$CP26)</f>
        <v/>
      </c>
      <c r="F274" s="168" t="str">
        <f ca="1">IF(OR(Planung!$CQ26=0,Planung!$CQ26=""),"",Planung!$CQ26)</f>
        <v/>
      </c>
    </row>
    <row r="275" spans="1:7" ht="21.95" customHeight="1" x14ac:dyDescent="0.3">
      <c r="C275" s="166" t="s">
        <v>35</v>
      </c>
      <c r="D275" s="167" t="str">
        <f ca="1">IF(Planung!$CO27&lt;99999,Planung!$CO27,"")</f>
        <v/>
      </c>
      <c r="E275" s="206" t="str">
        <f ca="1">IF(OR(Planung!$CP27=0,Planung!$CP27=""),"",Planung!$CP27)</f>
        <v/>
      </c>
      <c r="F275" s="168" t="str">
        <f ca="1">IF(OR(Planung!$CQ27=0,Planung!$CQ27=""),"",Planung!$CQ27)</f>
        <v/>
      </c>
    </row>
    <row r="276" spans="1:7" ht="21.95" customHeight="1" thickBot="1" x14ac:dyDescent="0.35">
      <c r="C276" s="169" t="s">
        <v>36</v>
      </c>
      <c r="D276" s="170" t="str">
        <f ca="1">IF(Planung!$CO28&lt;99999,Planung!$CO28,"")</f>
        <v/>
      </c>
      <c r="E276" s="207" t="str">
        <f ca="1">IF(OR(Planung!$CP28=0,Planung!$CP28=""),"",Planung!$CP28)</f>
        <v/>
      </c>
      <c r="F276" s="171" t="str">
        <f ca="1">IF(OR(Planung!$CQ28=0,Planung!$CQ28=""),"",Planung!$CQ28)</f>
        <v/>
      </c>
    </row>
    <row r="277" spans="1:7" ht="26.1" customHeight="1" thickTop="1" x14ac:dyDescent="0.3">
      <c r="B277" s="177" t="str">
        <f>Sprache!$E$47</f>
        <v>Anmerkung</v>
      </c>
    </row>
    <row r="278" spans="1:7" ht="26.1" customHeight="1" x14ac:dyDescent="0.3">
      <c r="B278" s="713" t="str">
        <f>IF($B$30="","",$B$30)</f>
        <v/>
      </c>
      <c r="C278" s="714"/>
      <c r="D278" s="714"/>
      <c r="E278" s="714"/>
      <c r="F278" s="714"/>
      <c r="G278" s="715"/>
    </row>
    <row r="279" spans="1:7" ht="26.1" customHeight="1" x14ac:dyDescent="0.3">
      <c r="B279" s="716"/>
      <c r="C279" s="717"/>
      <c r="D279" s="717"/>
      <c r="E279" s="717"/>
      <c r="F279" s="717"/>
      <c r="G279" s="718"/>
    </row>
    <row r="280" spans="1:7" x14ac:dyDescent="0.3"/>
    <row r="281" spans="1:7" ht="26.1" customHeight="1" x14ac:dyDescent="0.3">
      <c r="A281" s="210"/>
      <c r="C281" s="719" t="str">
        <f>Ergebnisse!$H$2</f>
        <v>Internationales U10-Turnier am 27.01.2026</v>
      </c>
      <c r="D281" s="719"/>
      <c r="E281" s="719"/>
      <c r="F281" s="719"/>
    </row>
    <row r="282" spans="1:7" ht="26.1" customHeight="1" x14ac:dyDescent="0.3">
      <c r="C282" s="719"/>
      <c r="D282" s="719"/>
      <c r="E282" s="719"/>
      <c r="F282" s="719"/>
    </row>
    <row r="283" spans="1:7" ht="26.1" customHeight="1" x14ac:dyDescent="0.3">
      <c r="C283" s="719"/>
      <c r="D283" s="719"/>
      <c r="E283" s="719"/>
      <c r="F283" s="719"/>
    </row>
    <row r="284" spans="1:7" ht="15" customHeight="1" thickBot="1" x14ac:dyDescent="0.35"/>
    <row r="285" spans="1:7" ht="45.75" customHeight="1" thickTop="1" thickBot="1" x14ac:dyDescent="0.35">
      <c r="C285" s="710" t="str">
        <f>IF(Planung!$C$26="","",Planung!$C$26)</f>
        <v>AC Roma</v>
      </c>
      <c r="D285" s="711"/>
      <c r="E285" s="711"/>
      <c r="F285" s="712"/>
    </row>
    <row r="286" spans="1:7" ht="26.1" customHeight="1" thickBot="1" x14ac:dyDescent="0.35">
      <c r="C286" s="174" t="str">
        <f>Sprache!$E$9</f>
        <v>Nr.</v>
      </c>
      <c r="D286" s="175" t="str">
        <f>Sprache!$E$39</f>
        <v>Beginn</v>
      </c>
      <c r="E286" s="203" t="str">
        <f>Sprache!$E$48</f>
        <v>Feld</v>
      </c>
      <c r="F286" s="176" t="str">
        <f>Sprache!$E$46</f>
        <v>Spiel gegen</v>
      </c>
    </row>
    <row r="287" spans="1:7" ht="21.95" customHeight="1" x14ac:dyDescent="0.3">
      <c r="C287" s="172" t="s">
        <v>6</v>
      </c>
      <c r="D287" s="173">
        <f ca="1">IF(Planung!$CW$7&lt;99999,Planung!$CW$7,"")</f>
        <v>0.375</v>
      </c>
      <c r="E287" s="205">
        <f ca="1">IF(OR(Planung!$CX$7=0,Planung!$CX$7=""),"",Planung!$CX$7)</f>
        <v>1</v>
      </c>
      <c r="F287" s="204" t="str">
        <f ca="1">IF(OR(Planung!$CY$7=0,Planung!$CY$7=""),"",Planung!$CY$7)</f>
        <v>1. FC Riedwald</v>
      </c>
    </row>
    <row r="288" spans="1:7" ht="21.95" customHeight="1" x14ac:dyDescent="0.3">
      <c r="C288" s="166" t="s">
        <v>7</v>
      </c>
      <c r="D288" s="167">
        <f ca="1">IF(Planung!$CW$8&lt;99999,Planung!$CW$8,"")</f>
        <v>0.3923611111111111</v>
      </c>
      <c r="E288" s="206">
        <f ca="1">IF(OR(Planung!$CX$8=0,Planung!$CX$8=""),"",Planung!$CX$8)</f>
        <v>2</v>
      </c>
      <c r="F288" s="168" t="str">
        <f ca="1">IF(OR(Planung!$CY$8=0,Planung!$CY$8=""),"",Planung!$CY$8)</f>
        <v>Fun Kickers Oes</v>
      </c>
    </row>
    <row r="289" spans="3:6" ht="21.95" customHeight="1" x14ac:dyDescent="0.3">
      <c r="C289" s="166" t="s">
        <v>8</v>
      </c>
      <c r="D289" s="167">
        <f ca="1">IF(Planung!$CW$9&lt;99999,Planung!$CW$9,"")</f>
        <v>0.40972222222222221</v>
      </c>
      <c r="E289" s="206">
        <f ca="1">IF(OR(Planung!$CX$9=0,Planung!$CX$9=""),"",Planung!$CX$9)</f>
        <v>3</v>
      </c>
      <c r="F289" s="168" t="str">
        <f ca="1">IF(OR(Planung!$CY$9=0,Planung!$CY$9=""),"",Planung!$CY$9)</f>
        <v>Inter Mailand</v>
      </c>
    </row>
    <row r="290" spans="3:6" ht="21.95" customHeight="1" x14ac:dyDescent="0.3">
      <c r="C290" s="166" t="s">
        <v>9</v>
      </c>
      <c r="D290" s="167">
        <f ca="1">IF(Planung!$CW$10&lt;99999,Planung!$CW$10,"")</f>
        <v>0.42708333333333331</v>
      </c>
      <c r="E290" s="206">
        <f ca="1">IF(OR(Planung!$CX$10=0,Planung!$CX$10=""),"",Planung!$CX$10)</f>
        <v>4</v>
      </c>
      <c r="F290" s="168" t="str">
        <f ca="1">IF(OR(Planung!$CY$10=0,Planung!$CY$10=""),"",Planung!$CY$10)</f>
        <v>Maibach 1822 eV</v>
      </c>
    </row>
    <row r="291" spans="3:6" ht="21.95" customHeight="1" x14ac:dyDescent="0.3">
      <c r="C291" s="166" t="s">
        <v>10</v>
      </c>
      <c r="D291" s="167">
        <f ca="1">IF(Planung!$CW$11&lt;99999,Planung!$CW$11,"")</f>
        <v>0.44444444444444442</v>
      </c>
      <c r="E291" s="206">
        <f ca="1">IF(OR(Planung!$CX$11=0,Planung!$CX$11=""),"",Planung!$CX$11)</f>
        <v>5</v>
      </c>
      <c r="F291" s="168" t="str">
        <f ca="1">IF(OR(Planung!$CY$11=0,Planung!$CY$11=""),"",Planung!$CY$11)</f>
        <v>FC Barcelona</v>
      </c>
    </row>
    <row r="292" spans="3:6" ht="21.95" customHeight="1" x14ac:dyDescent="0.3">
      <c r="C292" s="166" t="s">
        <v>11</v>
      </c>
      <c r="D292" s="167">
        <f ca="1">IF(Planung!$CW$12&lt;99999,Planung!$CW$12,"")</f>
        <v>0.46180555555555558</v>
      </c>
      <c r="E292" s="206">
        <f ca="1">IF(OR(Planung!$CX$12=0,Planung!$CX$12=""),"",Planung!$CX$12)</f>
        <v>5</v>
      </c>
      <c r="F292" s="168" t="str">
        <f ca="1">IF(OR(Planung!$CY$12=0,Planung!$CY$12=""),"",Planung!$CY$12)</f>
        <v>Raslo Winners</v>
      </c>
    </row>
    <row r="293" spans="3:6" ht="21.95" customHeight="1" x14ac:dyDescent="0.3">
      <c r="C293" s="166" t="s">
        <v>16</v>
      </c>
      <c r="D293" s="167">
        <f ca="1">IF(Planung!$CW$13&lt;99999,Planung!$CW$13,"")</f>
        <v>0.47916666666666669</v>
      </c>
      <c r="E293" s="206">
        <f ca="1">IF(OR(Planung!$CX$13=0,Planung!$CX$13=""),"",Planung!$CX$13)</f>
        <v>4</v>
      </c>
      <c r="F293" s="168" t="str">
        <f ca="1">IF(OR(Planung!$CY$13=0,Planung!$CY$13=""),"",Planung!$CY$13)</f>
        <v>SSV Wildbach</v>
      </c>
    </row>
    <row r="294" spans="3:6" ht="21.95" customHeight="1" x14ac:dyDescent="0.3">
      <c r="C294" s="166" t="s">
        <v>17</v>
      </c>
      <c r="D294" s="167">
        <f ca="1">IF(Planung!$CW$14&lt;99999,Planung!$CW$14,"")</f>
        <v>0.49652777777777779</v>
      </c>
      <c r="E294" s="206">
        <f ca="1">IF(OR(Planung!$CX$14=0,Planung!$CX$14=""),"",Planung!$CX$14)</f>
        <v>3</v>
      </c>
      <c r="F294" s="168" t="str">
        <f ca="1">IF(OR(Planung!$CY$14=0,Planung!$CY$14=""),"",Planung!$CY$14)</f>
        <v>VFB Essenheim</v>
      </c>
    </row>
    <row r="295" spans="3:6" ht="21.95" customHeight="1" x14ac:dyDescent="0.3">
      <c r="C295" s="166" t="s">
        <v>18</v>
      </c>
      <c r="D295" s="167">
        <f ca="1">IF(Planung!$CW$15&lt;99999,Planung!$CW$15,"")</f>
        <v>0.51388888888888884</v>
      </c>
      <c r="E295" s="206">
        <f ca="1">IF(OR(Planung!$CX$15=0,Planung!$CX$15=""),"",Planung!$CX$15)</f>
        <v>2</v>
      </c>
      <c r="F295" s="168" t="str">
        <f ca="1">IF(OR(Planung!$CY$15=0,Planung!$CY$15=""),"",Planung!$CY$15)</f>
        <v>Eintracht Frankfurt</v>
      </c>
    </row>
    <row r="296" spans="3:6" ht="21.95" customHeight="1" x14ac:dyDescent="0.3">
      <c r="C296" s="166" t="s">
        <v>24</v>
      </c>
      <c r="D296" s="167">
        <f ca="1">IF(Planung!$CW$16&lt;99999,Planung!$CW$16,"")</f>
        <v>0.53125</v>
      </c>
      <c r="E296" s="206">
        <f ca="1">IF(OR(Planung!$CX$16=0,Planung!$CX$16=""),"",Planung!$CX$16)</f>
        <v>1</v>
      </c>
      <c r="F296" s="168" t="str">
        <f ca="1">IF(OR(Planung!$CY$16=0,Planung!$CY$16=""),"",Planung!$CY$16)</f>
        <v>1. FC Riedwald</v>
      </c>
    </row>
    <row r="297" spans="3:6" ht="21.95" customHeight="1" x14ac:dyDescent="0.3">
      <c r="C297" s="166" t="s">
        <v>25</v>
      </c>
      <c r="D297" s="167">
        <f ca="1">IF(Planung!$CW$17&lt;99999,Planung!$CW$17,"")</f>
        <v>0.54861111111111116</v>
      </c>
      <c r="E297" s="206">
        <f ca="1">IF(OR(Planung!$CX$17=0,Planung!$CX$17=""),"",Planung!$CX$17)</f>
        <v>2</v>
      </c>
      <c r="F297" s="168" t="str">
        <f ca="1">IF(OR(Planung!$CY$17=0,Planung!$CY$17=""),"",Planung!$CY$17)</f>
        <v>Fun Kickers Oes</v>
      </c>
    </row>
    <row r="298" spans="3:6" ht="21.95" customHeight="1" x14ac:dyDescent="0.3">
      <c r="C298" s="166" t="s">
        <v>26</v>
      </c>
      <c r="D298" s="167">
        <f ca="1">IF(Planung!$CW$18&lt;99999,Planung!$CW$18,"")</f>
        <v>0.56597222222222221</v>
      </c>
      <c r="E298" s="206">
        <f ca="1">IF(OR(Planung!$CX$18=0,Planung!$CX$18=""),"",Planung!$CX$18)</f>
        <v>3</v>
      </c>
      <c r="F298" s="168" t="str">
        <f ca="1">IF(OR(Planung!$CY$18=0,Planung!$CY$18=""),"",Planung!$CY$18)</f>
        <v>Inter Mailand</v>
      </c>
    </row>
    <row r="299" spans="3:6" ht="21.95" customHeight="1" x14ac:dyDescent="0.3">
      <c r="C299" s="166" t="s">
        <v>27</v>
      </c>
      <c r="D299" s="167">
        <f ca="1">IF(Planung!$CW$19&lt;99999,Planung!$CW$19,"")</f>
        <v>0.58333333333333337</v>
      </c>
      <c r="E299" s="206">
        <f ca="1">IF(OR(Planung!$CX$19=0,Planung!$CX$19=""),"",Planung!$CX$19)</f>
        <v>4</v>
      </c>
      <c r="F299" s="168" t="str">
        <f ca="1">IF(OR(Planung!$CY$19=0,Planung!$CY$19=""),"",Planung!$CY$19)</f>
        <v>Maibach 1822 eV</v>
      </c>
    </row>
    <row r="300" spans="3:6" ht="21.95" customHeight="1" x14ac:dyDescent="0.3">
      <c r="C300" s="166" t="s">
        <v>28</v>
      </c>
      <c r="D300" s="167">
        <f ca="1">IF(Planung!$CW$20&lt;99999,Planung!$CW$20,"")</f>
        <v>0.60069444444444442</v>
      </c>
      <c r="E300" s="206">
        <f ca="1">IF(OR(Planung!$CX$20=0,Planung!$CX$20=""),"",Planung!$CX$20)</f>
        <v>5</v>
      </c>
      <c r="F300" s="168" t="str">
        <f ca="1">IF(OR(Planung!$CY$20=0,Planung!$CY$20=""),"",Planung!$CY$20)</f>
        <v>FC Barcelona</v>
      </c>
    </row>
    <row r="301" spans="3:6" ht="21.95" customHeight="1" x14ac:dyDescent="0.3">
      <c r="C301" s="166" t="s">
        <v>29</v>
      </c>
      <c r="D301" s="167">
        <f ca="1">IF(Planung!$CW$21&lt;99999,Planung!$CW$21,"")</f>
        <v>0.61805555555555558</v>
      </c>
      <c r="E301" s="206">
        <f ca="1">IF(OR(Planung!$CX$21=0,Planung!$CX$21=""),"",Planung!$CX$21)</f>
        <v>5</v>
      </c>
      <c r="F301" s="168" t="str">
        <f ca="1">IF(OR(Planung!$CY$21=0,Planung!$CY$21=""),"",Planung!$CY$21)</f>
        <v>Raslo Winners</v>
      </c>
    </row>
    <row r="302" spans="3:6" ht="21.95" customHeight="1" x14ac:dyDescent="0.3">
      <c r="C302" s="166" t="s">
        <v>30</v>
      </c>
      <c r="D302" s="167">
        <f ca="1">IF(Planung!$CW$22&lt;99999,Planung!$CW$22,"")</f>
        <v>0.63541666666666674</v>
      </c>
      <c r="E302" s="206">
        <f ca="1">IF(OR(Planung!$CX$22=0,Planung!$CX$22=""),"",Planung!$CX$22)</f>
        <v>4</v>
      </c>
      <c r="F302" s="168" t="str">
        <f ca="1">IF(OR(Planung!$CY$22=0,Planung!$CY$22=""),"",Planung!$CY$22)</f>
        <v>SSV Wildbach</v>
      </c>
    </row>
    <row r="303" spans="3:6" ht="21.95" customHeight="1" x14ac:dyDescent="0.3">
      <c r="C303" s="166" t="s">
        <v>31</v>
      </c>
      <c r="D303" s="167">
        <f ca="1">IF(Planung!$CW$23&lt;99999,Planung!$CW$23,"")</f>
        <v>0.65277777777777779</v>
      </c>
      <c r="E303" s="206">
        <f ca="1">IF(OR(Planung!$CX$23=0,Planung!$CX$23=""),"",Planung!$CX$23)</f>
        <v>3</v>
      </c>
      <c r="F303" s="168" t="str">
        <f ca="1">IF(OR(Planung!$CY$23=0,Planung!$CY$23=""),"",Planung!$CY$23)</f>
        <v>VFB Essenheim</v>
      </c>
    </row>
    <row r="304" spans="3:6" ht="21.95" customHeight="1" x14ac:dyDescent="0.3">
      <c r="C304" s="166" t="s">
        <v>32</v>
      </c>
      <c r="D304" s="167">
        <f ca="1">IF(Planung!$CW$24&lt;99999,Planung!$CW$24,"")</f>
        <v>0.67013888888888884</v>
      </c>
      <c r="E304" s="206">
        <f ca="1">IF(OR(Planung!$CX$24=0,Planung!$CX$24=""),"",Planung!$CX$24)</f>
        <v>2</v>
      </c>
      <c r="F304" s="168" t="str">
        <f ca="1">IF(OR(Planung!$CY$24=0,Planung!$CY$24=""),"",Planung!$CY$24)</f>
        <v>Eintracht Frankfurt</v>
      </c>
    </row>
    <row r="305" spans="1:7" ht="21.95" customHeight="1" x14ac:dyDescent="0.3">
      <c r="C305" s="166" t="s">
        <v>33</v>
      </c>
      <c r="D305" s="167" t="str">
        <f ca="1">IF(Planung!$CW$25&lt;99999,Planung!$CW$25,"")</f>
        <v/>
      </c>
      <c r="E305" s="206" t="str">
        <f ca="1">IF(OR(Planung!$CX$25=0,Planung!$CX$25=""),"",Planung!$CX$25)</f>
        <v/>
      </c>
      <c r="F305" s="168" t="str">
        <f ca="1">IF(OR(Planung!$CY$25=0,Planung!$CY$25=""),"",Planung!$CY$25)</f>
        <v/>
      </c>
    </row>
    <row r="306" spans="1:7" ht="21.95" customHeight="1" x14ac:dyDescent="0.3">
      <c r="C306" s="166" t="s">
        <v>34</v>
      </c>
      <c r="D306" s="167" t="str">
        <f ca="1">IF(Planung!$CW$26&lt;99999,Planung!$CW$26,"")</f>
        <v/>
      </c>
      <c r="E306" s="206" t="str">
        <f ca="1">IF(OR(Planung!$CX$26=0,Planung!$CX$26=""),"",Planung!$CX$26)</f>
        <v/>
      </c>
      <c r="F306" s="168" t="str">
        <f ca="1">IF(OR(Planung!$CY$26=0,Planung!$CY$26=""),"",Planung!$CY$26)</f>
        <v/>
      </c>
    </row>
    <row r="307" spans="1:7" ht="21.95" customHeight="1" x14ac:dyDescent="0.3">
      <c r="C307" s="166" t="s">
        <v>35</v>
      </c>
      <c r="D307" s="167" t="str">
        <f ca="1">IF(Planung!$CW$27&lt;99999,Planung!$CW$27,"")</f>
        <v/>
      </c>
      <c r="E307" s="206" t="str">
        <f ca="1">IF(OR(Planung!$CX$27=0,Planung!$CX$27=""),"",Planung!$CX$27)</f>
        <v/>
      </c>
      <c r="F307" s="168" t="str">
        <f ca="1">IF(OR(Planung!$CY$27=0,Planung!$CY$27=""),"",Planung!$CY$27)</f>
        <v/>
      </c>
    </row>
    <row r="308" spans="1:7" ht="21.95" customHeight="1" thickBot="1" x14ac:dyDescent="0.35">
      <c r="C308" s="169" t="s">
        <v>36</v>
      </c>
      <c r="D308" s="170" t="str">
        <f ca="1">IF(Planung!$CW$28&lt;99999,Planung!$CW$28,"")</f>
        <v/>
      </c>
      <c r="E308" s="207" t="str">
        <f ca="1">IF(OR(Planung!$CX$28=0,Planung!$CX$28=""),"",Planung!$CX$28)</f>
        <v/>
      </c>
      <c r="F308" s="171" t="str">
        <f ca="1">IF(OR(Planung!$CY$28=0,Planung!$CY$28=""),"",Planung!$CY$28)</f>
        <v/>
      </c>
    </row>
    <row r="309" spans="1:7" ht="26.1" customHeight="1" thickTop="1" x14ac:dyDescent="0.3">
      <c r="B309" s="177" t="str">
        <f>Sprache!$E$47</f>
        <v>Anmerkung</v>
      </c>
    </row>
    <row r="310" spans="1:7" ht="26.1" customHeight="1" x14ac:dyDescent="0.3">
      <c r="B310" s="713" t="str">
        <f>IF($B$30="","",$B$30)</f>
        <v/>
      </c>
      <c r="C310" s="714"/>
      <c r="D310" s="714"/>
      <c r="E310" s="714"/>
      <c r="F310" s="714"/>
      <c r="G310" s="715"/>
    </row>
    <row r="311" spans="1:7" ht="26.1" customHeight="1" x14ac:dyDescent="0.3">
      <c r="B311" s="716"/>
      <c r="C311" s="717"/>
      <c r="D311" s="717"/>
      <c r="E311" s="717"/>
      <c r="F311" s="717"/>
      <c r="G311" s="718"/>
    </row>
    <row r="312" spans="1:7" ht="26.1" customHeight="1" x14ac:dyDescent="0.3">
      <c r="A312" s="210"/>
      <c r="C312" s="719" t="str">
        <f>Ergebnisse!$H$2</f>
        <v>Internationales U10-Turnier am 27.01.2026</v>
      </c>
      <c r="D312" s="719"/>
      <c r="E312" s="719"/>
      <c r="F312" s="719"/>
    </row>
    <row r="313" spans="1:7" ht="26.1" customHeight="1" x14ac:dyDescent="0.3">
      <c r="C313" s="719"/>
      <c r="D313" s="719"/>
      <c r="E313" s="719"/>
      <c r="F313" s="719"/>
    </row>
    <row r="314" spans="1:7" ht="26.1" customHeight="1" x14ac:dyDescent="0.3">
      <c r="C314" s="719"/>
      <c r="D314" s="719"/>
      <c r="E314" s="719"/>
      <c r="F314" s="719"/>
    </row>
    <row r="315" spans="1:7" ht="15" customHeight="1" thickBot="1" x14ac:dyDescent="0.35"/>
    <row r="316" spans="1:7" ht="45.75" customHeight="1" thickTop="1" thickBot="1" x14ac:dyDescent="0.35">
      <c r="C316" s="710" t="str">
        <f>IF(Planung!$C$28="","",Planung!$C$28)</f>
        <v/>
      </c>
      <c r="D316" s="711"/>
      <c r="E316" s="711"/>
      <c r="F316" s="712"/>
    </row>
    <row r="317" spans="1:7" ht="26.1" customHeight="1" thickBot="1" x14ac:dyDescent="0.35">
      <c r="C317" s="174" t="str">
        <f>Sprache!$E$9</f>
        <v>Nr.</v>
      </c>
      <c r="D317" s="175" t="str">
        <f>Sprache!$E$39</f>
        <v>Beginn</v>
      </c>
      <c r="E317" s="203" t="str">
        <f>Sprache!$E$48</f>
        <v>Feld</v>
      </c>
      <c r="F317" s="176" t="str">
        <f>Sprache!$E$46</f>
        <v>Spiel gegen</v>
      </c>
    </row>
    <row r="318" spans="1:7" ht="21.95" customHeight="1" x14ac:dyDescent="0.3">
      <c r="C318" s="172" t="s">
        <v>6</v>
      </c>
      <c r="D318" s="173" t="str">
        <f ca="1">IF(Planung!$DE$7&lt;99999,Planung!$DE$7,"")</f>
        <v/>
      </c>
      <c r="E318" s="205" t="str">
        <f ca="1">IF(OR(Planung!$DF$7=0,Planung!$DF$7=""),"",Planung!$DF$7)</f>
        <v/>
      </c>
      <c r="F318" s="204" t="str">
        <f ca="1">IF(OR(Planung!$DG$7=0,Planung!$DG$7=""),"",Planung!$DG$7)</f>
        <v/>
      </c>
    </row>
    <row r="319" spans="1:7" ht="21.95" customHeight="1" x14ac:dyDescent="0.3">
      <c r="C319" s="166" t="s">
        <v>7</v>
      </c>
      <c r="D319" s="167" t="str">
        <f ca="1">IF(Planung!$DE$8&lt;99999,Planung!$DE$8,"")</f>
        <v/>
      </c>
      <c r="E319" s="206" t="str">
        <f ca="1">IF(OR(Planung!$DF$8=0,Planung!$DF$8=""),"",Planung!$DF$8)</f>
        <v/>
      </c>
      <c r="F319" s="168" t="str">
        <f ca="1">IF(OR(Planung!$DG$8=0,Planung!$DG$8=""),"",Planung!$DG$8)</f>
        <v/>
      </c>
    </row>
    <row r="320" spans="1:7" ht="21.95" customHeight="1" x14ac:dyDescent="0.3">
      <c r="C320" s="166" t="s">
        <v>8</v>
      </c>
      <c r="D320" s="167" t="str">
        <f ca="1">IF(Planung!$DE$9&lt;99999,Planung!$DE$9,"")</f>
        <v/>
      </c>
      <c r="E320" s="206" t="str">
        <f ca="1">IF(OR(Planung!$DF$9=0,Planung!$DF$9=""),"",Planung!$DF$9)</f>
        <v/>
      </c>
      <c r="F320" s="168" t="str">
        <f ca="1">IF(OR(Planung!$DG$9=0,Planung!$DG$9=""),"",Planung!$DG$9)</f>
        <v/>
      </c>
    </row>
    <row r="321" spans="3:6" ht="21.95" customHeight="1" x14ac:dyDescent="0.3">
      <c r="C321" s="166" t="s">
        <v>9</v>
      </c>
      <c r="D321" s="167" t="str">
        <f ca="1">IF(Planung!$DE$10&lt;99999,Planung!$DE$10,"")</f>
        <v/>
      </c>
      <c r="E321" s="206" t="str">
        <f ca="1">IF(OR(Planung!$DF$10=0,Planung!$DF$10=""),"",Planung!$DF$10)</f>
        <v/>
      </c>
      <c r="F321" s="168" t="str">
        <f ca="1">IF(OR(Planung!$DG$10=0,Planung!$DG$10=""),"",Planung!$DG$10)</f>
        <v/>
      </c>
    </row>
    <row r="322" spans="3:6" ht="21.95" customHeight="1" x14ac:dyDescent="0.3">
      <c r="C322" s="166" t="s">
        <v>10</v>
      </c>
      <c r="D322" s="167" t="str">
        <f ca="1">IF(Planung!$DE$11&lt;99999,Planung!$DE$11,"")</f>
        <v/>
      </c>
      <c r="E322" s="206" t="str">
        <f ca="1">IF(OR(Planung!$DF$11=0,Planung!$DF$11=""),"",Planung!$DF$11)</f>
        <v/>
      </c>
      <c r="F322" s="168" t="str">
        <f ca="1">IF(OR(Planung!$DG$11=0,Planung!$DG$11=""),"",Planung!$DG$11)</f>
        <v/>
      </c>
    </row>
    <row r="323" spans="3:6" ht="21.95" customHeight="1" x14ac:dyDescent="0.3">
      <c r="C323" s="166" t="s">
        <v>11</v>
      </c>
      <c r="D323" s="167" t="str">
        <f ca="1">IF(Planung!$DE$12&lt;99999,Planung!$DE$12,"")</f>
        <v/>
      </c>
      <c r="E323" s="206" t="str">
        <f ca="1">IF(OR(Planung!$DF$12=0,Planung!$DF$12=""),"",Planung!$DF$12)</f>
        <v/>
      </c>
      <c r="F323" s="168" t="str">
        <f ca="1">IF(OR(Planung!$DG$12=0,Planung!$DG$12=""),"",Planung!$DG$12)</f>
        <v/>
      </c>
    </row>
    <row r="324" spans="3:6" ht="21.95" customHeight="1" x14ac:dyDescent="0.3">
      <c r="C324" s="166" t="s">
        <v>16</v>
      </c>
      <c r="D324" s="167" t="str">
        <f ca="1">IF(Planung!$DE$13&lt;99999,Planung!$DE$13,"")</f>
        <v/>
      </c>
      <c r="E324" s="206" t="str">
        <f ca="1">IF(OR(Planung!$DF$13=0,Planung!$DF$13=""),"",Planung!$DF$13)</f>
        <v/>
      </c>
      <c r="F324" s="168" t="str">
        <f ca="1">IF(OR(Planung!$DG$13=0,Planung!$DG$13=""),"",Planung!$DG$13)</f>
        <v/>
      </c>
    </row>
    <row r="325" spans="3:6" ht="21.95" customHeight="1" x14ac:dyDescent="0.3">
      <c r="C325" s="166" t="s">
        <v>17</v>
      </c>
      <c r="D325" s="167" t="str">
        <f ca="1">IF(Planung!$DE$14&lt;99999,Planung!$DE$14,"")</f>
        <v/>
      </c>
      <c r="E325" s="206" t="str">
        <f ca="1">IF(OR(Planung!$DF$14=0,Planung!$DF$14=""),"",Planung!$DF$14)</f>
        <v/>
      </c>
      <c r="F325" s="168" t="str">
        <f ca="1">IF(OR(Planung!$DG$14=0,Planung!$DG$14=""),"",Planung!$DG$14)</f>
        <v/>
      </c>
    </row>
    <row r="326" spans="3:6" ht="21.95" customHeight="1" x14ac:dyDescent="0.3">
      <c r="C326" s="166" t="s">
        <v>18</v>
      </c>
      <c r="D326" s="167" t="str">
        <f ca="1">IF(Planung!$DE$15&lt;99999,Planung!$DE$15,"")</f>
        <v/>
      </c>
      <c r="E326" s="206" t="str">
        <f ca="1">IF(OR(Planung!$DF$15=0,Planung!$DF$15=""),"",Planung!$DF$15)</f>
        <v/>
      </c>
      <c r="F326" s="168" t="str">
        <f ca="1">IF(OR(Planung!$DG$15=0,Planung!$DG$15=""),"",Planung!$DG$15)</f>
        <v/>
      </c>
    </row>
    <row r="327" spans="3:6" ht="21.95" customHeight="1" x14ac:dyDescent="0.3">
      <c r="C327" s="166" t="s">
        <v>24</v>
      </c>
      <c r="D327" s="167" t="str">
        <f ca="1">IF(Planung!$DE$16&lt;99999,Planung!$DE$16,"")</f>
        <v/>
      </c>
      <c r="E327" s="206" t="str">
        <f ca="1">IF(OR(Planung!$DF$16=0,Planung!$DF$16=""),"",Planung!$DF$16)</f>
        <v/>
      </c>
      <c r="F327" s="168" t="str">
        <f ca="1">IF(OR(Planung!$DG$16=0,Planung!$DG$16=""),"",Planung!$DG$16)</f>
        <v/>
      </c>
    </row>
    <row r="328" spans="3:6" ht="21.95" customHeight="1" x14ac:dyDescent="0.3">
      <c r="C328" s="166" t="s">
        <v>25</v>
      </c>
      <c r="D328" s="167" t="str">
        <f ca="1">IF(Planung!$DE$17&lt;99999,Planung!$DE$17,"")</f>
        <v/>
      </c>
      <c r="E328" s="206" t="str">
        <f ca="1">IF(OR(Planung!$DF$17=0,Planung!$DF$17=""),"",Planung!$DF$17)</f>
        <v/>
      </c>
      <c r="F328" s="168" t="str">
        <f ca="1">IF(OR(Planung!$DG$17=0,Planung!$DG$17=""),"",Planung!$DG$17)</f>
        <v/>
      </c>
    </row>
    <row r="329" spans="3:6" ht="21.95" customHeight="1" x14ac:dyDescent="0.3">
      <c r="C329" s="166" t="s">
        <v>26</v>
      </c>
      <c r="D329" s="167" t="str">
        <f ca="1">IF(Planung!$DE$18&lt;99999,Planung!$DE$18,"")</f>
        <v/>
      </c>
      <c r="E329" s="206" t="str">
        <f ca="1">IF(OR(Planung!$DF$18=0,Planung!$DF$18=""),"",Planung!$DF$18)</f>
        <v/>
      </c>
      <c r="F329" s="168" t="str">
        <f ca="1">IF(OR(Planung!$DG$18=0,Planung!$DG$18=""),"",Planung!$DG$18)</f>
        <v/>
      </c>
    </row>
    <row r="330" spans="3:6" ht="21.95" customHeight="1" x14ac:dyDescent="0.3">
      <c r="C330" s="166" t="s">
        <v>27</v>
      </c>
      <c r="D330" s="167" t="str">
        <f ca="1">IF(Planung!$DE$19&lt;99999,Planung!$DE$19,"")</f>
        <v/>
      </c>
      <c r="E330" s="206" t="str">
        <f ca="1">IF(OR(Planung!$DF$19=0,Planung!$DF$19=""),"",Planung!$DF$19)</f>
        <v/>
      </c>
      <c r="F330" s="168" t="str">
        <f ca="1">IF(OR(Planung!$DG$19=0,Planung!$DG$19=""),"",Planung!$DG$19)</f>
        <v/>
      </c>
    </row>
    <row r="331" spans="3:6" ht="21.95" customHeight="1" x14ac:dyDescent="0.3">
      <c r="C331" s="166" t="s">
        <v>28</v>
      </c>
      <c r="D331" s="167" t="str">
        <f ca="1">IF(Planung!$DE$20&lt;99999,Planung!$DE$20,"")</f>
        <v/>
      </c>
      <c r="E331" s="206" t="str">
        <f ca="1">IF(OR(Planung!$DF$20=0,Planung!$DF$20=""),"",Planung!$DF$20)</f>
        <v/>
      </c>
      <c r="F331" s="168" t="str">
        <f ca="1">IF(OR(Planung!$DG$20=0,Planung!$DG$20=""),"",Planung!$DG$20)</f>
        <v/>
      </c>
    </row>
    <row r="332" spans="3:6" ht="21.95" customHeight="1" x14ac:dyDescent="0.3">
      <c r="C332" s="166" t="s">
        <v>29</v>
      </c>
      <c r="D332" s="167" t="str">
        <f ca="1">IF(Planung!$DE$21&lt;99999,Planung!$DE$21,"")</f>
        <v/>
      </c>
      <c r="E332" s="206" t="str">
        <f ca="1">IF(OR(Planung!$DF$21=0,Planung!$DF$21=""),"",Planung!$DF$21)</f>
        <v/>
      </c>
      <c r="F332" s="168" t="str">
        <f ca="1">IF(OR(Planung!$DG$21=0,Planung!$DG$21=""),"",Planung!$DG$21)</f>
        <v/>
      </c>
    </row>
    <row r="333" spans="3:6" ht="21.95" customHeight="1" x14ac:dyDescent="0.3">
      <c r="C333" s="166" t="s">
        <v>30</v>
      </c>
      <c r="D333" s="167" t="str">
        <f ca="1">IF(Planung!$DE$22&lt;99999,Planung!$DE$22,"")</f>
        <v/>
      </c>
      <c r="E333" s="206" t="str">
        <f ca="1">IF(OR(Planung!$DF$22=0,Planung!$DF$22=""),"",Planung!$DF$22)</f>
        <v/>
      </c>
      <c r="F333" s="168" t="str">
        <f ca="1">IF(OR(Planung!$DG$22=0,Planung!$DG$22=""),"",Planung!$DG$22)</f>
        <v/>
      </c>
    </row>
    <row r="334" spans="3:6" ht="21.95" customHeight="1" x14ac:dyDescent="0.3">
      <c r="C334" s="166" t="s">
        <v>31</v>
      </c>
      <c r="D334" s="167" t="str">
        <f ca="1">IF(Planung!$DE$23&lt;99999,Planung!$DE$23,"")</f>
        <v/>
      </c>
      <c r="E334" s="206" t="str">
        <f ca="1">IF(OR(Planung!$DF$23=0,Planung!$DF$23=""),"",Planung!$DF$23)</f>
        <v/>
      </c>
      <c r="F334" s="168" t="str">
        <f ca="1">IF(OR(Planung!$DG$23=0,Planung!$DG$23=""),"",Planung!$DG$23)</f>
        <v/>
      </c>
    </row>
    <row r="335" spans="3:6" ht="21.95" customHeight="1" x14ac:dyDescent="0.3">
      <c r="C335" s="166" t="s">
        <v>32</v>
      </c>
      <c r="D335" s="167" t="str">
        <f ca="1">IF(Planung!$DE$24&lt;99999,Planung!$DE$24,"")</f>
        <v/>
      </c>
      <c r="E335" s="206" t="str">
        <f ca="1">IF(OR(Planung!$DF$24=0,Planung!$DF$24=""),"",Planung!$DF$24)</f>
        <v/>
      </c>
      <c r="F335" s="168" t="str">
        <f ca="1">IF(OR(Planung!$DG$24=0,Planung!$DG$24=""),"",Planung!$DG$24)</f>
        <v/>
      </c>
    </row>
    <row r="336" spans="3:6" ht="21.95" customHeight="1" x14ac:dyDescent="0.3">
      <c r="C336" s="166" t="s">
        <v>33</v>
      </c>
      <c r="D336" s="167" t="str">
        <f ca="1">IF(Planung!$DE$25&lt;99999,Planung!$DE$25,"")</f>
        <v/>
      </c>
      <c r="E336" s="206" t="str">
        <f ca="1">IF(OR(Planung!$DF$25=0,Planung!$DF$25=""),"",Planung!$DF$25)</f>
        <v/>
      </c>
      <c r="F336" s="168" t="str">
        <f ca="1">IF(OR(Planung!$DG$25=0,Planung!$DG$25=""),"",Planung!$DG$25)</f>
        <v/>
      </c>
    </row>
    <row r="337" spans="1:7" ht="21.95" customHeight="1" x14ac:dyDescent="0.3">
      <c r="C337" s="166" t="s">
        <v>34</v>
      </c>
      <c r="D337" s="167" t="str">
        <f ca="1">IF(Planung!$DE$26&lt;99999,Planung!$DE$26,"")</f>
        <v/>
      </c>
      <c r="E337" s="206" t="str">
        <f ca="1">IF(OR(Planung!$DF$26=0,Planung!$DF$26=""),"",Planung!$DF$26)</f>
        <v/>
      </c>
      <c r="F337" s="168" t="str">
        <f ca="1">IF(OR(Planung!$DG$26=0,Planung!$DG$26=""),"",Planung!$DG$26)</f>
        <v/>
      </c>
    </row>
    <row r="338" spans="1:7" ht="21.95" customHeight="1" x14ac:dyDescent="0.3">
      <c r="C338" s="166" t="s">
        <v>35</v>
      </c>
      <c r="D338" s="167" t="str">
        <f ca="1">IF(Planung!$DE$27&lt;99999,Planung!$DE$27,"")</f>
        <v/>
      </c>
      <c r="E338" s="206" t="str">
        <f ca="1">IF(OR(Planung!$DF$27=0,Planung!$DF$27=""),"",Planung!$DF$27)</f>
        <v/>
      </c>
      <c r="F338" s="168" t="str">
        <f ca="1">IF(OR(Planung!$DG$27=0,Planung!$DG$27=""),"",Planung!$DG$27)</f>
        <v/>
      </c>
    </row>
    <row r="339" spans="1:7" ht="21.95" customHeight="1" thickBot="1" x14ac:dyDescent="0.35">
      <c r="C339" s="169" t="s">
        <v>36</v>
      </c>
      <c r="D339" s="170" t="str">
        <f ca="1">IF(Planung!$DE$28&lt;99999,Planung!$DE$28,"")</f>
        <v/>
      </c>
      <c r="E339" s="207" t="str">
        <f ca="1">IF(OR(Planung!$DF$28=0,Planung!$DF$28=""),"",Planung!$DF$28)</f>
        <v/>
      </c>
      <c r="F339" s="171" t="str">
        <f ca="1">IF(OR(Planung!$DG$28=0,Planung!$DG$28=""),"",Planung!$DG$28)</f>
        <v/>
      </c>
    </row>
    <row r="340" spans="1:7" ht="26.1" customHeight="1" thickTop="1" x14ac:dyDescent="0.3">
      <c r="B340" s="177" t="str">
        <f>Sprache!$E$47</f>
        <v>Anmerkung</v>
      </c>
    </row>
    <row r="341" spans="1:7" ht="26.1" customHeight="1" x14ac:dyDescent="0.3">
      <c r="B341" s="713" t="str">
        <f>IF($B$30="","",$B$30)</f>
        <v/>
      </c>
      <c r="C341" s="714"/>
      <c r="D341" s="714"/>
      <c r="E341" s="714"/>
      <c r="F341" s="714"/>
      <c r="G341" s="715"/>
    </row>
    <row r="342" spans="1:7" ht="26.1" customHeight="1" x14ac:dyDescent="0.3">
      <c r="B342" s="716"/>
      <c r="C342" s="717"/>
      <c r="D342" s="717"/>
      <c r="E342" s="717"/>
      <c r="F342" s="717"/>
      <c r="G342" s="718"/>
    </row>
    <row r="343" spans="1:7" ht="26.1" customHeight="1" x14ac:dyDescent="0.3">
      <c r="A343" s="210"/>
      <c r="C343" s="719" t="str">
        <f>Ergebnisse!$H$2</f>
        <v>Internationales U10-Turnier am 27.01.2026</v>
      </c>
      <c r="D343" s="719"/>
      <c r="E343" s="719"/>
      <c r="F343" s="719"/>
    </row>
    <row r="344" spans="1:7" ht="26.1" customHeight="1" x14ac:dyDescent="0.3">
      <c r="C344" s="719"/>
      <c r="D344" s="719"/>
      <c r="E344" s="719"/>
      <c r="F344" s="719"/>
    </row>
    <row r="345" spans="1:7" ht="26.1" customHeight="1" x14ac:dyDescent="0.3">
      <c r="C345" s="719"/>
      <c r="D345" s="719"/>
      <c r="E345" s="719"/>
      <c r="F345" s="719"/>
    </row>
    <row r="346" spans="1:7" ht="15" customHeight="1" thickBot="1" x14ac:dyDescent="0.35"/>
    <row r="347" spans="1:7" ht="45.75" customHeight="1" thickTop="1" thickBot="1" x14ac:dyDescent="0.35">
      <c r="C347" s="710" t="str">
        <f>IF(Planung!$C$30="","",Planung!$C$30)</f>
        <v/>
      </c>
      <c r="D347" s="711"/>
      <c r="E347" s="711"/>
      <c r="F347" s="712"/>
    </row>
    <row r="348" spans="1:7" ht="26.1" customHeight="1" thickBot="1" x14ac:dyDescent="0.35">
      <c r="C348" s="174" t="str">
        <f>Sprache!$E$9</f>
        <v>Nr.</v>
      </c>
      <c r="D348" s="175" t="str">
        <f>Sprache!$E$39</f>
        <v>Beginn</v>
      </c>
      <c r="E348" s="203" t="str">
        <f>Sprache!$E$48</f>
        <v>Feld</v>
      </c>
      <c r="F348" s="176" t="str">
        <f>Sprache!$E$46</f>
        <v>Spiel gegen</v>
      </c>
    </row>
    <row r="349" spans="1:7" ht="21.95" customHeight="1" x14ac:dyDescent="0.3">
      <c r="C349" s="172" t="s">
        <v>6</v>
      </c>
      <c r="D349" s="173" t="str">
        <f ca="1">IF(Planung!$DM$7&lt;99999,Planung!$DM$7,"")</f>
        <v/>
      </c>
      <c r="E349" s="205" t="str">
        <f ca="1">IF(OR(Planung!$DN$7=0,Planung!$DN$7=""),"",Planung!$DN$7)</f>
        <v/>
      </c>
      <c r="F349" s="204" t="str">
        <f ca="1">IF(OR(Planung!$DO$7=0,Planung!$DO$7=""),"",Planung!$DO$7)</f>
        <v/>
      </c>
    </row>
    <row r="350" spans="1:7" ht="21.95" customHeight="1" x14ac:dyDescent="0.3">
      <c r="C350" s="166" t="s">
        <v>7</v>
      </c>
      <c r="D350" s="167" t="str">
        <f ca="1">IF(Planung!$DM$8&lt;99999,Planung!$DM$8,"")</f>
        <v/>
      </c>
      <c r="E350" s="206" t="str">
        <f ca="1">IF(OR(Planung!$DN$8=0,Planung!$DN$8=""),"",Planung!$DN$8)</f>
        <v/>
      </c>
      <c r="F350" s="168" t="str">
        <f ca="1">IF(OR(Planung!$DO$8=0,Planung!$DO$8=""),"",Planung!$DO$8)</f>
        <v/>
      </c>
    </row>
    <row r="351" spans="1:7" ht="21.95" customHeight="1" x14ac:dyDescent="0.3">
      <c r="C351" s="166" t="s">
        <v>8</v>
      </c>
      <c r="D351" s="167" t="str">
        <f ca="1">IF(Planung!$DM$9&lt;99999,Planung!$DM$9,"")</f>
        <v/>
      </c>
      <c r="E351" s="206" t="str">
        <f ca="1">IF(OR(Planung!$DN$9=0,Planung!$DN$9=""),"",Planung!$DN$9)</f>
        <v/>
      </c>
      <c r="F351" s="168" t="str">
        <f ca="1">IF(OR(Planung!$DO$9=0,Planung!$DO$9=""),"",Planung!$DO$9)</f>
        <v/>
      </c>
    </row>
    <row r="352" spans="1:7" ht="21.95" customHeight="1" x14ac:dyDescent="0.3">
      <c r="C352" s="166" t="s">
        <v>9</v>
      </c>
      <c r="D352" s="167" t="str">
        <f ca="1">IF(Planung!$DM$10&lt;99999,Planung!$DM$10,"")</f>
        <v/>
      </c>
      <c r="E352" s="206" t="str">
        <f ca="1">IF(OR(Planung!$DN$10=0,Planung!$DN$10=""),"",Planung!$DN$10)</f>
        <v/>
      </c>
      <c r="F352" s="168" t="str">
        <f ca="1">IF(OR(Planung!$DO$10=0,Planung!$DO$10=""),"",Planung!$DO$10)</f>
        <v/>
      </c>
    </row>
    <row r="353" spans="3:6" ht="21.95" customHeight="1" x14ac:dyDescent="0.3">
      <c r="C353" s="166" t="s">
        <v>10</v>
      </c>
      <c r="D353" s="167" t="str">
        <f ca="1">IF(Planung!$DM$11&lt;99999,Planung!$DM$11,"")</f>
        <v/>
      </c>
      <c r="E353" s="206" t="str">
        <f ca="1">IF(OR(Planung!$DN$11=0,Planung!$DN$11=""),"",Planung!$DN$11)</f>
        <v/>
      </c>
      <c r="F353" s="168" t="str">
        <f ca="1">IF(OR(Planung!$DO$11=0,Planung!$DO$11=""),"",Planung!$DO$11)</f>
        <v/>
      </c>
    </row>
    <row r="354" spans="3:6" ht="21.95" customHeight="1" x14ac:dyDescent="0.3">
      <c r="C354" s="166" t="s">
        <v>11</v>
      </c>
      <c r="D354" s="167" t="str">
        <f ca="1">IF(Planung!$DM$12&lt;99999,Planung!$DM$12,"")</f>
        <v/>
      </c>
      <c r="E354" s="206" t="str">
        <f ca="1">IF(OR(Planung!$DN$12=0,Planung!$DN$12=""),"",Planung!$DN$12)</f>
        <v/>
      </c>
      <c r="F354" s="168" t="str">
        <f ca="1">IF(OR(Planung!$DO$12=0,Planung!$DO$12=""),"",Planung!$DO$12)</f>
        <v/>
      </c>
    </row>
    <row r="355" spans="3:6" ht="21.95" customHeight="1" x14ac:dyDescent="0.3">
      <c r="C355" s="166" t="s">
        <v>16</v>
      </c>
      <c r="D355" s="167" t="str">
        <f ca="1">IF(Planung!$DM$13&lt;99999,Planung!$DM$13,"")</f>
        <v/>
      </c>
      <c r="E355" s="206" t="str">
        <f ca="1">IF(OR(Planung!$DN$13=0,Planung!$DN$13=""),"",Planung!$DN$13)</f>
        <v/>
      </c>
      <c r="F355" s="168" t="str">
        <f ca="1">IF(OR(Planung!$DO$13=0,Planung!$DO$13=""),"",Planung!$DO$13)</f>
        <v/>
      </c>
    </row>
    <row r="356" spans="3:6" ht="21.95" customHeight="1" x14ac:dyDescent="0.3">
      <c r="C356" s="166" t="s">
        <v>17</v>
      </c>
      <c r="D356" s="167" t="str">
        <f ca="1">IF(Planung!$DM$14&lt;99999,Planung!$DM$14,"")</f>
        <v/>
      </c>
      <c r="E356" s="206" t="str">
        <f ca="1">IF(OR(Planung!$DN$14=0,Planung!$DN$14=""),"",Planung!$DN$14)</f>
        <v/>
      </c>
      <c r="F356" s="168" t="str">
        <f ca="1">IF(OR(Planung!$DO$14=0,Planung!$DO$14=""),"",Planung!$DO$14)</f>
        <v/>
      </c>
    </row>
    <row r="357" spans="3:6" ht="21.95" customHeight="1" x14ac:dyDescent="0.3">
      <c r="C357" s="166" t="s">
        <v>18</v>
      </c>
      <c r="D357" s="167" t="str">
        <f ca="1">IF(Planung!$DM$15&lt;99999,Planung!$DM$15,"")</f>
        <v/>
      </c>
      <c r="E357" s="206" t="str">
        <f ca="1">IF(OR(Planung!$DN$15=0,Planung!$DN$15=""),"",Planung!$DN$15)</f>
        <v/>
      </c>
      <c r="F357" s="168" t="str">
        <f ca="1">IF(OR(Planung!$DO$15=0,Planung!$DO$15=""),"",Planung!$DO$15)</f>
        <v/>
      </c>
    </row>
    <row r="358" spans="3:6" ht="21.95" customHeight="1" x14ac:dyDescent="0.3">
      <c r="C358" s="166" t="s">
        <v>24</v>
      </c>
      <c r="D358" s="167" t="str">
        <f ca="1">IF(Planung!$DM$16&lt;99999,Planung!$DM$16,"")</f>
        <v/>
      </c>
      <c r="E358" s="206" t="str">
        <f ca="1">IF(OR(Planung!$DN$16=0,Planung!$DN$16=""),"",Planung!$DN$16)</f>
        <v/>
      </c>
      <c r="F358" s="168" t="str">
        <f ca="1">IF(OR(Planung!$DO$16=0,Planung!$DO$16=""),"",Planung!$DO$16)</f>
        <v/>
      </c>
    </row>
    <row r="359" spans="3:6" ht="21.95" customHeight="1" x14ac:dyDescent="0.3">
      <c r="C359" s="166" t="s">
        <v>25</v>
      </c>
      <c r="D359" s="167" t="str">
        <f ca="1">IF(Planung!$DM$17&lt;99999,Planung!$DM$17,"")</f>
        <v/>
      </c>
      <c r="E359" s="206" t="str">
        <f ca="1">IF(OR(Planung!$DN$17=0,Planung!$DN$17=""),"",Planung!$DN$17)</f>
        <v/>
      </c>
      <c r="F359" s="168" t="str">
        <f ca="1">IF(OR(Planung!$DO$17=0,Planung!$DO$17=""),"",Planung!$DO$17)</f>
        <v/>
      </c>
    </row>
    <row r="360" spans="3:6" ht="21.95" customHeight="1" x14ac:dyDescent="0.3">
      <c r="C360" s="166" t="s">
        <v>26</v>
      </c>
      <c r="D360" s="167" t="str">
        <f ca="1">IF(Planung!$DM$18&lt;99999,Planung!$DM$18,"")</f>
        <v/>
      </c>
      <c r="E360" s="206" t="str">
        <f ca="1">IF(OR(Planung!$DN$18=0,Planung!$DN$18=""),"",Planung!$DN$18)</f>
        <v/>
      </c>
      <c r="F360" s="168" t="str">
        <f ca="1">IF(OR(Planung!$DO$18=0,Planung!$DO$18=""),"",Planung!$DO$18)</f>
        <v/>
      </c>
    </row>
    <row r="361" spans="3:6" ht="21.95" customHeight="1" x14ac:dyDescent="0.3">
      <c r="C361" s="166" t="s">
        <v>27</v>
      </c>
      <c r="D361" s="167" t="str">
        <f ca="1">IF(Planung!$DM$19&lt;99999,Planung!$DM$19,"")</f>
        <v/>
      </c>
      <c r="E361" s="206" t="str">
        <f ca="1">IF(OR(Planung!$DN$19=0,Planung!$DN$19=""),"",Planung!$DN$19)</f>
        <v/>
      </c>
      <c r="F361" s="168" t="str">
        <f ca="1">IF(OR(Planung!$DO$19=0,Planung!$DO$19=""),"",Planung!$DO$19)</f>
        <v/>
      </c>
    </row>
    <row r="362" spans="3:6" ht="21.95" customHeight="1" x14ac:dyDescent="0.3">
      <c r="C362" s="166" t="s">
        <v>28</v>
      </c>
      <c r="D362" s="167" t="str">
        <f ca="1">IF(Planung!$DM$20&lt;99999,Planung!$DM$20,"")</f>
        <v/>
      </c>
      <c r="E362" s="206" t="str">
        <f ca="1">IF(OR(Planung!$DN$20=0,Planung!$DN$20=""),"",Planung!$DN$20)</f>
        <v/>
      </c>
      <c r="F362" s="168" t="str">
        <f ca="1">IF(OR(Planung!$DO$20=0,Planung!$DO$20=""),"",Planung!$DO$20)</f>
        <v/>
      </c>
    </row>
    <row r="363" spans="3:6" ht="21.95" customHeight="1" x14ac:dyDescent="0.3">
      <c r="C363" s="166" t="s">
        <v>29</v>
      </c>
      <c r="D363" s="167" t="str">
        <f ca="1">IF(Planung!$DM$21&lt;99999,Planung!$DM$21,"")</f>
        <v/>
      </c>
      <c r="E363" s="206" t="str">
        <f ca="1">IF(OR(Planung!$DN$21=0,Planung!$DN$21=""),"",Planung!$DN$21)</f>
        <v/>
      </c>
      <c r="F363" s="168" t="str">
        <f ca="1">IF(OR(Planung!$DO$21=0,Planung!$DO$21=""),"",Planung!$DO$21)</f>
        <v/>
      </c>
    </row>
    <row r="364" spans="3:6" ht="21.95" customHeight="1" x14ac:dyDescent="0.3">
      <c r="C364" s="166" t="s">
        <v>30</v>
      </c>
      <c r="D364" s="167" t="str">
        <f ca="1">IF(Planung!$DM$22&lt;99999,Planung!$DM$22,"")</f>
        <v/>
      </c>
      <c r="E364" s="206" t="str">
        <f ca="1">IF(OR(Planung!$DN$22=0,Planung!$DN$22=""),"",Planung!$DN$22)</f>
        <v/>
      </c>
      <c r="F364" s="168" t="str">
        <f ca="1">IF(OR(Planung!$DO$22=0,Planung!$DO$22=""),"",Planung!$DO$22)</f>
        <v/>
      </c>
    </row>
    <row r="365" spans="3:6" ht="21.95" customHeight="1" x14ac:dyDescent="0.3">
      <c r="C365" s="166" t="s">
        <v>31</v>
      </c>
      <c r="D365" s="167" t="str">
        <f ca="1">IF(Planung!$DM$23&lt;99999,Planung!$DM$23,"")</f>
        <v/>
      </c>
      <c r="E365" s="206" t="str">
        <f ca="1">IF(OR(Planung!$DN$23=0,Planung!$DN$23=""),"",Planung!$DN$23)</f>
        <v/>
      </c>
      <c r="F365" s="168" t="str">
        <f ca="1">IF(OR(Planung!$DO$23=0,Planung!$DO$23=""),"",Planung!$DO$23)</f>
        <v/>
      </c>
    </row>
    <row r="366" spans="3:6" ht="21.95" customHeight="1" x14ac:dyDescent="0.3">
      <c r="C366" s="166" t="s">
        <v>32</v>
      </c>
      <c r="D366" s="167" t="str">
        <f ca="1">IF(Planung!$DM$24&lt;99999,Planung!$DM$24,"")</f>
        <v/>
      </c>
      <c r="E366" s="206" t="str">
        <f ca="1">IF(OR(Planung!$DN$24=0,Planung!$DN$24=""),"",Planung!$DN$24)</f>
        <v/>
      </c>
      <c r="F366" s="168" t="str">
        <f ca="1">IF(OR(Planung!$DO$24=0,Planung!$DO$24=""),"",Planung!$DO$24)</f>
        <v/>
      </c>
    </row>
    <row r="367" spans="3:6" ht="21.95" customHeight="1" x14ac:dyDescent="0.3">
      <c r="C367" s="166" t="s">
        <v>33</v>
      </c>
      <c r="D367" s="167" t="str">
        <f ca="1">IF(Planung!$DM$25&lt;99999,Planung!$DM$25,"")</f>
        <v/>
      </c>
      <c r="E367" s="206" t="str">
        <f ca="1">IF(OR(Planung!$DN$25=0,Planung!$DN$25=""),"",Planung!$DN$25)</f>
        <v/>
      </c>
      <c r="F367" s="168" t="str">
        <f ca="1">IF(OR(Planung!$DO$25=0,Planung!$DO$25=""),"",Planung!$DO$25)</f>
        <v/>
      </c>
    </row>
    <row r="368" spans="3:6" ht="21.95" customHeight="1" x14ac:dyDescent="0.3">
      <c r="C368" s="166" t="s">
        <v>34</v>
      </c>
      <c r="D368" s="167" t="str">
        <f ca="1">IF(Planung!$DM$26&lt;99999,Planung!$DM$26,"")</f>
        <v/>
      </c>
      <c r="E368" s="206" t="str">
        <f ca="1">IF(OR(Planung!$DN$26=0,Planung!$DN$26=""),"",Planung!$DN$26)</f>
        <v/>
      </c>
      <c r="F368" s="168" t="str">
        <f ca="1">IF(OR(Planung!$DO$26=0,Planung!$DO$26=""),"",Planung!$DO$26)</f>
        <v/>
      </c>
    </row>
    <row r="369" spans="2:7" ht="21.95" customHeight="1" x14ac:dyDescent="0.3">
      <c r="C369" s="166" t="s">
        <v>35</v>
      </c>
      <c r="D369" s="167" t="str">
        <f ca="1">IF(Planung!$DM$27&lt;99999,Planung!$DM$27,"")</f>
        <v/>
      </c>
      <c r="E369" s="206" t="str">
        <f ca="1">IF(OR(Planung!$DN$27=0,Planung!$DN$27=""),"",Planung!$DN$27)</f>
        <v/>
      </c>
      <c r="F369" s="168" t="str">
        <f ca="1">IF(OR(Planung!$DO$27=0,Planung!$DO$27=""),"",Planung!$DO$27)</f>
        <v/>
      </c>
    </row>
    <row r="370" spans="2:7" ht="21.95" customHeight="1" thickBot="1" x14ac:dyDescent="0.35">
      <c r="C370" s="169" t="s">
        <v>36</v>
      </c>
      <c r="D370" s="170" t="str">
        <f ca="1">IF(Planung!$DM$28&lt;99999,Planung!$DM$28,"")</f>
        <v/>
      </c>
      <c r="E370" s="207" t="str">
        <f ca="1">IF(OR(Planung!$DN$28=0,Planung!$DN$28=""),"",Planung!$DN$28)</f>
        <v/>
      </c>
      <c r="F370" s="171" t="str">
        <f ca="1">IF(OR(Planung!$DO$28=0,Planung!$DO$28=""),"",Planung!$DO$28)</f>
        <v/>
      </c>
    </row>
    <row r="371" spans="2:7" ht="26.1" customHeight="1" thickTop="1" x14ac:dyDescent="0.3">
      <c r="B371" s="177" t="str">
        <f>Sprache!$E$47</f>
        <v>Anmerkung</v>
      </c>
    </row>
    <row r="372" spans="2:7" ht="26.1" customHeight="1" x14ac:dyDescent="0.3">
      <c r="B372" s="713" t="str">
        <f>IF($B$30="","",$B$30)</f>
        <v/>
      </c>
      <c r="C372" s="714"/>
      <c r="D372" s="714"/>
      <c r="E372" s="714"/>
      <c r="F372" s="714"/>
      <c r="G372" s="715"/>
    </row>
    <row r="373" spans="2:7" ht="26.1" customHeight="1" x14ac:dyDescent="0.3">
      <c r="B373" s="716"/>
      <c r="C373" s="717"/>
      <c r="D373" s="717"/>
      <c r="E373" s="717"/>
      <c r="F373" s="717"/>
      <c r="G373" s="718"/>
    </row>
    <row r="374" spans="2:7" ht="26.1" customHeight="1" x14ac:dyDescent="0.3"/>
    <row r="375" spans="2:7" x14ac:dyDescent="0.3"/>
  </sheetData>
  <sheetProtection sheet="1" selectLockedCells="1"/>
  <mergeCells count="36">
    <mergeCell ref="B123:G124"/>
    <mergeCell ref="B154:G155"/>
    <mergeCell ref="B185:G186"/>
    <mergeCell ref="B216:G217"/>
    <mergeCell ref="B247:G248"/>
    <mergeCell ref="C222:F222"/>
    <mergeCell ref="C125:F127"/>
    <mergeCell ref="C191:F191"/>
    <mergeCell ref="C129:F129"/>
    <mergeCell ref="C160:F160"/>
    <mergeCell ref="B30:G31"/>
    <mergeCell ref="C5:F5"/>
    <mergeCell ref="C1:F3"/>
    <mergeCell ref="C32:F34"/>
    <mergeCell ref="C36:F36"/>
    <mergeCell ref="C67:F67"/>
    <mergeCell ref="B61:G62"/>
    <mergeCell ref="C98:F98"/>
    <mergeCell ref="C63:F65"/>
    <mergeCell ref="C94:F96"/>
    <mergeCell ref="B92:G93"/>
    <mergeCell ref="C281:F283"/>
    <mergeCell ref="C285:F285"/>
    <mergeCell ref="B310:G311"/>
    <mergeCell ref="C312:F314"/>
    <mergeCell ref="C156:F158"/>
    <mergeCell ref="C187:F189"/>
    <mergeCell ref="C218:F220"/>
    <mergeCell ref="B278:G279"/>
    <mergeCell ref="C253:F253"/>
    <mergeCell ref="C249:F251"/>
    <mergeCell ref="C316:F316"/>
    <mergeCell ref="B341:G342"/>
    <mergeCell ref="C343:F345"/>
    <mergeCell ref="C347:F347"/>
    <mergeCell ref="B372:G373"/>
  </mergeCells>
  <conditionalFormatting sqref="D8:D28 D39:D58 D70:D89 D101:D120 D132:D151 D163:D182 D194:D213 D225:D244 D256:D275">
    <cfRule type="expression" dxfId="27" priority="58">
      <formula>($D8=$D7)</formula>
    </cfRule>
  </conditionalFormatting>
  <conditionalFormatting sqref="E8:F28 E39:F58 E70:F89 E101:F120 E132:F151 E163:F182 E194:F213 E225:F244 E256:F275">
    <cfRule type="expression" dxfId="26" priority="57">
      <formula>($D8=$D7)</formula>
    </cfRule>
  </conditionalFormatting>
  <conditionalFormatting sqref="D59">
    <cfRule type="expression" dxfId="25" priority="40">
      <formula>($D59=$D58)</formula>
    </cfRule>
  </conditionalFormatting>
  <conditionalFormatting sqref="E59:F59">
    <cfRule type="expression" dxfId="24" priority="39">
      <formula>($D59=$D58)</formula>
    </cfRule>
  </conditionalFormatting>
  <conditionalFormatting sqref="D90">
    <cfRule type="expression" dxfId="23" priority="38">
      <formula>($D90=$D89)</formula>
    </cfRule>
  </conditionalFormatting>
  <conditionalFormatting sqref="E90:F90">
    <cfRule type="expression" dxfId="22" priority="37">
      <formula>($D90=$D89)</formula>
    </cfRule>
  </conditionalFormatting>
  <conditionalFormatting sqref="D121">
    <cfRule type="expression" dxfId="21" priority="36">
      <formula>($D121=$D120)</formula>
    </cfRule>
  </conditionalFormatting>
  <conditionalFormatting sqref="E121:F121">
    <cfRule type="expression" dxfId="20" priority="35">
      <formula>($D121=$D120)</formula>
    </cfRule>
  </conditionalFormatting>
  <conditionalFormatting sqref="D152">
    <cfRule type="expression" dxfId="19" priority="34">
      <formula>($D152=$D151)</formula>
    </cfRule>
  </conditionalFormatting>
  <conditionalFormatting sqref="E152:F152">
    <cfRule type="expression" dxfId="18" priority="33">
      <formula>($D152=$D151)</formula>
    </cfRule>
  </conditionalFormatting>
  <conditionalFormatting sqref="D183">
    <cfRule type="expression" dxfId="17" priority="32">
      <formula>($D183=$D182)</formula>
    </cfRule>
  </conditionalFormatting>
  <conditionalFormatting sqref="E183:F183">
    <cfRule type="expression" dxfId="16" priority="31">
      <formula>($D183=$D182)</formula>
    </cfRule>
  </conditionalFormatting>
  <conditionalFormatting sqref="D214">
    <cfRule type="expression" dxfId="15" priority="30">
      <formula>($D214=$D213)</formula>
    </cfRule>
  </conditionalFormatting>
  <conditionalFormatting sqref="E214:F214">
    <cfRule type="expression" dxfId="14" priority="29">
      <formula>($D214=$D213)</formula>
    </cfRule>
  </conditionalFormatting>
  <conditionalFormatting sqref="D245">
    <cfRule type="expression" dxfId="13" priority="28">
      <formula>($D245=$D244)</formula>
    </cfRule>
  </conditionalFormatting>
  <conditionalFormatting sqref="E245:F245">
    <cfRule type="expression" dxfId="12" priority="27">
      <formula>($D245=$D244)</formula>
    </cfRule>
  </conditionalFormatting>
  <conditionalFormatting sqref="D276">
    <cfRule type="expression" dxfId="11" priority="26">
      <formula>($D276=$D275)</formula>
    </cfRule>
  </conditionalFormatting>
  <conditionalFormatting sqref="E276:F276">
    <cfRule type="expression" dxfId="10" priority="25">
      <formula>($D276=$D275)</formula>
    </cfRule>
  </conditionalFormatting>
  <conditionalFormatting sqref="D350:D370">
    <cfRule type="expression" dxfId="9" priority="6">
      <formula>($D350=$D349)</formula>
    </cfRule>
  </conditionalFormatting>
  <conditionalFormatting sqref="E350:F370">
    <cfRule type="expression" dxfId="8" priority="5">
      <formula>($D350=$D349)</formula>
    </cfRule>
  </conditionalFormatting>
  <conditionalFormatting sqref="D319:D339">
    <cfRule type="expression" dxfId="7" priority="4">
      <formula>($D319=$D318)</formula>
    </cfRule>
  </conditionalFormatting>
  <conditionalFormatting sqref="E319:F339">
    <cfRule type="expression" dxfId="6" priority="3">
      <formula>($D319=$D318)</formula>
    </cfRule>
  </conditionalFormatting>
  <conditionalFormatting sqref="D288:D308">
    <cfRule type="expression" dxfId="5" priority="2">
      <formula>($D288=$D287)</formula>
    </cfRule>
  </conditionalFormatting>
  <conditionalFormatting sqref="E288:F308">
    <cfRule type="expression" dxfId="4" priority="1">
      <formula>($D288=$D287)</formula>
    </cfRule>
  </conditionalFormatting>
  <pageMargins left="1.21875" right="0.42708333333333331" top="0.78740157499999996" bottom="0.78740157499999996" header="0.3" footer="0.3"/>
  <pageSetup paperSize="9" orientation="portrait" horizontalDpi="4294967293" verticalDpi="0" r:id="rId1"/>
  <rowBreaks count="8" manualBreakCount="8">
    <brk id="31" max="16383" man="1"/>
    <brk id="62" max="16383" man="1"/>
    <brk id="93" max="16383" man="1"/>
    <brk id="124" max="16383" man="1"/>
    <brk id="155" max="16383" man="1"/>
    <brk id="186" max="16383" man="1"/>
    <brk id="217" max="16383" man="1"/>
    <brk id="24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9FB76-691C-4935-A7AE-5AD94D84567E}">
  <sheetPr codeName="Tabelle6"/>
  <dimension ref="A1:M113"/>
  <sheetViews>
    <sheetView showGridLines="0" showRowColHeaders="0" workbookViewId="0">
      <selection activeCell="J1" sqref="J1"/>
    </sheetView>
  </sheetViews>
  <sheetFormatPr baseColWidth="10" defaultColWidth="0" defaultRowHeight="12.75" zeroHeight="1" x14ac:dyDescent="0.2"/>
  <cols>
    <col min="1" max="1" width="11.42578125" customWidth="1"/>
    <col min="2" max="2" width="19.28515625" hidden="1" customWidth="1"/>
    <col min="3" max="3" width="11.42578125" hidden="1" customWidth="1"/>
    <col min="4" max="4" width="7" style="69" hidden="1" customWidth="1"/>
    <col min="5" max="5" width="44.7109375" hidden="1" customWidth="1"/>
    <col min="6" max="8" width="44.7109375" customWidth="1"/>
    <col min="9" max="9" width="3.42578125" customWidth="1"/>
    <col min="10" max="10" width="17.7109375" customWidth="1"/>
    <col min="11" max="11" width="9.140625" customWidth="1"/>
    <col min="12" max="12" width="19.7109375" customWidth="1"/>
    <col min="13" max="13" width="0" hidden="1" customWidth="1"/>
    <col min="14" max="16384" width="11.42578125" hidden="1"/>
  </cols>
  <sheetData>
    <row r="1" spans="2:12" ht="34.5" thickBot="1" x14ac:dyDescent="0.55000000000000004">
      <c r="B1" s="88"/>
      <c r="F1" s="632" t="str">
        <f>$E$35</f>
        <v>Sprache wählen</v>
      </c>
      <c r="G1" s="632"/>
      <c r="H1" s="632"/>
      <c r="I1" s="104"/>
      <c r="J1" s="106" t="s">
        <v>155</v>
      </c>
      <c r="K1" s="184" t="str">
        <f>_xlfn.UNICHAR(8592)</f>
        <v>←</v>
      </c>
      <c r="L1" s="183" t="str">
        <f>$E$83</f>
        <v>Hier klicken und Sprache wählen</v>
      </c>
    </row>
    <row r="2" spans="2:12" ht="11.25" customHeight="1" thickBot="1" x14ac:dyDescent="0.25">
      <c r="F2" s="722"/>
      <c r="G2" s="722"/>
      <c r="I2" s="70"/>
      <c r="J2" s="71"/>
    </row>
    <row r="3" spans="2:12" ht="13.5" thickTop="1" x14ac:dyDescent="0.2">
      <c r="B3" s="72" t="s">
        <v>113</v>
      </c>
      <c r="C3" s="73">
        <f>IF(AND($J$1&lt;&gt;B4,$J$1&lt;&gt;B5),1,0)</f>
        <v>0</v>
      </c>
      <c r="D3" s="723"/>
      <c r="E3" s="725"/>
      <c r="F3" s="726" t="s">
        <v>113</v>
      </c>
      <c r="G3" s="728" t="s">
        <v>155</v>
      </c>
      <c r="H3" s="720" t="s">
        <v>112</v>
      </c>
      <c r="I3" s="74"/>
    </row>
    <row r="4" spans="2:12" ht="13.5" thickBot="1" x14ac:dyDescent="0.25">
      <c r="B4" s="72" t="s">
        <v>155</v>
      </c>
      <c r="C4" s="73">
        <f>IF($J$1=B4,1,0)</f>
        <v>1</v>
      </c>
      <c r="D4" s="724"/>
      <c r="E4" s="725"/>
      <c r="F4" s="727"/>
      <c r="G4" s="729"/>
      <c r="H4" s="721"/>
      <c r="I4" s="75"/>
      <c r="J4" s="76"/>
    </row>
    <row r="5" spans="2:12" ht="29.25" thickTop="1" x14ac:dyDescent="0.45">
      <c r="B5" s="72" t="s">
        <v>112</v>
      </c>
      <c r="C5" s="73">
        <f>IF($J$1=B5,1,0)</f>
        <v>0</v>
      </c>
      <c r="E5" s="72"/>
      <c r="F5" s="80" t="str">
        <f>$E$36</f>
        <v>Überschriften</v>
      </c>
      <c r="G5" s="81"/>
      <c r="H5" s="82"/>
      <c r="I5" s="75"/>
      <c r="J5" s="76"/>
    </row>
    <row r="6" spans="2:12" x14ac:dyDescent="0.2">
      <c r="E6" s="72" t="str">
        <f>IF($C$3,F6,IF($C$4,G6,IF($H6&lt;&gt;"",$H6,$F6)))</f>
        <v>Tie-Break</v>
      </c>
      <c r="F6" s="79" t="s">
        <v>365</v>
      </c>
      <c r="G6" s="77" t="s">
        <v>364</v>
      </c>
      <c r="H6" s="100"/>
    </row>
    <row r="7" spans="2:12" x14ac:dyDescent="0.2">
      <c r="E7" s="72" t="str">
        <f t="shared" ref="E7:E108" si="0">IF($C$3,F7,IF($C$4,G7,IF($H7&lt;&gt;"",$H7,$F7)))</f>
        <v>Direkte Vergleiche</v>
      </c>
      <c r="F7" s="79" t="s">
        <v>114</v>
      </c>
      <c r="G7" s="77" t="s">
        <v>12</v>
      </c>
      <c r="H7" s="78"/>
    </row>
    <row r="8" spans="2:12" x14ac:dyDescent="0.2">
      <c r="E8" s="72" t="str">
        <f t="shared" si="0"/>
        <v>Dein Datum</v>
      </c>
      <c r="F8" s="98" t="s">
        <v>150</v>
      </c>
      <c r="G8" s="97" t="s">
        <v>149</v>
      </c>
      <c r="H8" s="78"/>
    </row>
    <row r="9" spans="2:12" ht="15" customHeight="1" x14ac:dyDescent="0.45">
      <c r="E9" s="72" t="str">
        <f t="shared" si="0"/>
        <v>Nr.</v>
      </c>
      <c r="F9" s="95" t="s">
        <v>119</v>
      </c>
      <c r="G9" s="94" t="s">
        <v>0</v>
      </c>
      <c r="H9" s="78"/>
      <c r="I9" s="86"/>
    </row>
    <row r="10" spans="2:12" ht="15" customHeight="1" x14ac:dyDescent="0.45">
      <c r="E10" s="72" t="str">
        <f t="shared" si="0"/>
        <v>Teilnehmer bzw. Mannschaft</v>
      </c>
      <c r="F10" s="95" t="s">
        <v>120</v>
      </c>
      <c r="G10" s="94" t="s">
        <v>21</v>
      </c>
      <c r="H10" s="78"/>
      <c r="I10" s="86"/>
    </row>
    <row r="11" spans="2:12" ht="15" customHeight="1" x14ac:dyDescent="0.45">
      <c r="E11" s="72" t="str">
        <f t="shared" si="0"/>
        <v>Ergebnisse</v>
      </c>
      <c r="F11" s="95" t="s">
        <v>121</v>
      </c>
      <c r="G11" s="94" t="s">
        <v>22</v>
      </c>
      <c r="H11" s="78"/>
      <c r="I11" s="86"/>
    </row>
    <row r="12" spans="2:12" ht="15" customHeight="1" x14ac:dyDescent="0.45">
      <c r="E12" s="72" t="str">
        <f t="shared" si="0"/>
        <v>Tabelle</v>
      </c>
      <c r="F12" s="95" t="s">
        <v>122</v>
      </c>
      <c r="G12" s="94" t="s">
        <v>13</v>
      </c>
      <c r="H12" s="78"/>
      <c r="I12" s="86"/>
    </row>
    <row r="13" spans="2:12" ht="15" customHeight="1" x14ac:dyDescent="0.45">
      <c r="E13" s="72" t="str">
        <f t="shared" si="0"/>
        <v>Tabelle (Kopie)</v>
      </c>
      <c r="F13" s="95" t="s">
        <v>123</v>
      </c>
      <c r="G13" s="94" t="s">
        <v>52</v>
      </c>
      <c r="H13" s="78"/>
      <c r="I13" s="86"/>
    </row>
    <row r="14" spans="2:12" ht="15" customHeight="1" x14ac:dyDescent="0.45">
      <c r="E14" s="72" t="str">
        <f t="shared" si="0"/>
        <v>Spielpaarung</v>
      </c>
      <c r="F14" s="95" t="s">
        <v>126</v>
      </c>
      <c r="G14" s="94" t="s">
        <v>1</v>
      </c>
      <c r="H14" s="78"/>
      <c r="I14" s="86"/>
    </row>
    <row r="15" spans="2:12" ht="15" customHeight="1" x14ac:dyDescent="0.45">
      <c r="E15" s="72" t="str">
        <f t="shared" si="0"/>
        <v>Ergebnis</v>
      </c>
      <c r="F15" s="95" t="s">
        <v>127</v>
      </c>
      <c r="G15" s="94" t="s">
        <v>2</v>
      </c>
      <c r="H15" s="78"/>
      <c r="I15" s="86"/>
    </row>
    <row r="16" spans="2:12" ht="15" customHeight="1" x14ac:dyDescent="0.45">
      <c r="E16" s="72" t="str">
        <f t="shared" si="0"/>
        <v>Vollständig</v>
      </c>
      <c r="F16" s="95" t="s">
        <v>131</v>
      </c>
      <c r="G16" s="94" t="s">
        <v>128</v>
      </c>
      <c r="H16" s="78"/>
      <c r="I16" s="86"/>
    </row>
    <row r="17" spans="5:13" ht="15" customHeight="1" x14ac:dyDescent="0.45">
      <c r="E17" s="72" t="str">
        <f t="shared" si="0"/>
        <v>Noch unvollständig</v>
      </c>
      <c r="F17" s="95" t="s">
        <v>130</v>
      </c>
      <c r="G17" s="94" t="s">
        <v>129</v>
      </c>
      <c r="H17" s="78"/>
      <c r="I17" s="86"/>
    </row>
    <row r="18" spans="5:13" ht="15" customHeight="1" x14ac:dyDescent="0.45">
      <c r="E18" s="72" t="str">
        <f t="shared" si="0"/>
        <v>Hinspiele</v>
      </c>
      <c r="F18" s="95" t="s">
        <v>166</v>
      </c>
      <c r="G18" s="94" t="s">
        <v>164</v>
      </c>
      <c r="H18" s="78"/>
      <c r="I18" s="86"/>
    </row>
    <row r="19" spans="5:13" ht="15" customHeight="1" x14ac:dyDescent="0.45">
      <c r="E19" s="72" t="str">
        <f t="shared" si="0"/>
        <v>Rückspiele</v>
      </c>
      <c r="F19" s="95" t="s">
        <v>167</v>
      </c>
      <c r="G19" s="94" t="s">
        <v>165</v>
      </c>
      <c r="H19" s="78"/>
      <c r="I19" s="86"/>
    </row>
    <row r="20" spans="5:13" ht="15" x14ac:dyDescent="0.25">
      <c r="E20" s="72" t="str">
        <f t="shared" si="0"/>
        <v>Mit Rückspielen</v>
      </c>
      <c r="F20" s="98" t="s">
        <v>207</v>
      </c>
      <c r="G20" s="97" t="s">
        <v>59</v>
      </c>
      <c r="H20" s="78"/>
      <c r="I20" s="87"/>
      <c r="J20" s="87"/>
      <c r="K20" s="87"/>
      <c r="L20" s="87"/>
      <c r="M20" s="87"/>
    </row>
    <row r="21" spans="5:13" ht="15" x14ac:dyDescent="0.25">
      <c r="E21" s="72" t="str">
        <f t="shared" si="0"/>
        <v>SP</v>
      </c>
      <c r="F21" s="98" t="s">
        <v>103</v>
      </c>
      <c r="G21" s="97" t="s">
        <v>132</v>
      </c>
      <c r="H21" s="78"/>
      <c r="I21" s="87"/>
      <c r="J21" s="87"/>
      <c r="K21" s="87"/>
      <c r="L21" s="87"/>
      <c r="M21" s="87"/>
    </row>
    <row r="22" spans="5:13" ht="15" x14ac:dyDescent="0.25">
      <c r="E22" s="72" t="str">
        <f t="shared" si="0"/>
        <v>G</v>
      </c>
      <c r="F22" s="98" t="s">
        <v>104</v>
      </c>
      <c r="G22" s="97" t="s">
        <v>133</v>
      </c>
      <c r="H22" s="78"/>
      <c r="I22" s="87"/>
      <c r="J22" s="87"/>
      <c r="K22" s="87"/>
      <c r="L22" s="87"/>
      <c r="M22" s="87"/>
    </row>
    <row r="23" spans="5:13" ht="15" x14ac:dyDescent="0.25">
      <c r="E23" s="72" t="str">
        <f t="shared" si="0"/>
        <v>U</v>
      </c>
      <c r="F23" s="98" t="s">
        <v>105</v>
      </c>
      <c r="G23" s="97" t="s">
        <v>134</v>
      </c>
      <c r="H23" s="78"/>
      <c r="I23" s="87"/>
      <c r="J23" s="87"/>
      <c r="K23" s="87"/>
      <c r="L23" s="87"/>
      <c r="M23" s="87"/>
    </row>
    <row r="24" spans="5:13" ht="15" x14ac:dyDescent="0.25">
      <c r="E24" s="72" t="str">
        <f t="shared" si="0"/>
        <v>V</v>
      </c>
      <c r="F24" s="98" t="s">
        <v>106</v>
      </c>
      <c r="G24" s="97" t="s">
        <v>135</v>
      </c>
      <c r="H24" s="78"/>
      <c r="I24" s="87"/>
      <c r="J24" s="87"/>
      <c r="K24" s="87"/>
      <c r="L24" s="87"/>
      <c r="M24" s="87"/>
    </row>
    <row r="25" spans="5:13" ht="15" x14ac:dyDescent="0.25">
      <c r="E25" s="72" t="str">
        <f t="shared" si="0"/>
        <v>Quot.</v>
      </c>
      <c r="F25" s="98" t="s">
        <v>375</v>
      </c>
      <c r="G25" s="97" t="s">
        <v>375</v>
      </c>
      <c r="H25" s="78"/>
      <c r="I25" s="87"/>
      <c r="J25" s="87"/>
      <c r="K25" s="87"/>
      <c r="L25" s="87"/>
      <c r="M25" s="87"/>
    </row>
    <row r="26" spans="5:13" ht="15" x14ac:dyDescent="0.25">
      <c r="E26" s="72" t="str">
        <f t="shared" si="0"/>
        <v>Diff.</v>
      </c>
      <c r="F26" s="98" t="s">
        <v>109</v>
      </c>
      <c r="G26" s="97" t="s">
        <v>3</v>
      </c>
      <c r="H26" s="78"/>
      <c r="I26" s="87"/>
      <c r="J26" s="87"/>
      <c r="K26" s="87"/>
      <c r="L26" s="87"/>
      <c r="M26" s="87"/>
    </row>
    <row r="27" spans="5:13" ht="15" x14ac:dyDescent="0.25">
      <c r="E27" s="72" t="str">
        <f t="shared" si="0"/>
        <v>Pkt</v>
      </c>
      <c r="F27" s="98" t="s">
        <v>110</v>
      </c>
      <c r="G27" s="97" t="s">
        <v>136</v>
      </c>
      <c r="H27" s="78"/>
      <c r="I27" s="87"/>
      <c r="J27" s="87"/>
      <c r="K27" s="87"/>
      <c r="L27" s="87"/>
      <c r="M27" s="87"/>
    </row>
    <row r="28" spans="5:13" ht="15" x14ac:dyDescent="0.25">
      <c r="E28" s="72" t="str">
        <f t="shared" si="0"/>
        <v>erz. Tore</v>
      </c>
      <c r="F28" s="98" t="s">
        <v>107</v>
      </c>
      <c r="G28" s="97" t="s">
        <v>159</v>
      </c>
      <c r="H28" s="78"/>
      <c r="I28" s="87"/>
      <c r="J28" s="87"/>
      <c r="K28" s="87"/>
      <c r="L28" s="87"/>
      <c r="M28" s="87"/>
    </row>
    <row r="29" spans="5:13" x14ac:dyDescent="0.2">
      <c r="E29" s="72" t="str">
        <f t="shared" si="0"/>
        <v>TABELLE UNGÜLTIG</v>
      </c>
      <c r="F29" s="98" t="s">
        <v>138</v>
      </c>
      <c r="G29" s="97" t="s">
        <v>137</v>
      </c>
      <c r="H29" s="78"/>
    </row>
    <row r="30" spans="5:13" x14ac:dyDescent="0.2">
      <c r="E30" s="72" t="str">
        <f t="shared" si="0"/>
        <v>Teilnehmer und Ablaufplan</v>
      </c>
      <c r="F30" s="98" t="s">
        <v>139</v>
      </c>
      <c r="G30" s="97" t="s">
        <v>19</v>
      </c>
      <c r="H30" s="78"/>
    </row>
    <row r="31" spans="5:13" x14ac:dyDescent="0.2">
      <c r="E31" s="72" t="str">
        <f t="shared" si="0"/>
        <v>Teilnehmer</v>
      </c>
      <c r="F31" s="99" t="s">
        <v>140</v>
      </c>
      <c r="G31" s="97" t="s">
        <v>20</v>
      </c>
      <c r="H31" s="78"/>
    </row>
    <row r="32" spans="5:13" x14ac:dyDescent="0.2">
      <c r="E32" s="72" t="str">
        <f t="shared" si="0"/>
        <v>Ablaufplan</v>
      </c>
      <c r="F32" s="99" t="s">
        <v>141</v>
      </c>
      <c r="G32" s="97" t="s">
        <v>23</v>
      </c>
      <c r="H32" s="78"/>
    </row>
    <row r="33" spans="5:8" x14ac:dyDescent="0.2">
      <c r="E33" s="72" t="str">
        <f t="shared" si="0"/>
        <v>Spiel-Nr.</v>
      </c>
      <c r="F33" s="99" t="s">
        <v>142</v>
      </c>
      <c r="G33" s="97" t="s">
        <v>51</v>
      </c>
      <c r="H33" s="78"/>
    </row>
    <row r="34" spans="5:8" x14ac:dyDescent="0.2">
      <c r="E34" s="72" t="str">
        <f t="shared" si="0"/>
        <v>Paarungen</v>
      </c>
      <c r="F34" s="99" t="s">
        <v>143</v>
      </c>
      <c r="G34" s="97" t="s">
        <v>53</v>
      </c>
      <c r="H34" s="78"/>
    </row>
    <row r="35" spans="5:8" x14ac:dyDescent="0.2">
      <c r="E35" s="72" t="str">
        <f t="shared" si="0"/>
        <v>Sprache wählen</v>
      </c>
      <c r="F35" s="98" t="s">
        <v>111</v>
      </c>
      <c r="G35" s="97" t="s">
        <v>148</v>
      </c>
      <c r="H35" s="78"/>
    </row>
    <row r="36" spans="5:8" x14ac:dyDescent="0.2">
      <c r="E36" s="72" t="str">
        <f t="shared" si="0"/>
        <v>Überschriften</v>
      </c>
      <c r="F36" s="98" t="s">
        <v>115</v>
      </c>
      <c r="G36" s="97" t="s">
        <v>145</v>
      </c>
      <c r="H36" s="78"/>
    </row>
    <row r="37" spans="5:8" x14ac:dyDescent="0.2">
      <c r="E37" s="72" t="str">
        <f t="shared" si="0"/>
        <v>Meldungen</v>
      </c>
      <c r="F37" s="98" t="s">
        <v>146</v>
      </c>
      <c r="G37" s="97" t="s">
        <v>147</v>
      </c>
      <c r="H37" s="78"/>
    </row>
    <row r="38" spans="5:8" x14ac:dyDescent="0.2">
      <c r="E38" s="72" t="str">
        <f t="shared" si="0"/>
        <v>Deine Überschriften</v>
      </c>
      <c r="F38" s="98" t="s">
        <v>153</v>
      </c>
      <c r="G38" s="97" t="s">
        <v>152</v>
      </c>
      <c r="H38" s="78"/>
    </row>
    <row r="39" spans="5:8" x14ac:dyDescent="0.2">
      <c r="E39" s="72" t="str">
        <f t="shared" si="0"/>
        <v>Beginn</v>
      </c>
      <c r="F39" s="98" t="s">
        <v>171</v>
      </c>
      <c r="G39" s="97" t="s">
        <v>170</v>
      </c>
      <c r="H39" s="78"/>
    </row>
    <row r="40" spans="5:8" x14ac:dyDescent="0.2">
      <c r="E40" s="72" t="str">
        <f t="shared" si="0"/>
        <v>Ende</v>
      </c>
      <c r="F40" s="98" t="s">
        <v>173</v>
      </c>
      <c r="G40" s="97" t="s">
        <v>172</v>
      </c>
      <c r="H40" s="78"/>
    </row>
    <row r="41" spans="5:8" x14ac:dyDescent="0.2">
      <c r="E41" s="72" t="str">
        <f t="shared" si="0"/>
        <v>Spielzeiten</v>
      </c>
      <c r="F41" s="98" t="s">
        <v>189</v>
      </c>
      <c r="G41" s="97" t="s">
        <v>188</v>
      </c>
      <c r="H41" s="78"/>
    </row>
    <row r="42" spans="5:8" x14ac:dyDescent="0.2">
      <c r="E42" s="72" t="str">
        <f t="shared" si="0"/>
        <v>Spielzeit pro Spiel</v>
      </c>
      <c r="F42" s="98" t="s">
        <v>179</v>
      </c>
      <c r="G42" s="97" t="s">
        <v>177</v>
      </c>
      <c r="H42" s="78"/>
    </row>
    <row r="43" spans="5:8" x14ac:dyDescent="0.2">
      <c r="E43" s="72" t="str">
        <f t="shared" si="0"/>
        <v>Wechselzeit</v>
      </c>
      <c r="F43" s="98" t="s">
        <v>180</v>
      </c>
      <c r="G43" s="97" t="s">
        <v>178</v>
      </c>
      <c r="H43" s="78"/>
    </row>
    <row r="44" spans="5:8" x14ac:dyDescent="0.2">
      <c r="E44" s="72" t="str">
        <f t="shared" si="0"/>
        <v>Anzahl der Spielfelder</v>
      </c>
      <c r="F44" s="98" t="s">
        <v>219</v>
      </c>
      <c r="G44" s="97" t="s">
        <v>218</v>
      </c>
      <c r="H44" s="78"/>
    </row>
    <row r="45" spans="5:8" x14ac:dyDescent="0.2">
      <c r="E45" s="72" t="str">
        <f t="shared" si="0"/>
        <v>Uhr</v>
      </c>
      <c r="F45" s="98" t="s">
        <v>181</v>
      </c>
      <c r="G45" s="97" t="s">
        <v>176</v>
      </c>
      <c r="H45" s="78"/>
    </row>
    <row r="46" spans="5:8" x14ac:dyDescent="0.2">
      <c r="E46" s="72" t="str">
        <f t="shared" si="0"/>
        <v>Spiel gegen</v>
      </c>
      <c r="F46" s="98" t="s">
        <v>185</v>
      </c>
      <c r="G46" s="97" t="s">
        <v>184</v>
      </c>
      <c r="H46" s="78"/>
    </row>
    <row r="47" spans="5:8" x14ac:dyDescent="0.2">
      <c r="E47" s="72" t="str">
        <f t="shared" si="0"/>
        <v>Anmerkung</v>
      </c>
      <c r="F47" s="98" t="s">
        <v>186</v>
      </c>
      <c r="G47" s="97" t="s">
        <v>187</v>
      </c>
      <c r="H47" s="78"/>
    </row>
    <row r="48" spans="5:8" x14ac:dyDescent="0.2">
      <c r="E48" s="72" t="str">
        <f t="shared" si="0"/>
        <v>Feld</v>
      </c>
      <c r="F48" s="98" t="s">
        <v>220</v>
      </c>
      <c r="G48" s="97" t="s">
        <v>221</v>
      </c>
      <c r="H48" s="78"/>
    </row>
    <row r="49" spans="5:8" x14ac:dyDescent="0.2">
      <c r="E49" s="72" t="str">
        <f t="shared" si="0"/>
        <v>Bonus</v>
      </c>
      <c r="F49" s="79" t="s">
        <v>116</v>
      </c>
      <c r="G49" s="77" t="s">
        <v>58</v>
      </c>
      <c r="H49" s="78"/>
    </row>
    <row r="50" spans="5:8" x14ac:dyDescent="0.2">
      <c r="E50" s="72" t="str">
        <f t="shared" si="0"/>
        <v>Spielpaarungen</v>
      </c>
      <c r="F50" s="95" t="s">
        <v>198</v>
      </c>
      <c r="G50" s="94" t="s">
        <v>199</v>
      </c>
      <c r="H50" s="78"/>
    </row>
    <row r="51" spans="5:8" x14ac:dyDescent="0.2">
      <c r="E51" s="72" t="str">
        <f t="shared" si="0"/>
        <v>Einstellungen</v>
      </c>
      <c r="F51" s="95" t="s">
        <v>203</v>
      </c>
      <c r="G51" s="94" t="s">
        <v>202</v>
      </c>
      <c r="H51" s="78"/>
    </row>
    <row r="52" spans="5:8" x14ac:dyDescent="0.2">
      <c r="E52" s="72" t="str">
        <f t="shared" si="0"/>
        <v>Anzahl der Punkte für einen Sieg:</v>
      </c>
      <c r="F52" s="95" t="s">
        <v>205</v>
      </c>
      <c r="G52" s="94" t="s">
        <v>204</v>
      </c>
      <c r="H52" s="78"/>
    </row>
    <row r="53" spans="5:8" x14ac:dyDescent="0.2">
      <c r="E53" s="72" t="str">
        <f t="shared" si="0"/>
        <v>Zusätzl. Pause (min)</v>
      </c>
      <c r="F53" s="95" t="s">
        <v>236</v>
      </c>
      <c r="G53" s="94" t="s">
        <v>237</v>
      </c>
      <c r="H53" s="78"/>
    </row>
    <row r="54" spans="5:8" x14ac:dyDescent="0.2">
      <c r="E54" s="72" t="str">
        <f t="shared" si="0"/>
        <v>Satz 1</v>
      </c>
      <c r="F54" s="95" t="s">
        <v>332</v>
      </c>
      <c r="G54" s="94" t="s">
        <v>329</v>
      </c>
      <c r="H54" s="78"/>
    </row>
    <row r="55" spans="5:8" x14ac:dyDescent="0.2">
      <c r="E55" s="72" t="str">
        <f t="shared" si="0"/>
        <v>Satz 2</v>
      </c>
      <c r="F55" s="95" t="s">
        <v>333</v>
      </c>
      <c r="G55" s="94" t="s">
        <v>330</v>
      </c>
      <c r="H55" s="78"/>
    </row>
    <row r="56" spans="5:8" x14ac:dyDescent="0.2">
      <c r="E56" s="72" t="str">
        <f t="shared" si="0"/>
        <v>Satz 3</v>
      </c>
      <c r="F56" s="95" t="s">
        <v>334</v>
      </c>
      <c r="G56" s="94" t="s">
        <v>331</v>
      </c>
      <c r="H56" s="78"/>
    </row>
    <row r="57" spans="5:8" x14ac:dyDescent="0.2">
      <c r="E57" s="72" t="str">
        <f t="shared" si="0"/>
        <v>Sätze</v>
      </c>
      <c r="F57" s="95" t="s">
        <v>336</v>
      </c>
      <c r="G57" s="94" t="s">
        <v>335</v>
      </c>
      <c r="H57" s="78"/>
    </row>
    <row r="58" spans="5:8" x14ac:dyDescent="0.2">
      <c r="E58" s="72" t="str">
        <f t="shared" si="0"/>
        <v>Bälle</v>
      </c>
      <c r="F58" s="95" t="s">
        <v>338</v>
      </c>
      <c r="G58" s="94" t="s">
        <v>337</v>
      </c>
      <c r="H58" s="78"/>
    </row>
    <row r="59" spans="5:8" x14ac:dyDescent="0.2">
      <c r="E59" s="72" t="str">
        <f t="shared" si="0"/>
        <v>Balldifferenz oder Ballquotient:</v>
      </c>
      <c r="F59" s="95" t="s">
        <v>374</v>
      </c>
      <c r="G59" s="94" t="s">
        <v>373</v>
      </c>
      <c r="H59" s="78"/>
    </row>
    <row r="60" spans="5:8" x14ac:dyDescent="0.2">
      <c r="E60" s="72" t="str">
        <f t="shared" si="0"/>
        <v>Balldifferenz</v>
      </c>
      <c r="F60" s="95" t="s">
        <v>343</v>
      </c>
      <c r="G60" s="94" t="s">
        <v>344</v>
      </c>
      <c r="H60" s="78"/>
    </row>
    <row r="61" spans="5:8" x14ac:dyDescent="0.2">
      <c r="E61" s="72" t="str">
        <f t="shared" si="0"/>
        <v>Ballquotient</v>
      </c>
      <c r="F61" s="95" t="s">
        <v>345</v>
      </c>
      <c r="G61" s="94" t="s">
        <v>346</v>
      </c>
      <c r="H61" s="78"/>
    </row>
    <row r="62" spans="5:8" x14ac:dyDescent="0.2">
      <c r="E62" s="72" t="str">
        <f t="shared" si="0"/>
        <v>Anzeige in den Kreuztabellen der Vorrunde:</v>
      </c>
      <c r="F62" s="95" t="s">
        <v>347</v>
      </c>
      <c r="G62" s="94" t="s">
        <v>348</v>
      </c>
      <c r="H62" s="78"/>
    </row>
    <row r="63" spans="5:8" x14ac:dyDescent="0.2">
      <c r="E63" s="72" t="str">
        <f t="shared" si="0"/>
        <v>Satzpunkte</v>
      </c>
      <c r="F63" s="95" t="s">
        <v>351</v>
      </c>
      <c r="G63" s="94" t="s">
        <v>352</v>
      </c>
      <c r="H63" s="78"/>
    </row>
    <row r="64" spans="5:8" x14ac:dyDescent="0.2">
      <c r="E64" s="72" t="str">
        <f t="shared" si="0"/>
        <v>Ballpunkte</v>
      </c>
      <c r="F64" s="95" t="s">
        <v>349</v>
      </c>
      <c r="G64" s="94" t="s">
        <v>350</v>
      </c>
      <c r="H64" s="78"/>
    </row>
    <row r="65" spans="5:8" x14ac:dyDescent="0.2">
      <c r="E65" s="72" t="str">
        <f t="shared" si="0"/>
        <v>Satzdifferenz als zweites Kriterium?</v>
      </c>
      <c r="F65" s="95" t="s">
        <v>385</v>
      </c>
      <c r="G65" s="94" t="s">
        <v>384</v>
      </c>
      <c r="H65" s="78"/>
    </row>
    <row r="66" spans="5:8" x14ac:dyDescent="0.2">
      <c r="E66" s="72" t="str">
        <f t="shared" si="0"/>
        <v>Ja</v>
      </c>
      <c r="F66" s="95" t="s">
        <v>371</v>
      </c>
      <c r="G66" s="94" t="s">
        <v>369</v>
      </c>
      <c r="H66" s="78"/>
    </row>
    <row r="67" spans="5:8" x14ac:dyDescent="0.2">
      <c r="E67" s="72" t="str">
        <f t="shared" si="0"/>
        <v>Nein</v>
      </c>
      <c r="F67" s="95" t="s">
        <v>372</v>
      </c>
      <c r="G67" s="94" t="s">
        <v>370</v>
      </c>
      <c r="H67" s="78"/>
    </row>
    <row r="68" spans="5:8" x14ac:dyDescent="0.2">
      <c r="E68" s="72" t="str">
        <f t="shared" si="0"/>
        <v>Satzpkt.</v>
      </c>
      <c r="F68" s="95" t="s">
        <v>377</v>
      </c>
      <c r="G68" s="94" t="s">
        <v>376</v>
      </c>
      <c r="H68" s="78"/>
    </row>
    <row r="69" spans="5:8" x14ac:dyDescent="0.2">
      <c r="E69" s="72" t="str">
        <f t="shared" si="0"/>
        <v>Erstes Kriterium für die Rangliste:</v>
      </c>
      <c r="F69" s="95" t="s">
        <v>378</v>
      </c>
      <c r="G69" s="94" t="s">
        <v>379</v>
      </c>
      <c r="H69" s="78"/>
    </row>
    <row r="70" spans="5:8" x14ac:dyDescent="0.2">
      <c r="E70" s="72" t="str">
        <f t="shared" si="0"/>
        <v>Anzahl der (Sieg-)Punkte</v>
      </c>
      <c r="F70" s="95" t="s">
        <v>383</v>
      </c>
      <c r="G70" s="94" t="s">
        <v>382</v>
      </c>
      <c r="H70" s="78"/>
    </row>
    <row r="71" spans="5:8" x14ac:dyDescent="0.2">
      <c r="E71" s="72" t="str">
        <f t="shared" si="0"/>
        <v>Anzahl der gewonnenen Sätze</v>
      </c>
      <c r="F71" s="95" t="s">
        <v>381</v>
      </c>
      <c r="G71" s="94" t="s">
        <v>380</v>
      </c>
      <c r="H71" s="78"/>
    </row>
    <row r="72" spans="5:8" x14ac:dyDescent="0.2">
      <c r="E72" s="72" t="str">
        <f t="shared" si="0"/>
        <v>Anzahl der gewonnenen Sätze als drittes Kriterium?</v>
      </c>
      <c r="F72" s="95" t="s">
        <v>392</v>
      </c>
      <c r="G72" s="94" t="s">
        <v>391</v>
      </c>
      <c r="H72" s="78"/>
    </row>
    <row r="73" spans="5:8" ht="27" customHeight="1" x14ac:dyDescent="0.2">
      <c r="E73" s="72" t="str">
        <f t="shared" si="0"/>
        <v>Nur sinnvoll, wenn die Anzahl der (Sieg-)Punkte 1. Kriterium ist</v>
      </c>
      <c r="F73" s="530" t="s">
        <v>395</v>
      </c>
      <c r="G73" s="531" t="s">
        <v>394</v>
      </c>
      <c r="H73" s="78"/>
    </row>
    <row r="74" spans="5:8" ht="12" customHeight="1" x14ac:dyDescent="0.2">
      <c r="E74" s="72" t="str">
        <f t="shared" si="0"/>
        <v>Teamnummern</v>
      </c>
      <c r="F74" s="79" t="s">
        <v>401</v>
      </c>
      <c r="G74" s="77" t="s">
        <v>399</v>
      </c>
      <c r="H74" s="78"/>
    </row>
    <row r="75" spans="5:8" x14ac:dyDescent="0.2">
      <c r="E75" s="72" t="str">
        <f t="shared" si="0"/>
        <v>Sieger</v>
      </c>
      <c r="F75" s="79" t="s">
        <v>402</v>
      </c>
      <c r="G75" s="77" t="s">
        <v>400</v>
      </c>
      <c r="H75" s="78"/>
    </row>
    <row r="76" spans="5:8" x14ac:dyDescent="0.2">
      <c r="E76" s="72" t="str">
        <f t="shared" si="0"/>
        <v>Schiedsrichter</v>
      </c>
      <c r="F76" s="79" t="s">
        <v>409</v>
      </c>
      <c r="G76" s="77" t="s">
        <v>410</v>
      </c>
      <c r="H76" s="78"/>
    </row>
    <row r="77" spans="5:8" x14ac:dyDescent="0.2">
      <c r="E77" s="72">
        <f t="shared" si="0"/>
        <v>0</v>
      </c>
      <c r="F77" s="79"/>
      <c r="G77" s="77"/>
      <c r="H77" s="78"/>
    </row>
    <row r="78" spans="5:8" ht="28.5" x14ac:dyDescent="0.45">
      <c r="E78" s="72"/>
      <c r="F78" s="83" t="str">
        <f>$E$37</f>
        <v>Meldungen</v>
      </c>
      <c r="G78" s="84"/>
      <c r="H78" s="85"/>
    </row>
    <row r="79" spans="5:8" ht="79.5" customHeight="1" x14ac:dyDescent="0.2">
      <c r="E79" s="72" t="str">
        <f t="shared" si="0"/>
        <v>Sind zwei oder mehr Mannschaften nicht unterscheidbar und wird eine Losentscheidung getroffen, genügt es, für die bevorzugte Mannschaft einen Bonuspunkt einzutragen.</v>
      </c>
      <c r="F79" s="89" t="s">
        <v>367</v>
      </c>
      <c r="G79" s="90" t="s">
        <v>366</v>
      </c>
      <c r="H79" s="91"/>
    </row>
    <row r="80" spans="5:8" ht="51.75" customHeight="1" x14ac:dyDescent="0.2">
      <c r="E80" s="72" t="str">
        <f t="shared" si="0"/>
        <v>Doppelte Spielpaarungen und Spiele gegen sich selbst
führen in der Gesamttabelle zu falschen Werten!</v>
      </c>
      <c r="F80" s="96" t="s">
        <v>160</v>
      </c>
      <c r="G80" s="132" t="s">
        <v>55</v>
      </c>
      <c r="H80" s="91"/>
    </row>
    <row r="81" spans="5:8" ht="51.75" customHeight="1" x14ac:dyDescent="0.2">
      <c r="E81" s="72" t="str">
        <f t="shared" si="0"/>
        <v>Änderung der Spielpaarungen nur auf dem Blatt 'Planung'!   Hier nur die Ergebnisse eintragen!</v>
      </c>
      <c r="F81" s="96" t="s">
        <v>125</v>
      </c>
      <c r="G81" s="90" t="s">
        <v>124</v>
      </c>
      <c r="H81" s="91"/>
    </row>
    <row r="82" spans="5:8" ht="16.5" customHeight="1" x14ac:dyDescent="0.2">
      <c r="E82" s="72" t="str">
        <f t="shared" si="0"/>
        <v>Kann gelöscht werden   →</v>
      </c>
      <c r="F82" s="102" t="s">
        <v>154</v>
      </c>
      <c r="G82" s="101" t="s">
        <v>151</v>
      </c>
      <c r="H82" s="92"/>
    </row>
    <row r="83" spans="5:8" ht="20.25" customHeight="1" x14ac:dyDescent="0.2">
      <c r="E83" s="72" t="str">
        <f t="shared" si="0"/>
        <v>Hier klicken und Sprache wählen</v>
      </c>
      <c r="F83" s="107" t="s">
        <v>157</v>
      </c>
      <c r="G83" s="105" t="s">
        <v>156</v>
      </c>
      <c r="H83" s="93"/>
    </row>
    <row r="84" spans="5:8" ht="32.25" customHeight="1" x14ac:dyDescent="0.2">
      <c r="E84" s="72" t="str">
        <f t="shared" si="0"/>
        <v>Doppelte Namen führen zu
falschen Tabellenwerten</v>
      </c>
      <c r="F84" s="146" t="s">
        <v>174</v>
      </c>
      <c r="G84" s="145" t="s">
        <v>54</v>
      </c>
      <c r="H84" s="93"/>
    </row>
    <row r="85" spans="5:8" ht="51.75" customHeight="1" x14ac:dyDescent="0.2">
      <c r="E85" s="72" t="str">
        <f t="shared" si="0"/>
        <v>Rote Schrift bedeutet, dass die Rangfolge auch mit dem direkten Vergleich nicht geklärt ist. Ein Entscheidungsspiel oder Los muss hier entscheiden.</v>
      </c>
      <c r="F85" s="257" t="s">
        <v>411</v>
      </c>
      <c r="G85" s="258" t="s">
        <v>412</v>
      </c>
      <c r="H85" s="92"/>
    </row>
    <row r="86" spans="5:8" ht="17.25" customHeight="1" x14ac:dyDescent="0.2">
      <c r="E86" s="72" t="str">
        <f t="shared" si="0"/>
        <v>Zeitkonflikt</v>
      </c>
      <c r="F86" s="259" t="s">
        <v>183</v>
      </c>
      <c r="G86" s="260" t="s">
        <v>182</v>
      </c>
      <c r="H86" s="261"/>
    </row>
    <row r="87" spans="5:8" ht="16.5" customHeight="1" x14ac:dyDescent="0.2">
      <c r="E87" s="72" t="str">
        <f t="shared" si="0"/>
        <v xml:space="preserve"> : </v>
      </c>
      <c r="F87" s="262" t="s">
        <v>117</v>
      </c>
      <c r="G87" s="278" t="s">
        <v>118</v>
      </c>
      <c r="H87" s="261"/>
    </row>
    <row r="88" spans="5:8" ht="33" customHeight="1" x14ac:dyDescent="0.2">
      <c r="E88" s="72" t="str">
        <f t="shared" si="0"/>
        <v>Direkte Vergleiche bei Gleichstand in Punkten, Tordifferenz und erzielten Toren (FIFA-Modus)</v>
      </c>
      <c r="F88" s="267" t="s">
        <v>211</v>
      </c>
      <c r="G88" s="268" t="s">
        <v>208</v>
      </c>
      <c r="H88" s="264"/>
    </row>
    <row r="89" spans="5:8" ht="32.25" customHeight="1" x14ac:dyDescent="0.2">
      <c r="E89" s="72" t="str">
        <f t="shared" si="0"/>
        <v>Direkte Vergleiche bei Gleichstand in Punkten (UEFA-Modus)</v>
      </c>
      <c r="F89" s="267" t="s">
        <v>209</v>
      </c>
      <c r="G89" s="268" t="s">
        <v>210</v>
      </c>
      <c r="H89" s="264"/>
    </row>
    <row r="90" spans="5:8" ht="18" customHeight="1" x14ac:dyDescent="0.2">
      <c r="E90" s="72" t="str">
        <f t="shared" si="0"/>
        <v>Modus für direkte Vergleiche:</v>
      </c>
      <c r="F90" s="270" t="s">
        <v>213</v>
      </c>
      <c r="G90" s="271" t="s">
        <v>212</v>
      </c>
      <c r="H90" s="272"/>
    </row>
    <row r="91" spans="5:8" ht="18" customHeight="1" x14ac:dyDescent="0.2">
      <c r="E91" s="72" t="str">
        <f t="shared" si="0"/>
        <v>Modus 1</v>
      </c>
      <c r="F91" s="270" t="s">
        <v>216</v>
      </c>
      <c r="G91" s="271" t="s">
        <v>214</v>
      </c>
      <c r="H91" s="272"/>
    </row>
    <row r="92" spans="5:8" ht="20.25" customHeight="1" x14ac:dyDescent="0.2">
      <c r="E92" s="72" t="str">
        <f t="shared" si="0"/>
        <v>Modus 2</v>
      </c>
      <c r="F92" s="270" t="s">
        <v>217</v>
      </c>
      <c r="G92" s="271" t="s">
        <v>215</v>
      </c>
      <c r="H92" s="272"/>
    </row>
    <row r="93" spans="5:8" ht="18" customHeight="1" x14ac:dyDescent="0.2">
      <c r="E93" s="72" t="str">
        <f t="shared" si="0"/>
        <v xml:space="preserve">ZEITKONFLIKT für </v>
      </c>
      <c r="F93" s="270" t="s">
        <v>230</v>
      </c>
      <c r="G93" s="271" t="s">
        <v>229</v>
      </c>
      <c r="H93" s="272"/>
    </row>
    <row r="94" spans="5:8" ht="18" customHeight="1" x14ac:dyDescent="0.2">
      <c r="E94" s="72" t="str">
        <f t="shared" si="0"/>
        <v xml:space="preserve">in den Spielen </v>
      </c>
      <c r="F94" s="270" t="s">
        <v>225</v>
      </c>
      <c r="G94" s="271" t="s">
        <v>226</v>
      </c>
      <c r="H94" s="272"/>
    </row>
    <row r="95" spans="5:8" ht="18" customHeight="1" x14ac:dyDescent="0.2">
      <c r="E95" s="72" t="str">
        <f t="shared" si="0"/>
        <v xml:space="preserve"> und </v>
      </c>
      <c r="F95" s="270" t="s">
        <v>227</v>
      </c>
      <c r="G95" s="271" t="s">
        <v>228</v>
      </c>
      <c r="H95" s="272"/>
    </row>
    <row r="96" spans="5:8" ht="32.25" customHeight="1" x14ac:dyDescent="0.2">
      <c r="E96" s="72" t="str">
        <f t="shared" si="0"/>
        <v xml:space="preserve">Wegen zeitlicher Konflikte kann nur auf maximal </v>
      </c>
      <c r="F96" s="270" t="s">
        <v>232</v>
      </c>
      <c r="G96" s="271" t="s">
        <v>233</v>
      </c>
      <c r="H96" s="272"/>
    </row>
    <row r="97" spans="5:8" ht="21" customHeight="1" x14ac:dyDescent="0.2">
      <c r="E97" s="72" t="str">
        <f t="shared" si="0"/>
        <v xml:space="preserve"> Spielplätzen gleichzeitig gespielt werden.</v>
      </c>
      <c r="F97" s="270" t="s">
        <v>234</v>
      </c>
      <c r="G97" s="271" t="s">
        <v>235</v>
      </c>
      <c r="H97" s="272"/>
    </row>
    <row r="98" spans="5:8" ht="18.75" customHeight="1" x14ac:dyDescent="0.2">
      <c r="E98" s="72" t="str">
        <f t="shared" si="0"/>
        <v xml:space="preserve"> Spielplatz gespielt werden.</v>
      </c>
      <c r="F98" s="270" t="s">
        <v>253</v>
      </c>
      <c r="G98" s="271" t="s">
        <v>252</v>
      </c>
      <c r="H98" s="272"/>
    </row>
    <row r="99" spans="5:8" ht="19.5" customHeight="1" x14ac:dyDescent="0.2">
      <c r="E99" s="72" t="str">
        <f t="shared" si="0"/>
        <v>Abkürzungen der Mannschaftsnamen:</v>
      </c>
      <c r="F99" s="270" t="s">
        <v>241</v>
      </c>
      <c r="G99" s="271" t="s">
        <v>242</v>
      </c>
      <c r="H99" s="272"/>
    </row>
    <row r="100" spans="5:8" ht="21.75" customHeight="1" x14ac:dyDescent="0.2">
      <c r="E100" s="72" t="str">
        <f t="shared" si="0"/>
        <v>Buchstaben</v>
      </c>
      <c r="F100" s="270" t="s">
        <v>243</v>
      </c>
      <c r="G100" s="271" t="s">
        <v>244</v>
      </c>
      <c r="H100" s="272"/>
    </row>
    <row r="101" spans="5:8" ht="18.75" customHeight="1" x14ac:dyDescent="0.2">
      <c r="E101" s="72" t="str">
        <f t="shared" si="0"/>
        <v>(max. 6)</v>
      </c>
      <c r="F101" s="270" t="s">
        <v>318</v>
      </c>
      <c r="G101" s="271" t="s">
        <v>318</v>
      </c>
      <c r="H101" s="272"/>
    </row>
    <row r="102" spans="5:8" ht="20.25" customHeight="1" x14ac:dyDescent="0.2">
      <c r="E102" s="72" t="str">
        <f t="shared" si="0"/>
        <v>z.B.  2 - 4</v>
      </c>
      <c r="F102" s="270" t="s">
        <v>404</v>
      </c>
      <c r="G102" s="271" t="s">
        <v>405</v>
      </c>
      <c r="H102" s="272"/>
    </row>
    <row r="103" spans="5:8" ht="32.25" customHeight="1" x14ac:dyDescent="0.2">
      <c r="E103" s="72" t="str">
        <f t="shared" si="0"/>
        <v>Unentschieden bei einzelnen Sätzen möglich?</v>
      </c>
      <c r="F103" s="270" t="s">
        <v>415</v>
      </c>
      <c r="G103" s="271" t="s">
        <v>416</v>
      </c>
      <c r="H103" s="272"/>
    </row>
    <row r="104" spans="5:8" ht="32.25" customHeight="1" x14ac:dyDescent="0.2">
      <c r="E104" s="72" t="str">
        <f t="shared" si="0"/>
        <v>Bei Unentschieden bekommt jedes Team 0,5 Satzpunkte.</v>
      </c>
      <c r="F104" s="270" t="s">
        <v>413</v>
      </c>
      <c r="G104" s="271" t="s">
        <v>414</v>
      </c>
      <c r="H104" s="272"/>
    </row>
    <row r="105" spans="5:8" ht="32.25" customHeight="1" x14ac:dyDescent="0.2">
      <c r="E105" s="72">
        <f t="shared" si="0"/>
        <v>0</v>
      </c>
      <c r="F105" s="270"/>
      <c r="G105" s="271"/>
      <c r="H105" s="272"/>
    </row>
    <row r="106" spans="5:8" ht="19.5" customHeight="1" x14ac:dyDescent="0.2">
      <c r="E106" s="72">
        <f t="shared" si="0"/>
        <v>0</v>
      </c>
      <c r="F106" s="270"/>
      <c r="G106" s="271"/>
      <c r="H106" s="272"/>
    </row>
    <row r="107" spans="5:8" ht="21" customHeight="1" x14ac:dyDescent="0.2">
      <c r="E107" s="72">
        <f t="shared" si="0"/>
        <v>0</v>
      </c>
      <c r="F107" s="270"/>
      <c r="G107" s="271"/>
      <c r="H107" s="272"/>
    </row>
    <row r="108" spans="5:8" ht="16.5" customHeight="1" thickBot="1" x14ac:dyDescent="0.25">
      <c r="E108" s="72">
        <f t="shared" si="0"/>
        <v>0</v>
      </c>
      <c r="F108" s="265"/>
      <c r="G108" s="263"/>
      <c r="H108" s="266"/>
    </row>
    <row r="109" spans="5:8" ht="13.5" thickTop="1" x14ac:dyDescent="0.2"/>
    <row r="110" spans="5:8" x14ac:dyDescent="0.2"/>
    <row r="111" spans="5:8" x14ac:dyDescent="0.2"/>
    <row r="112" spans="5:8" hidden="1" x14ac:dyDescent="0.2"/>
    <row r="113" spans="9:9" hidden="1" x14ac:dyDescent="0.2">
      <c r="I113" s="103"/>
    </row>
  </sheetData>
  <sheetProtection sheet="1" selectLockedCells="1"/>
  <mergeCells count="7">
    <mergeCell ref="F1:H1"/>
    <mergeCell ref="H3:H4"/>
    <mergeCell ref="F2:G2"/>
    <mergeCell ref="D3:D4"/>
    <mergeCell ref="E3:E4"/>
    <mergeCell ref="F3:F4"/>
    <mergeCell ref="G3:G4"/>
  </mergeCells>
  <conditionalFormatting sqref="F3:F4">
    <cfRule type="expression" dxfId="3" priority="7">
      <formula>C3</formula>
    </cfRule>
  </conditionalFormatting>
  <conditionalFormatting sqref="G3:G4">
    <cfRule type="expression" dxfId="2" priority="3">
      <formula>C4</formula>
    </cfRule>
  </conditionalFormatting>
  <conditionalFormatting sqref="D3:D4">
    <cfRule type="expression" dxfId="1" priority="84">
      <formula>#REF!</formula>
    </cfRule>
  </conditionalFormatting>
  <conditionalFormatting sqref="H3:H4">
    <cfRule type="expression" dxfId="0" priority="85">
      <formula>C5</formula>
    </cfRule>
  </conditionalFormatting>
  <dataValidations count="3">
    <dataValidation allowBlank="1" showErrorMessage="1" errorTitle="Language" error="Invalid language" promptTitle="Language" prompt="Please choose a language for the country names" sqref="I3" xr:uid="{D74F54ED-A484-497F-B60B-4572799DBFBF}"/>
    <dataValidation type="whole" allowBlank="1" showInputMessage="1" showErrorMessage="1" sqref="J2" xr:uid="{3B6319A8-0080-4C57-8EFB-9F91E387C351}">
      <formula1>1</formula1>
      <formula2>5</formula2>
    </dataValidation>
    <dataValidation type="list" allowBlank="1" showErrorMessage="1" errorTitle="Language" error="Invalid language" sqref="J1" xr:uid="{D7322420-D554-4832-9E07-C0DBCDC53145}">
      <formula1>$B$3:$B$5</formula1>
    </dataValidation>
  </dataValidations>
  <pageMargins left="0.7" right="0.7" top="0.78740157499999996" bottom="0.78740157499999996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83EEF-2674-475D-978A-9F01AFF94912}">
  <sheetPr codeName="Tabelle7"/>
  <dimension ref="A1:H42"/>
  <sheetViews>
    <sheetView showGridLines="0" showRowColHeaders="0" workbookViewId="0">
      <selection activeCell="B9" sqref="B9"/>
    </sheetView>
  </sheetViews>
  <sheetFormatPr baseColWidth="10" defaultColWidth="0" defaultRowHeight="12.75" zeroHeight="1" x14ac:dyDescent="0.2"/>
  <cols>
    <col min="1" max="1" width="11.42578125" style="273" customWidth="1"/>
    <col min="2" max="2" width="35.85546875" customWidth="1"/>
    <col min="3" max="3" width="7.28515625" customWidth="1"/>
    <col min="4" max="5" width="11.42578125" customWidth="1"/>
    <col min="6" max="7" width="11.42578125" hidden="1" customWidth="1"/>
    <col min="8" max="8" width="13.42578125" hidden="1" customWidth="1"/>
    <col min="9" max="16384" width="11.42578125" hidden="1"/>
  </cols>
  <sheetData>
    <row r="1" spans="1:8" ht="26.25" x14ac:dyDescent="0.4">
      <c r="B1" s="248" t="str">
        <f>Sprache!$E$51</f>
        <v>Einstellungen</v>
      </c>
    </row>
    <row r="2" spans="1:8" x14ac:dyDescent="0.2"/>
    <row r="3" spans="1:8" x14ac:dyDescent="0.2"/>
    <row r="4" spans="1:8" x14ac:dyDescent="0.2">
      <c r="A4" s="277" t="s">
        <v>6</v>
      </c>
      <c r="B4" s="275" t="str">
        <f>Sprache!$E$52</f>
        <v>Anzahl der Punkte für einen Sieg:</v>
      </c>
      <c r="C4" s="249">
        <v>2</v>
      </c>
    </row>
    <row r="5" spans="1:8" x14ac:dyDescent="0.2"/>
    <row r="6" spans="1:8" x14ac:dyDescent="0.2"/>
    <row r="7" spans="1:8" x14ac:dyDescent="0.2">
      <c r="A7" s="277" t="s">
        <v>7</v>
      </c>
      <c r="B7" s="276" t="str">
        <f>Sprache!$E$69</f>
        <v>Erstes Kriterium für die Rangliste:</v>
      </c>
    </row>
    <row r="8" spans="1:8" x14ac:dyDescent="0.2"/>
    <row r="9" spans="1:8" ht="21.75" customHeight="1" x14ac:dyDescent="0.2">
      <c r="B9" s="274" t="s">
        <v>382</v>
      </c>
      <c r="G9" s="501" t="b">
        <f>($B$9=Sprache!$E$70)</f>
        <v>1</v>
      </c>
      <c r="H9" s="501">
        <f>IF(G9,8,51)</f>
        <v>8</v>
      </c>
    </row>
    <row r="10" spans="1:8" x14ac:dyDescent="0.2">
      <c r="G10" s="147"/>
    </row>
    <row r="11" spans="1:8" x14ac:dyDescent="0.2"/>
    <row r="12" spans="1:8" x14ac:dyDescent="0.2">
      <c r="A12" s="277" t="s">
        <v>8</v>
      </c>
      <c r="B12" s="276" t="str">
        <f>Sprache!$E$65</f>
        <v>Satzdifferenz als zweites Kriterium?</v>
      </c>
    </row>
    <row r="13" spans="1:8" x14ac:dyDescent="0.2"/>
    <row r="14" spans="1:8" ht="21.75" customHeight="1" x14ac:dyDescent="0.2">
      <c r="B14" s="274" t="s">
        <v>370</v>
      </c>
      <c r="G14" s="501" t="b">
        <f>($B$14=Sprache!$E$66)</f>
        <v>0</v>
      </c>
    </row>
    <row r="15" spans="1:8" x14ac:dyDescent="0.2"/>
    <row r="16" spans="1:8" x14ac:dyDescent="0.2"/>
    <row r="17" spans="1:8" x14ac:dyDescent="0.2">
      <c r="A17" s="277" t="s">
        <v>9</v>
      </c>
      <c r="B17" s="276" t="str">
        <f>Sprache!$E$72</f>
        <v>Anzahl der gewonnenen Sätze als drittes Kriterium?</v>
      </c>
    </row>
    <row r="18" spans="1:8" ht="18.75" customHeight="1" x14ac:dyDescent="0.2">
      <c r="B18" s="532" t="str">
        <f>Sprache!$E$73</f>
        <v>Nur sinnvoll, wenn die Anzahl der (Sieg-)Punkte 1. Kriterium ist</v>
      </c>
    </row>
    <row r="19" spans="1:8" ht="21.75" customHeight="1" x14ac:dyDescent="0.2">
      <c r="B19" s="274" t="s">
        <v>370</v>
      </c>
      <c r="G19" s="501" t="b">
        <f>($B$19=Sprache!$E$66)</f>
        <v>0</v>
      </c>
    </row>
    <row r="20" spans="1:8" x14ac:dyDescent="0.2"/>
    <row r="21" spans="1:8" x14ac:dyDescent="0.2"/>
    <row r="22" spans="1:8" x14ac:dyDescent="0.2">
      <c r="A22" s="277" t="s">
        <v>10</v>
      </c>
      <c r="B22" s="276" t="str">
        <f>Sprache!$E$59</f>
        <v>Balldifferenz oder Ballquotient:</v>
      </c>
      <c r="C22" s="269"/>
    </row>
    <row r="23" spans="1:8" x14ac:dyDescent="0.2">
      <c r="B23" s="269"/>
      <c r="C23" s="269"/>
      <c r="F23" s="211" t="s">
        <v>359</v>
      </c>
      <c r="G23" s="211" t="s">
        <v>360</v>
      </c>
      <c r="H23" s="211" t="s">
        <v>361</v>
      </c>
    </row>
    <row r="24" spans="1:8" ht="21.75" customHeight="1" x14ac:dyDescent="0.2">
      <c r="B24" s="274" t="s">
        <v>344</v>
      </c>
      <c r="C24" s="269"/>
      <c r="F24" s="501">
        <v>499</v>
      </c>
      <c r="G24" s="501" t="b">
        <f>($B$24=Sprache!$E$60)</f>
        <v>1</v>
      </c>
      <c r="H24" s="501">
        <v>3</v>
      </c>
    </row>
    <row r="25" spans="1:8" x14ac:dyDescent="0.2"/>
    <row r="26" spans="1:8" x14ac:dyDescent="0.2">
      <c r="B26" s="103"/>
      <c r="C26" s="103"/>
      <c r="D26" s="103"/>
    </row>
    <row r="27" spans="1:8" x14ac:dyDescent="0.2">
      <c r="A27" s="277" t="s">
        <v>11</v>
      </c>
      <c r="B27" s="276" t="str">
        <f>Sprache!$E$62</f>
        <v>Anzeige in den Kreuztabellen der Vorrunde:</v>
      </c>
      <c r="C27" s="103"/>
      <c r="D27" s="103"/>
    </row>
    <row r="28" spans="1:8" x14ac:dyDescent="0.2">
      <c r="B28" s="103"/>
      <c r="C28" s="103"/>
      <c r="D28" s="103"/>
      <c r="G28" s="500" t="s">
        <v>353</v>
      </c>
      <c r="H28" s="500" t="s">
        <v>354</v>
      </c>
    </row>
    <row r="29" spans="1:8" ht="20.45" customHeight="1" x14ac:dyDescent="0.2">
      <c r="B29" s="274" t="s">
        <v>350</v>
      </c>
      <c r="C29" s="499"/>
      <c r="D29" s="499"/>
      <c r="F29" s="501"/>
      <c r="G29" s="501">
        <f>IF($B$29=Sprache!$E$63,14,3)</f>
        <v>3</v>
      </c>
      <c r="H29" s="501">
        <f>IF($B$29=Sprache!$E$63,11,2)</f>
        <v>2</v>
      </c>
    </row>
    <row r="30" spans="1:8" x14ac:dyDescent="0.2"/>
    <row r="31" spans="1:8" x14ac:dyDescent="0.2"/>
    <row r="32" spans="1:8" x14ac:dyDescent="0.2"/>
    <row r="33" spans="1:4" x14ac:dyDescent="0.2">
      <c r="A33" s="277" t="s">
        <v>16</v>
      </c>
      <c r="B33" t="str">
        <f>Sprache!$E$99</f>
        <v>Abkürzungen der Mannschaftsnamen:</v>
      </c>
      <c r="C33" s="249">
        <v>7</v>
      </c>
      <c r="D33" t="str">
        <f>Sprache!$E$100</f>
        <v>Buchstaben</v>
      </c>
    </row>
    <row r="34" spans="1:4" x14ac:dyDescent="0.2"/>
    <row r="35" spans="1:4" x14ac:dyDescent="0.2"/>
    <row r="36" spans="1:4" x14ac:dyDescent="0.2"/>
    <row r="37" spans="1:4" x14ac:dyDescent="0.2">
      <c r="A37" s="277" t="s">
        <v>17</v>
      </c>
      <c r="B37" s="276" t="str">
        <f>Sprache!$E$103</f>
        <v>Unentschieden bei einzelnen Sätzen möglich?</v>
      </c>
    </row>
    <row r="38" spans="1:4" ht="19.5" customHeight="1" x14ac:dyDescent="0.2">
      <c r="B38" s="532" t="str">
        <f>Sprache!$E$104</f>
        <v>Bei Unentschieden bekommt jedes Team 0,5 Satzpunkte.</v>
      </c>
    </row>
    <row r="39" spans="1:4" ht="20.45" customHeight="1" x14ac:dyDescent="0.2">
      <c r="B39" s="274" t="s">
        <v>370</v>
      </c>
    </row>
    <row r="40" spans="1:4" x14ac:dyDescent="0.2"/>
    <row r="41" spans="1:4" x14ac:dyDescent="0.2"/>
    <row r="42" spans="1:4" x14ac:dyDescent="0.2"/>
  </sheetData>
  <sheetProtection sheet="1" selectLockedCells="1"/>
  <dataValidations count="1">
    <dataValidation type="whole" allowBlank="1" showInputMessage="1" showErrorMessage="1" sqref="C4" xr:uid="{25EAEB21-CFB3-494F-BB40-846482A8E772}">
      <formula1>1</formula1>
      <formula2>9</formula2>
    </dataValidation>
  </dataValidation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400244CF-378A-41D6-977C-30F67A3A961B}">
          <x14:formula1>
            <xm:f>Sprache!$E$60:$E$61</xm:f>
          </x14:formula1>
          <xm:sqref>B24</xm:sqref>
        </x14:dataValidation>
        <x14:dataValidation type="list" allowBlank="1" showInputMessage="1" showErrorMessage="1" xr:uid="{BB0593E7-46F6-4736-B974-1202B0277537}">
          <x14:formula1>
            <xm:f>Sprache!$E$63:$E$64</xm:f>
          </x14:formula1>
          <xm:sqref>B29</xm:sqref>
        </x14:dataValidation>
        <x14:dataValidation type="list" allowBlank="1" showInputMessage="1" showErrorMessage="1" xr:uid="{6A0DBBF3-E82B-406C-81B2-FAA192A0DFF8}">
          <x14:formula1>
            <xm:f>Sprache!$E$66:$E$67</xm:f>
          </x14:formula1>
          <xm:sqref>B14 B19 B39</xm:sqref>
        </x14:dataValidation>
        <x14:dataValidation type="list" allowBlank="1" showInputMessage="1" showErrorMessage="1" xr:uid="{0891CC71-3E1C-495A-A0F8-F37635925032}">
          <x14:formula1>
            <xm:f>Sprache!$E$70:$E$71</xm:f>
          </x14:formula1>
          <xm:sqref>B9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Planung</vt:lpstr>
      <vt:lpstr>proof</vt:lpstr>
      <vt:lpstr>Ergebnisse</vt:lpstr>
      <vt:lpstr>Playoffs</vt:lpstr>
      <vt:lpstr>TieBreak</vt:lpstr>
      <vt:lpstr>DirekteVergleiche</vt:lpstr>
      <vt:lpstr>Anstoßzeiten</vt:lpstr>
      <vt:lpstr>Sprache</vt:lpstr>
      <vt:lpstr>Einstellungen</vt:lpstr>
      <vt:lpstr>Spielpaarungen</vt:lpstr>
      <vt:lpstr>Info</vt:lpstr>
      <vt:lpstr>Calc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2026-01-27T15:08:16Z</dcterms:modified>
</cp:coreProperties>
</file>