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419E87B5-6733-4377-AE0A-2562E83FBCBC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 s="1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43" i="7" l="1"/>
  <c r="I135" i="7"/>
  <c r="I127" i="7"/>
  <c r="I111" i="7"/>
  <c r="F133" i="7"/>
  <c r="I63" i="7"/>
  <c r="I55" i="7"/>
  <c r="I23" i="7"/>
  <c r="I15" i="7"/>
  <c r="E22" i="9"/>
  <c r="R8" i="6" s="1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U116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L12" i="3"/>
  <c r="M14" i="3"/>
  <c r="G16" i="3"/>
  <c r="P20" i="3"/>
  <c r="P21" i="3"/>
  <c r="L23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0" i="3"/>
  <c r="N18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18" i="3"/>
  <c r="L27" i="3"/>
  <c r="P35" i="3"/>
  <c r="N30" i="3"/>
  <c r="K30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P21" i="6"/>
  <c r="Q40" i="6"/>
  <c r="Q22" i="6"/>
  <c r="Q13" i="6"/>
  <c r="Q44" i="6"/>
  <c r="P25" i="6"/>
  <c r="E7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23" i="14"/>
  <c r="E23" i="14" s="1"/>
  <c r="AQ17" i="14"/>
  <c r="AQ16" i="14"/>
  <c r="AQ21" i="14"/>
  <c r="AQ20" i="14"/>
  <c r="AQ18" i="14"/>
  <c r="AQ19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30" i="14" s="1"/>
  <c r="AQ37" i="14" s="1"/>
  <c r="E37" i="14" s="1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AZ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AZ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AZ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AZ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Z23" i="6"/>
  <c r="AM8" i="6"/>
  <c r="AM22" i="6" s="1"/>
  <c r="AC15" i="6"/>
  <c r="AM7" i="6" s="1"/>
  <c r="G22" i="14"/>
  <c r="AF15" i="6"/>
  <c r="AZ15" i="6"/>
  <c r="BF8" i="6"/>
  <c r="BF20" i="6" s="1"/>
  <c r="AC34" i="6"/>
  <c r="BF7" i="6" s="1"/>
  <c r="AF34" i="6"/>
  <c r="AZ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Z39" i="6"/>
  <c r="AC12" i="6"/>
  <c r="AJ7" i="6" s="1"/>
  <c r="AJ8" i="6"/>
  <c r="AJ17" i="6" s="1"/>
  <c r="AF12" i="6"/>
  <c r="G19" i="14"/>
  <c r="AQ29" i="14" s="1"/>
  <c r="E28" i="14" s="1"/>
  <c r="AQ35" i="14" s="1"/>
  <c r="AZ12" i="6"/>
  <c r="G28" i="14" l="1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<sst xmlns="http://schemas.openxmlformats.org/spreadsheetml/2006/main" count="876" uniqueCount="329">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</sst>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5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60" fillId="0" borderId="0" xfId="3" applyFont="1" applyAlignment="1" applyProtection="1">
      <alignment horizontal="left"/>
    </xf>
    <xf numFmtId="0" fontId="54" fillId="0" borderId="0" xfId="0" applyFont="1" applyProtection="1"/>
    <xf numFmtId="0" fontId="5" fillId="0" borderId="0" xfId="0" applyFont="1" applyFill="1" applyBorder="1" applyProtection="1"/>
    <xf numFmtId="164" fontId="14" fillId="0" borderId="0" xfId="0" applyNumberFormat="1" applyFont="1" applyFill="1" applyBorder="1" applyAlignment="1" applyProtection="1">
      <alignment horizontal="center" vertical="center" shrinkToFit="1"/>
    </xf>
    <xf numFmtId="0" fontId="14" fillId="0" borderId="0" xfId="0" applyFont="1" applyFill="1" applyBorder="1" applyAlignment="1" applyProtection="1">
      <alignment horizontal="left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europa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319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93" t="s">
        <v>281</v>
      </c>
      <c r="H3" s="494"/>
      <c r="I3" s="494"/>
      <c r="J3" s="494"/>
      <c r="K3" s="494"/>
      <c r="L3" s="494"/>
      <c r="M3" s="494"/>
      <c r="N3" s="494"/>
      <c r="O3" s="494"/>
      <c r="P3" s="494"/>
      <c r="Q3" s="49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6">
        <v>46080</v>
      </c>
      <c r="H4" s="497"/>
      <c r="I4" s="497"/>
      <c r="J4" s="497"/>
      <c r="K4" s="497"/>
      <c r="L4" s="497"/>
      <c r="M4" s="497"/>
      <c r="N4" s="497"/>
      <c r="O4" s="497"/>
      <c r="P4" s="497"/>
      <c r="Q4" s="498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Results</v>
      </c>
      <c r="D6" s="179"/>
      <c r="E6" s="179"/>
      <c r="F6" s="179"/>
      <c r="G6" s="179"/>
      <c r="I6" s="179"/>
      <c r="J6" s="179"/>
      <c r="K6" s="179"/>
      <c r="L6" s="179"/>
      <c r="M6" s="179"/>
      <c r="O6" s="486" t="str">
        <f>Language!$E$17</f>
        <v>Matchweek</v>
      </c>
      <c r="P6" s="486"/>
      <c r="Q6" s="217"/>
      <c r="R6" s="499" t="str">
        <f>Language!$E$43</f>
        <v>INVALID TABLE</v>
      </c>
      <c r="S6" s="499"/>
      <c r="T6" s="499"/>
      <c r="U6" s="499"/>
      <c r="V6" s="499"/>
      <c r="W6" s="499"/>
      <c r="X6" s="499"/>
      <c r="Y6" s="499"/>
      <c r="Z6" s="499"/>
      <c r="AA6" s="499"/>
      <c r="AB6" s="221"/>
      <c r="AG6" s="485"/>
      <c r="AH6" s="485"/>
      <c r="AI6" s="485"/>
      <c r="AJ6" s="485"/>
      <c r="AK6" s="485"/>
      <c r="AL6" s="485"/>
      <c r="AM6" s="485"/>
      <c r="AN6" s="485"/>
      <c r="AO6" s="485"/>
      <c r="AP6" s="485"/>
      <c r="AQ6" s="485"/>
      <c r="AR6" s="485"/>
      <c r="AS6" s="485"/>
      <c r="AT6" s="485"/>
      <c r="AU6" s="485"/>
      <c r="AV6" s="485"/>
      <c r="AW6" s="485"/>
      <c r="AX6" s="485"/>
      <c r="AY6" s="485"/>
      <c r="AZ6" s="485"/>
      <c r="BA6" s="113"/>
    </row>
    <row r="7" spans="1:68" ht="15.75" customHeight="1" thickBot="1" x14ac:dyDescent="0.3">
      <c r="A7" s="176"/>
      <c r="B7" s="176"/>
      <c r="C7" s="505"/>
      <c r="D7" s="505"/>
      <c r="E7" s="505"/>
      <c r="F7" s="505"/>
      <c r="G7" s="505"/>
      <c r="H7" s="505"/>
      <c r="I7" s="505"/>
      <c r="J7" s="505"/>
      <c r="K7" s="505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10" t="str">
        <f>Language!$E$18</f>
        <v>Away games</v>
      </c>
      <c r="Z7" s="511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Matchweek</v>
      </c>
      <c r="C8" s="195" t="str">
        <f>Language!$E$9</f>
        <v>No.</v>
      </c>
      <c r="D8" s="197" t="str">
        <f>Language!$E$59</f>
        <v>Date</v>
      </c>
      <c r="E8" s="197" t="str">
        <f>Language!$E$62</f>
        <v>Time</v>
      </c>
      <c r="F8" s="500" t="str">
        <f>Language!$E$14</f>
        <v>Matchup</v>
      </c>
      <c r="G8" s="501"/>
      <c r="H8" s="502"/>
      <c r="I8" s="503" t="str">
        <f>Language!$E$15</f>
        <v>Result</v>
      </c>
      <c r="J8" s="501"/>
      <c r="K8" s="504"/>
      <c r="L8" s="508" t="str">
        <f>Language!$E$65</f>
        <v>Penalty points</v>
      </c>
      <c r="M8" s="509"/>
      <c r="N8" s="198"/>
      <c r="O8" s="506"/>
      <c r="P8" s="507"/>
      <c r="Q8" s="199" t="str">
        <f>Language!$E$21</f>
        <v>Pl</v>
      </c>
      <c r="R8" s="200" t="str">
        <f>Language!$E$22</f>
        <v>W</v>
      </c>
      <c r="S8" s="200" t="str">
        <f>Language!$E$23</f>
        <v>D</v>
      </c>
      <c r="T8" s="201" t="str">
        <f>Language!$E$24</f>
        <v>L</v>
      </c>
      <c r="U8" s="487" t="str">
        <f>Language!$E$25</f>
        <v>GF  -  GA</v>
      </c>
      <c r="V8" s="488"/>
      <c r="W8" s="489"/>
      <c r="X8" s="200" t="str">
        <f>Language!$E$26</f>
        <v>GD</v>
      </c>
      <c r="Y8" s="287" t="str">
        <f>Language!$E$29</f>
        <v>AGls</v>
      </c>
      <c r="Z8" s="287" t="str">
        <f>Language!$E$30</f>
        <v>AWin</v>
      </c>
      <c r="AA8" s="202" t="str">
        <f>Language!$E$27</f>
        <v>Pts</v>
      </c>
      <c r="AB8" s="225" t="str">
        <f>Language!$E$66</f>
        <v>PenPts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3">
        <f>IF(Planning!$T7="","",Planning!$T7)</f>
        <v>45924</v>
      </c>
      <c r="E9" s="121">
        <f>IF(Planning!$U7="","",Planning!$U7)</f>
        <v>0.78125</v>
      </c>
      <c r="F9" s="129" t="str">
        <f>Planning!$Q7</f>
        <v>Paok Saloniki</v>
      </c>
      <c r="G9" s="130" t="s">
        <v>4</v>
      </c>
      <c r="H9" s="129" t="str">
        <f>Planning!$S7</f>
        <v>Maccabi Tel Aviv</v>
      </c>
      <c r="I9" s="131">
        <v>0</v>
      </c>
      <c r="J9" s="402" t="str">
        <f>Language!$E$90</f>
        <v xml:space="preserve"> -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-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IF(IFERROR(VLOOKUP($P9,Planning!$D$7:$E$42,2,0),0)=0,IF(LEN(P9)&gt;Factors!$D$12,LEFT(P9,Factors!$D$12)&amp;".",P9),VLOOKUP($P9,Planning!$D$7:$E$42,2,0))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0 - 2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4 - 2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1 - 0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2 - 1</v>
      </c>
      <c r="BI9" s="146" t="str">
        <f>IFERROR(VLOOKUP($P9&amp;BI$8,Calc2!$J$4:$L$291,3,0),"")</f>
        <v/>
      </c>
      <c r="BJ9" s="146" t="str">
        <f>IFERROR(VLOOKUP($P9&amp;BJ$8,Calc2!$J$4:$L$291,3,0),"")</f>
        <v>2 - 0</v>
      </c>
      <c r="BK9" s="146" t="str">
        <f>IFERROR(VLOOKUP($P9&amp;BK$8,Calc2!$J$4:$L$291,3,0),"")</f>
        <v>2 - 0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1 - 0</v>
      </c>
      <c r="BO9" s="311" t="str">
        <f>IFERROR(VLOOKUP($P9&amp;BO$8,Calc2!$J$4:$L$291,3,0),"")</f>
        <v/>
      </c>
      <c r="BP9" s="147" t="str">
        <f>IFERROR(VLOOKUP($P9&amp;BP$8,Calc2!$J$4:$L$291,3,0),"")</f>
        <v>6 - 0</v>
      </c>
    </row>
    <row r="10" spans="1:68" ht="15.95" customHeight="1" x14ac:dyDescent="0.25">
      <c r="B10" s="196"/>
      <c r="C10" s="194">
        <v>2</v>
      </c>
      <c r="D10" s="473">
        <f>IF(Planning!$T8="","",Planning!$T8)</f>
        <v>45924</v>
      </c>
      <c r="E10" s="121">
        <f>IF(Planning!$U8="","",Planning!$U8)</f>
        <v>0.78125</v>
      </c>
      <c r="F10" s="129" t="str">
        <f>Planning!$Q8</f>
        <v>FC Midtjylland</v>
      </c>
      <c r="G10" s="130" t="s">
        <v>4</v>
      </c>
      <c r="H10" s="129" t="str">
        <f>Planning!$S8</f>
        <v>Sturm Graz</v>
      </c>
      <c r="I10" s="131">
        <v>2</v>
      </c>
      <c r="J10" s="402" t="str">
        <f>Language!$E$90</f>
        <v xml:space="preserve"> -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-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IF(IFERROR(VLOOKUP($P10,Planning!$D$7:$E$42,2,0),0)=0,IF(LEN(P10)&gt;Factors!$D$12,LEFT(P10,Factors!$D$12)&amp;".",P10),VLOOKUP($P10,Planning!$D$7:$E$42,2,0))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1 - 0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1 - 0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2 - 1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1 - 2</v>
      </c>
      <c r="BI10" s="122" t="str">
        <f>IFERROR(VLOOKUP($P10&amp;BI$8,Calc2!$J$4:$L$291,3,0),"")</f>
        <v>2 - 0</v>
      </c>
      <c r="BJ10" s="122" t="str">
        <f>IFERROR(VLOOKUP($P10&amp;BJ$8,Calc2!$J$4:$L$291,3,0),"")</f>
        <v>2 - 1</v>
      </c>
      <c r="BK10" s="122" t="str">
        <f>IFERROR(VLOOKUP($P10&amp;BK$8,Calc2!$J$4:$L$291,3,0),"")</f>
        <v>3 - 2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2 - 0</v>
      </c>
    </row>
    <row r="11" spans="1:68" ht="15.95" customHeight="1" x14ac:dyDescent="0.25">
      <c r="B11" s="196"/>
      <c r="C11" s="194">
        <v>3</v>
      </c>
      <c r="D11" s="473">
        <f>IF(Planning!$T9="","",Planning!$T9)</f>
        <v>45924</v>
      </c>
      <c r="E11" s="121">
        <f>IF(Planning!$U9="","",Planning!$U9)</f>
        <v>0.875</v>
      </c>
      <c r="F11" s="129" t="str">
        <f>Planning!$Q9</f>
        <v>Dinamo Zagreb</v>
      </c>
      <c r="G11" s="130" t="s">
        <v>4</v>
      </c>
      <c r="H11" s="129" t="str">
        <f>Planning!$S9</f>
        <v>Fenerbahce SK</v>
      </c>
      <c r="I11" s="131">
        <v>3</v>
      </c>
      <c r="J11" s="402" t="str">
        <f>Language!$E$90</f>
        <v xml:space="preserve"> -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-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IF(IFERROR(VLOOKUP($P11,Planning!$D$7:$E$42,2,0),0)=0,IF(LEN(P11)&gt;Factors!$D$12,LEFT(P11,Factors!$D$12)&amp;".",P11),VLOOKUP($P11,Planning!$D$7:$E$42,2,0))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1 - 2</v>
      </c>
      <c r="AO11" s="122" t="str">
        <f>IFERROR(VLOOKUP($P11&amp;AO$8,Calc2!$J$4:$L$291,3,0),"")</f>
        <v>1 - 0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3 - 2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3 - 1</v>
      </c>
      <c r="BB11" s="122" t="str">
        <f>IFERROR(VLOOKUP($P11&amp;BB$8,Calc2!$J$4:$L$291,3,0),"")</f>
        <v/>
      </c>
      <c r="BC11" s="122" t="str">
        <f>IFERROR(VLOOKUP($P11&amp;BC$8,Calc2!$J$4:$L$291,3,0),"")</f>
        <v>2 - 0</v>
      </c>
      <c r="BD11" s="122" t="str">
        <f>IFERROR(VLOOKUP($P11&amp;BD$8,Calc2!$J$4:$L$291,3,0),"")</f>
        <v>3 - 3</v>
      </c>
      <c r="BE11" s="122" t="str">
        <f>IFERROR(VLOOKUP($P11&amp;BE$8,Calc2!$J$4:$L$291,3,0),"")</f>
        <v/>
      </c>
      <c r="BF11" s="122" t="str">
        <f>IFERROR(VLOOKUP($P11&amp;BF$8,Calc2!$J$4:$L$291,3,0),"")</f>
        <v>2 - 0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3 - 0</v>
      </c>
    </row>
    <row r="12" spans="1:68" ht="15.95" customHeight="1" x14ac:dyDescent="0.25">
      <c r="B12" s="196"/>
      <c r="C12" s="194">
        <v>4</v>
      </c>
      <c r="D12" s="473">
        <f>IF(Planning!$T10="","",Planning!$T10)</f>
        <v>45924</v>
      </c>
      <c r="E12" s="121">
        <f>IF(Planning!$U10="","",Planning!$U10)</f>
        <v>0.875</v>
      </c>
      <c r="F12" s="129" t="str">
        <f>Planning!$Q10</f>
        <v>Real Betis Sevilla</v>
      </c>
      <c r="G12" s="130" t="s">
        <v>4</v>
      </c>
      <c r="H12" s="129" t="str">
        <f>Planning!$S10</f>
        <v>Nottingham Forest</v>
      </c>
      <c r="I12" s="131">
        <v>2</v>
      </c>
      <c r="J12" s="402" t="str">
        <f>Language!$E$90</f>
        <v xml:space="preserve"> -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-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IF(IFERROR(VLOOKUP($P12,Planning!$D$7:$E$42,2,0),0)=0,IF(LEN(P12)&gt;Factors!$D$12,LEFT(P12,Factors!$D$12)&amp;".",P12),VLOOKUP($P12,Planning!$D$7:$E$42,2,0))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2 - 0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0 - 0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2 - 2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0 - 2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2 - 0</v>
      </c>
      <c r="BC12" s="122" t="str">
        <f>IFERROR(VLOOKUP($P12&amp;BC$8,Calc2!$J$4:$L$291,3,0),"")</f>
        <v>3 - 1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2 - 1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2 - 1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3">
        <f>IF(Planning!$T11="","",Planning!$T11)</f>
        <v>45924</v>
      </c>
      <c r="E13" s="121">
        <f>IF(Planning!$U11="","",Planning!$U11)</f>
        <v>0.875</v>
      </c>
      <c r="F13" s="129" t="str">
        <f>Planning!$Q11</f>
        <v>Roter Stern Belgrad</v>
      </c>
      <c r="G13" s="130" t="s">
        <v>4</v>
      </c>
      <c r="H13" s="129" t="str">
        <f>Planning!$S11</f>
        <v>Celtic Glasgow</v>
      </c>
      <c r="I13" s="131">
        <v>1</v>
      </c>
      <c r="J13" s="402" t="str">
        <f>Language!$E$90</f>
        <v xml:space="preserve"> -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-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IF(IFERROR(VLOOKUP($P13,Planning!$D$7:$E$42,2,0),0)=0,IF(LEN(P13)&gt;Factors!$D$12,LEFT(P13,Factors!$D$12)&amp;".",P13),VLOOKUP($P13,Planning!$D$7:$E$42,2,0))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0 - 2</v>
      </c>
      <c r="AT13" s="122" t="str">
        <f>IFERROR(VLOOKUP($P13&amp;AT$8,Calc2!$J$4:$L$291,3,0),"")</f>
        <v>1 - 1</v>
      </c>
      <c r="AU13" s="122" t="str">
        <f>IFERROR(VLOOKUP($P13&amp;AU$8,Calc2!$J$4:$L$291,3,0),"")</f>
        <v>2 - 1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1 - 0</v>
      </c>
      <c r="BL13" s="122" t="str">
        <f>IFERROR(VLOOKUP($P13&amp;BL$8,Calc2!$J$4:$L$291,3,0),"")</f>
        <v>3 - 1</v>
      </c>
      <c r="BM13" s="307" t="str">
        <f>IFERROR(VLOOKUP($P13&amp;BM$8,Calc2!$J$4:$L$291,3,0),"")</f>
        <v>3 - 0</v>
      </c>
      <c r="BN13" s="122" t="str">
        <f>IFERROR(VLOOKUP($P13&amp;BN$8,Calc2!$J$4:$L$291,3,0),"")</f>
        <v>1 - 1</v>
      </c>
      <c r="BO13" s="312" t="str">
        <f>IFERROR(VLOOKUP($P13&amp;BO$8,Calc2!$J$4:$L$291,3,0),"")</f>
        <v>2 - 1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3">
        <f>IF(Planning!$T12="","",Planning!$T12)</f>
        <v>45924</v>
      </c>
      <c r="E14" s="121">
        <f>IF(Planning!$U12="","",Planning!$U12)</f>
        <v>0.875</v>
      </c>
      <c r="F14" s="129" t="str">
        <f>Planning!$Q12</f>
        <v>Sporting Braga</v>
      </c>
      <c r="G14" s="130" t="s">
        <v>4</v>
      </c>
      <c r="H14" s="129" t="str">
        <f>Planning!$S12</f>
        <v>Feyenoord Rotterdam</v>
      </c>
      <c r="I14" s="131">
        <v>1</v>
      </c>
      <c r="J14" s="402" t="str">
        <f>Language!$E$90</f>
        <v xml:space="preserve"> -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-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IF(IFERROR(VLOOKUP($P14,Planning!$D$7:$E$42,2,0),0)=0,IF(LEN(P14)&gt;Factors!$D$12,LEFT(P14,Factors!$D$12)&amp;".",P14),VLOOKUP($P14,Planning!$D$7:$E$42,2,0))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3 - 4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1 - 0</v>
      </c>
      <c r="AT14" s="122" t="str">
        <f>IFERROR(VLOOKUP($P14&amp;AT$8,Calc2!$J$4:$L$291,3,0),"")</f>
        <v/>
      </c>
      <c r="AU14" s="122" t="str">
        <f>IFERROR(VLOOKUP($P14&amp;AU$8,Calc2!$J$4:$L$291,3,0),"")</f>
        <v>2 - 0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2 - 0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0 - 0</v>
      </c>
      <c r="BI14" s="122" t="str">
        <f>IFERROR(VLOOKUP($P14&amp;BI$8,Calc2!$J$4:$L$291,3,0),"")</f>
        <v>1 - 0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1 - 1</v>
      </c>
      <c r="BM14" s="307" t="str">
        <f>IFERROR(VLOOKUP($P14&amp;BM$8,Calc2!$J$4:$L$291,3,0),"")</f>
        <v>1 - 0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3">
        <f>IF(Planning!$T13="","",Planning!$T13)</f>
        <v>45924</v>
      </c>
      <c r="E15" s="121">
        <f>IF(Planning!$U13="","",Planning!$U13)</f>
        <v>0.875</v>
      </c>
      <c r="F15" s="129" t="str">
        <f>Planning!$Q13</f>
        <v>OGC Nizza</v>
      </c>
      <c r="G15" s="130" t="s">
        <v>4</v>
      </c>
      <c r="H15" s="129" t="str">
        <f>Planning!$S13</f>
        <v>AS Rom</v>
      </c>
      <c r="I15" s="131">
        <v>1</v>
      </c>
      <c r="J15" s="402" t="str">
        <f>Language!$E$90</f>
        <v xml:space="preserve"> -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-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IF(IFERROR(VLOOKUP($P15,Planning!$D$7:$E$42,2,0),0)=0,IF(LEN(P15)&gt;Factors!$D$12,LEFT(P15,Factors!$D$12)&amp;".",P15),VLOOKUP($P15,Planning!$D$7:$E$42,2,0))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1 - 1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0 - 0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0 - 1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2 - 1</v>
      </c>
      <c r="BK15" s="122" t="str">
        <f>IFERROR(VLOOKUP($P15&amp;BK$8,Calc2!$J$4:$L$291,3,0),"")</f>
        <v>1 - 0</v>
      </c>
      <c r="BL15" s="122" t="str">
        <f>IFERROR(VLOOKUP($P15&amp;BL$8,Calc2!$J$4:$L$291,3,0),"")</f>
        <v/>
      </c>
      <c r="BM15" s="307" t="str">
        <f>IFERROR(VLOOKUP($P15&amp;BM$8,Calc2!$J$4:$L$291,3,0),"")</f>
        <v>3 - 1</v>
      </c>
      <c r="BN15" s="122" t="str">
        <f>IFERROR(VLOOKUP($P15&amp;BN$8,Calc2!$J$4:$L$291,3,0),"")</f>
        <v>2 - 0</v>
      </c>
      <c r="BO15" s="312" t="str">
        <f>IFERROR(VLOOKUP($P15&amp;BO$8,Calc2!$J$4:$L$291,3,0),"")</f>
        <v/>
      </c>
      <c r="BP15" s="125" t="str">
        <f>IFERROR(VLOOKUP($P15&amp;BP$8,Calc2!$J$4:$L$291,3,0),"")</f>
        <v>1 - 0</v>
      </c>
    </row>
    <row r="16" spans="1:68" ht="15.95" customHeight="1" x14ac:dyDescent="0.25">
      <c r="B16" s="196"/>
      <c r="C16" s="194">
        <v>8</v>
      </c>
      <c r="D16" s="473">
        <f>IF(Planning!$T14="","",Planning!$T14)</f>
        <v>45924</v>
      </c>
      <c r="E16" s="121">
        <f>IF(Planning!$U14="","",Planning!$U14)</f>
        <v>0.875</v>
      </c>
      <c r="F16" s="129" t="str">
        <f>Planning!$Q14</f>
        <v>SC Freiburg</v>
      </c>
      <c r="G16" s="130" t="s">
        <v>4</v>
      </c>
      <c r="H16" s="129" t="str">
        <f>Planning!$S14</f>
        <v>FC Basel</v>
      </c>
      <c r="I16" s="131">
        <v>2</v>
      </c>
      <c r="J16" s="402" t="str">
        <f>Language!$E$90</f>
        <v xml:space="preserve"> -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-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IF(IFERROR(VLOOKUP($P16,Planning!$D$7:$E$42,2,0),0)=0,IF(LEN(P16)&gt;Factors!$D$12,LEFT(P16,Factors!$D$12)&amp;".",P16),VLOOKUP($P16,Planning!$D$7:$E$42,2,0))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2 - 1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2 - 0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1 - 2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0 - 1</v>
      </c>
      <c r="AY16" s="122" t="str">
        <f>IFERROR(VLOOKUP($P16&amp;AY$8,Calc2!$J$4:$L$291,3,0),"")</f>
        <v/>
      </c>
      <c r="AZ16" s="122" t="str">
        <f>IFERROR(VLOOKUP($P16&amp;AZ$8,Calc2!$J$4:$L$291,3,0),"")</f>
        <v>1 - 1</v>
      </c>
      <c r="BA16" s="122" t="str">
        <f>IFERROR(VLOOKUP($P16&amp;BA$8,Calc2!$J$4:$L$291,3,0),"")</f>
        <v>3 - 0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2 - 0</v>
      </c>
      <c r="BM16" s="307" t="str">
        <f>IFERROR(VLOOKUP($P16&amp;BM$8,Calc2!$J$4:$L$291,3,0),"")</f>
        <v>2 - 1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3">
        <f>IF(Planning!$T15="","",Planning!$T15)</f>
        <v>45924</v>
      </c>
      <c r="E17" s="121">
        <f>IF(Planning!$U15="","",Planning!$U15)</f>
        <v>0.875</v>
      </c>
      <c r="F17" s="129" t="str">
        <f>Planning!$Q15</f>
        <v>Malmö FF</v>
      </c>
      <c r="G17" s="130" t="s">
        <v>4</v>
      </c>
      <c r="H17" s="129" t="str">
        <f>Planning!$S15</f>
        <v>Ludogorez Rasgrad</v>
      </c>
      <c r="I17" s="131">
        <v>1</v>
      </c>
      <c r="J17" s="402" t="str">
        <f>Language!$E$90</f>
        <v xml:space="preserve"> -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-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IF(IFERROR(VLOOKUP($P17,Planning!$D$7:$E$42,2,0),0)=0,IF(LEN(P17)&gt;Factors!$D$12,LEFT(P17,Factors!$D$12)&amp;".",P17),VLOOKUP($P17,Planning!$D$7:$E$42,2,0))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0 - 1</v>
      </c>
      <c r="AJ17" s="122" t="str">
        <f>IFERROR(VLOOKUP($P17&amp;AJ$8,Calc2!$J$4:$L$291,3,0),"")</f>
        <v>0 - 0</v>
      </c>
      <c r="AK17" s="122" t="str">
        <f>IFERROR(VLOOKUP($P17&amp;AK$8,Calc2!$J$4:$L$291,3,0),"")</f>
        <v/>
      </c>
      <c r="AL17" s="122" t="str">
        <f>IFERROR(VLOOKUP($P17&amp;AL$8,Calc2!$J$4:$L$291,3,0),"")</f>
        <v>4 - 3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0 - 1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2 - 1</v>
      </c>
      <c r="BK17" s="122" t="str">
        <f>IFERROR(VLOOKUP($P17&amp;BK$8,Calc2!$J$4:$L$291,3,0),"")</f>
        <v/>
      </c>
      <c r="BL17" s="122" t="str">
        <f>IFERROR(VLOOKUP($P17&amp;BL$8,Calc2!$J$4:$L$291,3,0),"")</f>
        <v>1 - 0</v>
      </c>
      <c r="BM17" s="307" t="str">
        <f>IFERROR(VLOOKUP($P17&amp;BM$8,Calc2!$J$4:$L$291,3,0),"")</f>
        <v/>
      </c>
      <c r="BN17" s="122" t="str">
        <f>IFERROR(VLOOKUP($P17&amp;BN$8,Calc2!$J$4:$L$291,3,0),"")</f>
        <v>2 - 0</v>
      </c>
      <c r="BO17" s="312" t="str">
        <f>IFERROR(VLOOKUP($P17&amp;BO$8,Calc2!$J$4:$L$291,3,0),"")</f>
        <v>2 - 1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3">
        <f>IF(Planning!$T16="","",Planning!$T16)</f>
        <v>45925</v>
      </c>
      <c r="E18" s="121">
        <f>IF(Planning!$U16="","",Planning!$U16)</f>
        <v>0.78125</v>
      </c>
      <c r="F18" s="129" t="str">
        <f>Planning!$Q16</f>
        <v>Lille OSC</v>
      </c>
      <c r="G18" s="130" t="s">
        <v>4</v>
      </c>
      <c r="H18" s="129" t="str">
        <f>Planning!$S16</f>
        <v>Brann Bergen</v>
      </c>
      <c r="I18" s="131">
        <v>2</v>
      </c>
      <c r="J18" s="402" t="str">
        <f>Language!$E$90</f>
        <v xml:space="preserve"> -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-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IF(IFERROR(VLOOKUP($P18,Planning!$D$7:$E$42,2,0),0)=0,IF(LEN(P18)&gt;Factors!$D$12,LEFT(P18,Factors!$D$12)&amp;".",P18),VLOOKUP($P18,Planning!$D$7:$E$42,2,0))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0 - 1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1 - 1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2 - 1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2 - 2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0 - 0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2 - 1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4 - 1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3 - 0</v>
      </c>
    </row>
    <row r="19" spans="2:68" ht="15.95" customHeight="1" x14ac:dyDescent="0.25">
      <c r="B19" s="196"/>
      <c r="C19" s="194">
        <v>11</v>
      </c>
      <c r="D19" s="473">
        <f>IF(Planning!$T17="","",Planning!$T17)</f>
        <v>45925</v>
      </c>
      <c r="E19" s="121">
        <f>IF(Planning!$U17="","",Planning!$U17)</f>
        <v>0.78125</v>
      </c>
      <c r="F19" s="129" t="str">
        <f>Planning!$Q17</f>
        <v>Go Ahead Eagles Deventer</v>
      </c>
      <c r="G19" s="130" t="s">
        <v>4</v>
      </c>
      <c r="H19" s="129" t="str">
        <f>Planning!$S17</f>
        <v>FCSB Bukarest</v>
      </c>
      <c r="I19" s="131">
        <v>0</v>
      </c>
      <c r="J19" s="402" t="str">
        <f>Language!$E$90</f>
        <v xml:space="preserve"> -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-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IF(IFERROR(VLOOKUP($P19,Planning!$D$7:$E$42,2,0),0)=0,IF(LEN(P19)&gt;Factors!$D$12,LEFT(P19,Factors!$D$12)&amp;".",P19),VLOOKUP($P19,Planning!$D$7:$E$42,2,0))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0 - 2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2 - 1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0 - 1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3 - 2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4 - 0</v>
      </c>
      <c r="BI19" s="122" t="str">
        <f>IFERROR(VLOOKUP($P19&amp;BI$8,Calc2!$J$4:$L$291,3,0),"")</f>
        <v>2 - 0</v>
      </c>
      <c r="BJ19" s="122" t="str">
        <f>IFERROR(VLOOKUP($P19&amp;BJ$8,Calc2!$J$4:$L$291,3,0),"")</f>
        <v>0 - 2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4 - 1</v>
      </c>
    </row>
    <row r="20" spans="2:68" ht="15.95" customHeight="1" x14ac:dyDescent="0.25">
      <c r="B20" s="196"/>
      <c r="C20" s="194">
        <v>12</v>
      </c>
      <c r="D20" s="473">
        <f>IF(Planning!$T18="","",Planning!$T18)</f>
        <v>45925</v>
      </c>
      <c r="E20" s="121">
        <f>IF(Planning!$U18="","",Planning!$U18)</f>
        <v>0.875</v>
      </c>
      <c r="F20" s="129" t="str">
        <f>Planning!$Q18</f>
        <v>Aston Villa</v>
      </c>
      <c r="G20" s="130" t="s">
        <v>4</v>
      </c>
      <c r="H20" s="129" t="str">
        <f>Planning!$S18</f>
        <v>FC Bologna</v>
      </c>
      <c r="I20" s="131">
        <v>1</v>
      </c>
      <c r="J20" s="402" t="str">
        <f>Language!$E$90</f>
        <v xml:space="preserve"> -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-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IF(IFERROR(VLOOKUP($P20,Planning!$D$7:$E$42,2,0),0)=0,IF(LEN(P20)&gt;Factors!$D$12,LEFT(P20,Factors!$D$12)&amp;".",P20),VLOOKUP($P20,Planning!$D$7:$E$42,2,0))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1 - 0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0 - 4</v>
      </c>
      <c r="AT20" s="122" t="str">
        <f>IFERROR(VLOOKUP($P20&amp;AT$8,Calc2!$J$4:$L$291,3,0),"")</f>
        <v>1 - 1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1 - 1</v>
      </c>
      <c r="AZ20" s="122" t="str">
        <f>IFERROR(VLOOKUP($P20&amp;AZ$8,Calc2!$J$4:$L$291,3,0),"")</f>
        <v>1 - 1</v>
      </c>
      <c r="BA20" s="122" t="str">
        <f>IFERROR(VLOOKUP($P20&amp;BA$8,Calc2!$J$4:$L$291,3,0),"")</f>
        <v/>
      </c>
      <c r="BB20" s="122" t="str">
        <f>IFERROR(VLOOKUP($P20&amp;BB$8,Calc2!$J$4:$L$291,3,0),"")</f>
        <v>3 - 1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3 - 2</v>
      </c>
      <c r="BL20" s="122" t="str">
        <f>IFERROR(VLOOKUP($P20&amp;BL$8,Calc2!$J$4:$L$291,3,0),"")</f>
        <v>2 - 1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3">
        <f>IF(Planning!$T19="","",Planning!$T19)</f>
        <v>45925</v>
      </c>
      <c r="E21" s="121">
        <f>IF(Planning!$U19="","",Planning!$U19)</f>
        <v>0.875</v>
      </c>
      <c r="F21" s="129" t="str">
        <f>Planning!$Q19</f>
        <v>Glasgow Rangers</v>
      </c>
      <c r="G21" s="130" t="s">
        <v>4</v>
      </c>
      <c r="H21" s="129" t="str">
        <f>Planning!$S19</f>
        <v>KRC Genk</v>
      </c>
      <c r="I21" s="131">
        <v>0</v>
      </c>
      <c r="J21" s="402" t="str">
        <f>Language!$E$90</f>
        <v xml:space="preserve"> -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-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IF(IFERROR(VLOOKUP($P21,Planning!$D$7:$E$42,2,0),0)=0,IF(LEN(P21)&gt;Factors!$D$12,LEFT(P21,Factors!$D$12)&amp;".",P21),VLOOKUP($P21,Planning!$D$7:$E$42,2,0))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2 - 3</v>
      </c>
      <c r="AJ21" s="122" t="str">
        <f>IFERROR(VLOOKUP($P21&amp;AJ$8,Calc2!$J$4:$L$291,3,0),"")</f>
        <v>2 - 2</v>
      </c>
      <c r="AK21" s="122" t="str">
        <f>IFERROR(VLOOKUP($P21&amp;AK$8,Calc2!$J$4:$L$291,3,0),"")</f>
        <v>2 - 0</v>
      </c>
      <c r="AL21" s="122" t="str">
        <f>IFERROR(VLOOKUP($P21&amp;AL$8,Calc2!$J$4:$L$291,3,0),"")</f>
        <v>0 - 1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4 - 0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0 - 0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2 - 1</v>
      </c>
      <c r="BO21" s="312" t="str">
        <f>IFERROR(VLOOKUP($P21&amp;BO$8,Calc2!$J$4:$L$291,3,0),"")</f>
        <v>3 - 0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3">
        <f>IF(Planning!$T20="","",Planning!$T20)</f>
        <v>45925</v>
      </c>
      <c r="E22" s="121">
        <f>IF(Planning!$U20="","",Planning!$U20)</f>
        <v>0.875</v>
      </c>
      <c r="F22" s="129" t="str">
        <f>Planning!$Q20</f>
        <v>RB Salzburg</v>
      </c>
      <c r="G22" s="130" t="s">
        <v>4</v>
      </c>
      <c r="H22" s="129" t="str">
        <f>Planning!$S20</f>
        <v>FC Porto</v>
      </c>
      <c r="I22" s="131">
        <v>0</v>
      </c>
      <c r="J22" s="402" t="str">
        <f>Language!$E$90</f>
        <v xml:space="preserve"> -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-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IF(IFERROR(VLOOKUP($P22,Planning!$D$7:$E$42,2,0),0)=0,IF(LEN(P22)&gt;Factors!$D$12,LEFT(P22,Factors!$D$12)&amp;".",P22),VLOOKUP($P22,Planning!$D$7:$E$42,2,0))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1 - 1</v>
      </c>
      <c r="AL22" s="122" t="str">
        <f>IFERROR(VLOOKUP($P22&amp;AL$8,Calc2!$J$4:$L$291,3,0),"")</f>
        <v/>
      </c>
      <c r="AM22" s="122" t="str">
        <f>IFERROR(VLOOKUP($P22&amp;AM$8,Calc2!$J$4:$L$291,3,0),"")</f>
        <v>0 - 0</v>
      </c>
      <c r="AN22" s="122" t="str">
        <f>IFERROR(VLOOKUP($P22&amp;AN$8,Calc2!$J$4:$L$291,3,0),"")</f>
        <v>2 - 1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1 - 1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0 - 0</v>
      </c>
      <c r="AZ22" s="122" t="str">
        <f>IFERROR(VLOOKUP($P22&amp;AZ$8,Calc2!$J$4:$L$291,3,0),"")</f>
        <v>0 - 0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1 - 0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3 - 0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3">
        <f>IF(Planning!$T21="","",Planning!$T21)</f>
        <v>45925</v>
      </c>
      <c r="E23" s="121">
        <f>IF(Planning!$U21="","",Planning!$U21)</f>
        <v>0.875</v>
      </c>
      <c r="F23" s="129" t="str">
        <f>Planning!$Q21</f>
        <v>Ferencvaros Budapest</v>
      </c>
      <c r="G23" s="130" t="s">
        <v>4</v>
      </c>
      <c r="H23" s="129" t="str">
        <f>Planning!$S21</f>
        <v>Viktoria Pilsen</v>
      </c>
      <c r="I23" s="131">
        <v>1</v>
      </c>
      <c r="J23" s="402" t="str">
        <f>Language!$E$90</f>
        <v xml:space="preserve"> -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-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IF(IFERROR(VLOOKUP($P23,Planning!$D$7:$E$42,2,0),0)=0,IF(LEN(P23)&gt;Factors!$D$12,LEFT(P23,Factors!$D$12)&amp;".",P23),VLOOKUP($P23,Planning!$D$7:$E$42,2,0))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1 - 2</v>
      </c>
      <c r="AL23" s="122" t="str">
        <f>IFERROR(VLOOKUP($P23&amp;AL$8,Calc2!$J$4:$L$291,3,0),"")</f>
        <v>0 - 2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1 - 1</v>
      </c>
      <c r="AW23" s="122" t="str">
        <f>IFERROR(VLOOKUP($P23&amp;AW$8,Calc2!$J$4:$L$291,3,0),"")</f>
        <v/>
      </c>
      <c r="AX23" s="122" t="str">
        <f>IFERROR(VLOOKUP($P23&amp;AX$8,Calc2!$J$4:$L$291,3,0),"")</f>
        <v>1 - 0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1 - 1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1 - 0</v>
      </c>
      <c r="BG23" s="122" t="str">
        <f>IFERROR(VLOOKUP($P23&amp;BG$8,Calc2!$J$4:$L$291,3,0),"")</f>
        <v>1 - 0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1 - 0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3">
        <f>IF(Planning!$T22="","",Planning!$T22)</f>
        <v>45925</v>
      </c>
      <c r="E24" s="121">
        <f>IF(Planning!$U22="","",Planning!$U22)</f>
        <v>0.875</v>
      </c>
      <c r="F24" s="129" t="str">
        <f>Planning!$Q22</f>
        <v>Young Boys Bern</v>
      </c>
      <c r="G24" s="130" t="s">
        <v>4</v>
      </c>
      <c r="H24" s="129" t="str">
        <f>Planning!$S22</f>
        <v>Panathinaikos</v>
      </c>
      <c r="I24" s="131">
        <v>1</v>
      </c>
      <c r="J24" s="402" t="str">
        <f>Language!$E$90</f>
        <v xml:space="preserve"> -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-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IF(IFERROR(VLOOKUP($P24,Planning!$D$7:$E$42,2,0),0)=0,IF(LEN(P24)&gt;Factors!$D$12,LEFT(P24,Factors!$D$12)&amp;".",P24),VLOOKUP($P24,Planning!$D$7:$E$42,2,0))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1 - 2</v>
      </c>
      <c r="AQ24" s="122" t="str">
        <f>IFERROR(VLOOKUP($P24&amp;AQ$8,Calc2!$J$4:$L$291,3,0),"")</f>
        <v>1 - 2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1 - 1</v>
      </c>
      <c r="AV24" s="124"/>
      <c r="AW24" s="122" t="str">
        <f>IFERROR(VLOOKUP($P24&amp;AW$8,Calc2!$J$4:$L$291,3,0),"")</f>
        <v>3 - 1</v>
      </c>
      <c r="AX24" s="122" t="str">
        <f>IFERROR(VLOOKUP($P24&amp;AX$8,Calc2!$J$4:$L$291,3,0),"")</f>
        <v>2 - 1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2 - 3</v>
      </c>
      <c r="BC24" s="122" t="str">
        <f>IFERROR(VLOOKUP($P24&amp;BC$8,Calc2!$J$4:$L$291,3,0),"")</f>
        <v>3 - 0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2 - 1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3">
        <f>IF(Planning!$T23="","",Planning!$T23)</f>
        <v>45925</v>
      </c>
      <c r="E25" s="121">
        <f>IF(Planning!$U23="","",Planning!$U23)</f>
        <v>0.875</v>
      </c>
      <c r="F25" s="129" t="str">
        <f>Planning!$Q23</f>
        <v>FC Utrecht</v>
      </c>
      <c r="G25" s="130" t="s">
        <v>4</v>
      </c>
      <c r="H25" s="129" t="str">
        <f>Planning!$S23</f>
        <v>Olympique Lyon</v>
      </c>
      <c r="I25" s="131">
        <v>0</v>
      </c>
      <c r="J25" s="402" t="str">
        <f>Language!$E$90</f>
        <v xml:space="preserve"> -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-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IF(IFERROR(VLOOKUP($P25,Planning!$D$7:$E$42,2,0),0)=0,IF(LEN(P25)&gt;Factors!$D$12,LEFT(P25,Factors!$D$12)&amp;".",P25),VLOOKUP($P25,Planning!$D$7:$E$42,2,0))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2 - 4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2 - 0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1 - 3</v>
      </c>
      <c r="AW25" s="124"/>
      <c r="AX25" s="122" t="str">
        <f>IFERROR(VLOOKUP($P25&amp;AX$8,Calc2!$J$4:$L$291,3,0),"")</f>
        <v>4 - 3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3 - 3</v>
      </c>
      <c r="BC25" s="122" t="str">
        <f>IFERROR(VLOOKUP($P25&amp;BC$8,Calc2!$J$4:$L$291,3,0),"")</f>
        <v/>
      </c>
      <c r="BD25" s="122" t="str">
        <f>IFERROR(VLOOKUP($P25&amp;BD$8,Calc2!$J$4:$L$291,3,0),"")</f>
        <v>1 - 1</v>
      </c>
      <c r="BE25" s="122" t="str">
        <f>IFERROR(VLOOKUP($P25&amp;BE$8,Calc2!$J$4:$L$291,3,0),"")</f>
        <v>4 - 0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0 - 0</v>
      </c>
    </row>
    <row r="26" spans="2:68" ht="15.95" customHeight="1" thickBot="1" x14ac:dyDescent="0.3">
      <c r="B26" s="196"/>
      <c r="C26" s="257">
        <v>18</v>
      </c>
      <c r="D26" s="474">
        <f>IF(Planning!$T24="","",Planning!$T24)</f>
        <v>45925</v>
      </c>
      <c r="E26" s="258">
        <f>IF(Planning!$U24="","",Planning!$U24)</f>
        <v>0.875</v>
      </c>
      <c r="F26" s="259" t="str">
        <f>Planning!$Q24</f>
        <v>VfB Stuttgart</v>
      </c>
      <c r="G26" s="260" t="s">
        <v>4</v>
      </c>
      <c r="H26" s="259" t="str">
        <f>Planning!$S24</f>
        <v>Celta Vigo</v>
      </c>
      <c r="I26" s="261">
        <v>2</v>
      </c>
      <c r="J26" s="403" t="str">
        <f>Language!$E$90</f>
        <v xml:space="preserve"> -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-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IF(IFERROR(VLOOKUP($P26,Planning!$D$7:$E$42,2,0),0)=0,IF(LEN(P26)&gt;Factors!$D$12,LEFT(P26,Factors!$D$12)&amp;".",P26),VLOOKUP($P26,Planning!$D$7:$E$42,2,0))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1 - 0</v>
      </c>
      <c r="AN26" s="122" t="str">
        <f>IFERROR(VLOOKUP($P26&amp;AN$8,Calc2!$J$4:$L$291,3,0),"")</f>
        <v>1 - 0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0 - 1</v>
      </c>
      <c r="AV26" s="122" t="str">
        <f>IFERROR(VLOOKUP($P26&amp;AV$8,Calc2!$J$4:$L$291,3,0),"")</f>
        <v>1 - 2</v>
      </c>
      <c r="AW26" s="122" t="str">
        <f>IFERROR(VLOOKUP($P26&amp;AW$8,Calc2!$J$4:$L$291,3,0),"")</f>
        <v>3 - 4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4 - 0</v>
      </c>
      <c r="BD26" s="122" t="str">
        <f>IFERROR(VLOOKUP($P26&amp;BD$8,Calc2!$J$4:$L$291,3,0),"")</f>
        <v>2 - 1</v>
      </c>
      <c r="BE26" s="122" t="str">
        <f>IFERROR(VLOOKUP($P26&amp;BE$8,Calc2!$J$4:$L$291,3,0),"")</f>
        <v>0 - 1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5">
        <f>IF(Planning!$T25="","",Planning!$T25)</f>
        <v>45932</v>
      </c>
      <c r="E27" s="290">
        <f>IF(Planning!$U25="","",Planning!$U25)</f>
        <v>0.78125</v>
      </c>
      <c r="F27" s="291" t="str">
        <f>Planning!$Q25</f>
        <v>Celtic Glasgow</v>
      </c>
      <c r="G27" s="292" t="s">
        <v>4</v>
      </c>
      <c r="H27" s="291" t="str">
        <f>Planning!$S25</f>
        <v>Sporting Braga</v>
      </c>
      <c r="I27" s="293">
        <v>0</v>
      </c>
      <c r="J27" s="404" t="str">
        <f>Language!$E$90</f>
        <v xml:space="preserve"> -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-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IF(IFERROR(VLOOKUP($P27,Planning!$D$7:$E$42,2,0),0)=0,IF(LEN(P27)&gt;Factors!$D$12,LEFT(P27,Factors!$D$12)&amp;".",P27),VLOOKUP($P27,Planning!$D$7:$E$42,2,0))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0 - 1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1 - 0</v>
      </c>
      <c r="AR27" s="122" t="str">
        <f>IFERROR(VLOOKUP($P27&amp;AR$8,Calc2!$J$4:$L$291,3,0),"")</f>
        <v>1 - 1</v>
      </c>
      <c r="AS27" s="122" t="str">
        <f>IFERROR(VLOOKUP($P27&amp;AS$8,Calc2!$J$4:$L$291,3,0),"")</f>
        <v/>
      </c>
      <c r="AT27" s="122" t="str">
        <f>IFERROR(VLOOKUP($P27&amp;AT$8,Calc2!$J$4:$L$291,3,0),"")</f>
        <v>0 - 0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1 - 3</v>
      </c>
      <c r="BD27" s="122" t="str">
        <f>IFERROR(VLOOKUP($P27&amp;BD$8,Calc2!$J$4:$L$291,3,0),"")</f>
        <v>4 - 0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1 - 1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2 - 1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3">
        <f>IF(Planning!$T26="","",Planning!$T26)</f>
        <v>45932</v>
      </c>
      <c r="E28" s="121">
        <f>IF(Planning!$U26="","",Planning!$U26)</f>
        <v>0.78125</v>
      </c>
      <c r="F28" s="129" t="str">
        <f>Planning!$Q26</f>
        <v>Fenerbahce SK</v>
      </c>
      <c r="G28" s="130" t="s">
        <v>4</v>
      </c>
      <c r="H28" s="129" t="str">
        <f>Planning!$S26</f>
        <v>OGC Nizza</v>
      </c>
      <c r="I28" s="131">
        <v>2</v>
      </c>
      <c r="J28" s="402" t="str">
        <f>Language!$E$90</f>
        <v xml:space="preserve"> -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-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IF(IFERROR(VLOOKUP($P28,Planning!$D$7:$E$42,2,0),0)=0,IF(LEN(P28)&gt;Factors!$D$12,LEFT(P28,Factors!$D$12)&amp;".",P28),VLOOKUP($P28,Planning!$D$7:$E$42,2,0))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1 - 1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1 - 1</v>
      </c>
      <c r="AS28" s="122" t="str">
        <f>IFERROR(VLOOKUP($P28&amp;AS$8,Calc2!$J$4:$L$291,3,0),"")</f>
        <v/>
      </c>
      <c r="AT28" s="122" t="str">
        <f>IFERROR(VLOOKUP($P28&amp;AT$8,Calc2!$J$4:$L$291,3,0),"")</f>
        <v>0 - 0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4 - 1</v>
      </c>
      <c r="BF28" s="122" t="str">
        <f>IFERROR(VLOOKUP($P28&amp;BF$8,Calc2!$J$4:$L$291,3,0),"")</f>
        <v>2 - 1</v>
      </c>
      <c r="BG28" s="122" t="str">
        <f>IFERROR(VLOOKUP($P28&amp;BG$8,Calc2!$J$4:$L$291,3,0),"")</f>
        <v/>
      </c>
      <c r="BH28" s="122" t="str">
        <f>IFERROR(VLOOKUP($P28&amp;BH$8,Calc2!$J$4:$L$291,3,0),"")</f>
        <v>1 - 2</v>
      </c>
      <c r="BI28" s="122" t="str">
        <f>IFERROR(VLOOKUP($P28&amp;BI$8,Calc2!$J$4:$L$291,3,0),"")</f>
        <v>1 - 3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1 - 0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3">
        <f>IF(Planning!$T27="","",Planning!$T27)</f>
        <v>45932</v>
      </c>
      <c r="E29" s="121">
        <f>IF(Planning!$U27="","",Planning!$U27)</f>
        <v>0.78125</v>
      </c>
      <c r="F29" s="129" t="str">
        <f>Planning!$Q27</f>
        <v>Viktoria Pilsen</v>
      </c>
      <c r="G29" s="130" t="s">
        <v>4</v>
      </c>
      <c r="H29" s="129" t="str">
        <f>Planning!$S27</f>
        <v>Malmö FF</v>
      </c>
      <c r="I29" s="131">
        <v>3</v>
      </c>
      <c r="J29" s="402" t="str">
        <f>Language!$E$90</f>
        <v xml:space="preserve"> -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-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IF(IFERROR(VLOOKUP($P29,Planning!$D$7:$E$42,2,0),0)=0,IF(LEN(P29)&gt;Factors!$D$12,LEFT(P29,Factors!$D$12)&amp;".",P29),VLOOKUP($P29,Planning!$D$7:$E$42,2,0))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1 - 3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0 - 2</v>
      </c>
      <c r="AM29" s="122" t="str">
        <f>IFERROR(VLOOKUP($P29&amp;AM$8,Calc2!$J$4:$L$291,3,0),"")</f>
        <v/>
      </c>
      <c r="AN29" s="122" t="str">
        <f>IFERROR(VLOOKUP($P29&amp;AN$8,Calc2!$J$4:$L$291,3,0),"")</f>
        <v>0 - 3</v>
      </c>
      <c r="AO29" s="122" t="str">
        <f>IFERROR(VLOOKUP($P29&amp;AO$8,Calc2!$J$4:$L$291,3,0),"")</f>
        <v/>
      </c>
      <c r="AP29" s="122" t="str">
        <f>IFERROR(VLOOKUP($P29&amp;AP$8,Calc2!$J$4:$L$291,3,0),"")</f>
        <v>2 - 2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1 - 1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2 - 1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3 - 1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4 - 2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3">
        <f>IF(Planning!$T28="","",Planning!$T28)</f>
        <v>45932</v>
      </c>
      <c r="E30" s="121">
        <f>IF(Planning!$U28="","",Planning!$U28)</f>
        <v>0.78125</v>
      </c>
      <c r="F30" s="129" t="str">
        <f>Planning!$Q28</f>
        <v>FCSB Bukarest</v>
      </c>
      <c r="G30" s="130" t="s">
        <v>4</v>
      </c>
      <c r="H30" s="129" t="str">
        <f>Planning!$S28</f>
        <v>Young Boys Bern</v>
      </c>
      <c r="I30" s="131">
        <v>0</v>
      </c>
      <c r="J30" s="402" t="str">
        <f>Language!$E$90</f>
        <v xml:space="preserve"> -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-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IF(IFERROR(VLOOKUP($P30,Planning!$D$7:$E$42,2,0),0)=0,IF(LEN(P30)&gt;Factors!$D$12,LEFT(P30,Factors!$D$12)&amp;".",P30),VLOOKUP($P30,Planning!$D$7:$E$42,2,0))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0 - 2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1 - 3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3 - 2</v>
      </c>
      <c r="AW30" s="122" t="str">
        <f>IFERROR(VLOOKUP($P30&amp;AW$8,Calc2!$J$4:$L$291,3,0),"")</f>
        <v>3 - 3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2 - 3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0 - 1</v>
      </c>
      <c r="BM30" s="307" t="str">
        <f>IFERROR(VLOOKUP($P30&amp;BM$8,Calc2!$J$4:$L$291,3,0),"")</f>
        <v>1 - 0</v>
      </c>
      <c r="BN30" s="122" t="str">
        <f>IFERROR(VLOOKUP($P30&amp;BN$8,Calc2!$J$4:$L$291,3,0),"")</f>
        <v/>
      </c>
      <c r="BO30" s="312" t="str">
        <f>IFERROR(VLOOKUP($P30&amp;BO$8,Calc2!$J$4:$L$291,3,0),"")</f>
        <v>2 - 1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3">
        <f>IF(Planning!$T29="","",Planning!$T29)</f>
        <v>45932</v>
      </c>
      <c r="E31" s="121">
        <f>IF(Planning!$U29="","",Planning!$U29)</f>
        <v>0.78125</v>
      </c>
      <c r="F31" s="129" t="str">
        <f>Planning!$Q29</f>
        <v>Ludogorez Rasgrad</v>
      </c>
      <c r="G31" s="130" t="s">
        <v>4</v>
      </c>
      <c r="H31" s="129" t="str">
        <f>Planning!$S29</f>
        <v>Real Betis Sevilla</v>
      </c>
      <c r="I31" s="131">
        <v>0</v>
      </c>
      <c r="J31" s="402" t="str">
        <f>Language!$E$90</f>
        <v xml:space="preserve"> -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-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IF(IFERROR(VLOOKUP($P31,Planning!$D$7:$E$42,2,0),0)=0,IF(LEN(P31)&gt;Factors!$D$12,LEFT(P31,Factors!$D$12)&amp;".",P31),VLOOKUP($P31,Planning!$D$7:$E$42,2,0))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0 - 2</v>
      </c>
      <c r="AJ31" s="122" t="str">
        <f>IFERROR(VLOOKUP($P31&amp;AJ$8,Calc2!$J$4:$L$291,3,0),"")</f>
        <v>1 - 3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0 - 3</v>
      </c>
      <c r="AW31" s="122" t="str">
        <f>IFERROR(VLOOKUP($P31&amp;AW$8,Calc2!$J$4:$L$291,3,0),"")</f>
        <v/>
      </c>
      <c r="AX31" s="122" t="str">
        <f>IFERROR(VLOOKUP($P31&amp;AX$8,Calc2!$J$4:$L$291,3,0),"")</f>
        <v>0 - 4</v>
      </c>
      <c r="AY31" s="122" t="str">
        <f>IFERROR(VLOOKUP($P31&amp;AY$8,Calc2!$J$4:$L$291,3,0),"")</f>
        <v>3 - 1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4 - 1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1 - 1</v>
      </c>
      <c r="BP31" s="125" t="str">
        <f>IFERROR(VLOOKUP($P31&amp;BP$8,Calc2!$J$4:$L$291,3,0),"")</f>
        <v>3 - 1</v>
      </c>
    </row>
    <row r="32" spans="2:68" ht="15.95" customHeight="1" x14ac:dyDescent="0.25">
      <c r="B32" s="196"/>
      <c r="C32" s="194">
        <v>24</v>
      </c>
      <c r="D32" s="473">
        <f>IF(Planning!$T30="","",Planning!$T30)</f>
        <v>45932</v>
      </c>
      <c r="E32" s="121">
        <f>IF(Planning!$U30="","",Planning!$U30)</f>
        <v>0.78125</v>
      </c>
      <c r="F32" s="129" t="str">
        <f>Planning!$Q30</f>
        <v>Brann Bergen</v>
      </c>
      <c r="G32" s="130" t="s">
        <v>4</v>
      </c>
      <c r="H32" s="129" t="str">
        <f>Planning!$S30</f>
        <v>FC Utrecht</v>
      </c>
      <c r="I32" s="131">
        <v>1</v>
      </c>
      <c r="J32" s="402" t="str">
        <f>Language!$E$90</f>
        <v xml:space="preserve"> -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-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IF(IFERROR(VLOOKUP($P32,Planning!$D$7:$E$42,2,0),0)=0,IF(LEN(P32)&gt;Factors!$D$12,LEFT(P32,Factors!$D$12)&amp;".",P32),VLOOKUP($P32,Planning!$D$7:$E$42,2,0))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3 - 3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0 - 0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1 - 1</v>
      </c>
      <c r="AX32" s="122" t="str">
        <f>IFERROR(VLOOKUP($P32&amp;AX$8,Calc2!$J$4:$L$291,3,0),"")</f>
        <v>1 - 2</v>
      </c>
      <c r="AY32" s="122" t="str">
        <f>IFERROR(VLOOKUP($P32&amp;AY$8,Calc2!$J$4:$L$291,3,0),"")</f>
        <v>0 - 4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0 - 1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3 - 0</v>
      </c>
      <c r="BM32" s="307" t="str">
        <f>IFERROR(VLOOKUP($P32&amp;BM$8,Calc2!$J$4:$L$291,3,0),"")</f>
        <v/>
      </c>
      <c r="BN32" s="122" t="str">
        <f>IFERROR(VLOOKUP($P32&amp;BN$8,Calc2!$J$4:$L$291,3,0),"")</f>
        <v>1 - 0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3">
        <f>IF(Planning!$T31="","",Planning!$T31)</f>
        <v>45932</v>
      </c>
      <c r="E33" s="121">
        <f>IF(Planning!$U31="","",Planning!$U31)</f>
        <v>0.78125</v>
      </c>
      <c r="F33" s="129" t="str">
        <f>Planning!$Q31</f>
        <v>FC Bologna</v>
      </c>
      <c r="G33" s="130" t="s">
        <v>4</v>
      </c>
      <c r="H33" s="129" t="str">
        <f>Planning!$S31</f>
        <v>SC Freiburg</v>
      </c>
      <c r="I33" s="131">
        <v>1</v>
      </c>
      <c r="J33" s="402" t="str">
        <f>Language!$E$90</f>
        <v xml:space="preserve"> -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-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IF(IFERROR(VLOOKUP($P33,Planning!$D$7:$E$42,2,0),0)=0,IF(LEN(P33)&gt;Factors!$D$12,LEFT(P33,Factors!$D$12)&amp;".",P33),VLOOKUP($P33,Planning!$D$7:$E$42,2,0))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0 - 1</v>
      </c>
      <c r="AH33" s="122" t="str">
        <f>IFERROR(VLOOKUP($P33&amp;AH$8,Calc2!$J$4:$L$291,3,0),"")</f>
        <v>1 - 2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2 - 3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0 - 4</v>
      </c>
      <c r="AX33" s="122" t="str">
        <f>IFERROR(VLOOKUP($P33&amp;AX$8,Calc2!$J$4:$L$291,3,0),"")</f>
        <v>1 - 0</v>
      </c>
      <c r="AY33" s="122" t="str">
        <f>IFERROR(VLOOKUP($P33&amp;AY$8,Calc2!$J$4:$L$291,3,0),"")</f>
        <v/>
      </c>
      <c r="AZ33" s="122" t="str">
        <f>IFERROR(VLOOKUP($P33&amp;AZ$8,Calc2!$J$4:$L$291,3,0),"")</f>
        <v>1 - 4</v>
      </c>
      <c r="BA33" s="122" t="str">
        <f>IFERROR(VLOOKUP($P33&amp;BA$8,Calc2!$J$4:$L$291,3,0),"")</f>
        <v/>
      </c>
      <c r="BB33" s="122" t="str">
        <f>IFERROR(VLOOKUP($P33&amp;BB$8,Calc2!$J$4:$L$291,3,0),"")</f>
        <v>3 - 2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2 - 0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3">
        <f>IF(Planning!$T32="","",Planning!$T32)</f>
        <v>45932</v>
      </c>
      <c r="E34" s="121">
        <f>IF(Planning!$U32="","",Planning!$U32)</f>
        <v>0.78125</v>
      </c>
      <c r="F34" s="129" t="str">
        <f>Planning!$Q32</f>
        <v>Panathinaikos</v>
      </c>
      <c r="G34" s="130" t="s">
        <v>4</v>
      </c>
      <c r="H34" s="129" t="str">
        <f>Planning!$S32</f>
        <v>Go Ahead Eagles Deventer</v>
      </c>
      <c r="I34" s="131">
        <v>1</v>
      </c>
      <c r="J34" s="402" t="str">
        <f>Language!$E$90</f>
        <v xml:space="preserve"> -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-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IF(IFERROR(VLOOKUP($P34,Planning!$D$7:$E$42,2,0),0)=0,IF(LEN(P34)&gt;Factors!$D$12,LEFT(P34,Factors!$D$12)&amp;".",P34),VLOOKUP($P34,Planning!$D$7:$E$42,2,0))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0 - 2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0 - 0</v>
      </c>
      <c r="AT34" s="122" t="str">
        <f>IFERROR(VLOOKUP($P34&amp;AT$8,Calc2!$J$4:$L$291,3,0),"")</f>
        <v/>
      </c>
      <c r="AU34" s="122" t="str">
        <f>IFERROR(VLOOKUP($P34&amp;AU$8,Calc2!$J$4:$L$291,3,0),"")</f>
        <v>0 - 1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1 - 2</v>
      </c>
      <c r="BA34" s="122" t="str">
        <f>IFERROR(VLOOKUP($P34&amp;BA$8,Calc2!$J$4:$L$291,3,0),"")</f>
        <v>1 - 2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1 - 0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0 - 3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2 - 1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3">
        <f>IF(Planning!$T33="","",Planning!$T33)</f>
        <v>45932</v>
      </c>
      <c r="E35" s="121">
        <f>IF(Planning!$U33="","",Planning!$U33)</f>
        <v>0.78125</v>
      </c>
      <c r="F35" s="129" t="str">
        <f>Planning!$Q33</f>
        <v>AS Rom</v>
      </c>
      <c r="G35" s="130" t="s">
        <v>4</v>
      </c>
      <c r="H35" s="129" t="str">
        <f>Planning!$S33</f>
        <v>Lille OSC</v>
      </c>
      <c r="I35" s="131">
        <v>0</v>
      </c>
      <c r="J35" s="402" t="str">
        <f>Language!$E$90</f>
        <v xml:space="preserve"> -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-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IF(IFERROR(VLOOKUP($P35,Planning!$D$7:$E$42,2,0),0)=0,IF(LEN(P35)&gt;Factors!$D$12,LEFT(P35,Factors!$D$12)&amp;".",P35),VLOOKUP($P35,Planning!$D$7:$E$42,2,0))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1 - 2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0 - 1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1 - 1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1 - 4</v>
      </c>
      <c r="BD35" s="122" t="str">
        <f>IFERROR(VLOOKUP($P35&amp;BD$8,Calc2!$J$4:$L$291,3,0),"")</f>
        <v/>
      </c>
      <c r="BE35" s="122" t="str">
        <f>IFERROR(VLOOKUP($P35&amp;BE$8,Calc2!$J$4:$L$291,3,0),"")</f>
        <v>0 - 2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1 - 0</v>
      </c>
      <c r="BI35" s="122" t="str">
        <f>IFERROR(VLOOKUP($P35&amp;BI$8,Calc2!$J$4:$L$291,3,0),"")</f>
        <v>4 - 3</v>
      </c>
      <c r="BJ35" s="122" t="str">
        <f>IFERROR(VLOOKUP($P35&amp;BJ$8,Calc2!$J$4:$L$291,3,0),"")</f>
        <v>1 - 3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3">
        <f>IF(Planning!$T34="","",Planning!$T34)</f>
        <v>45932</v>
      </c>
      <c r="E36" s="121">
        <f>IF(Planning!$U34="","",Planning!$U34)</f>
        <v>0.875</v>
      </c>
      <c r="F36" s="129" t="str">
        <f>Planning!$Q34</f>
        <v>FC Porto</v>
      </c>
      <c r="G36" s="130" t="s">
        <v>4</v>
      </c>
      <c r="H36" s="129" t="str">
        <f>Planning!$S34</f>
        <v>Roter Stern Belgrad</v>
      </c>
      <c r="I36" s="131">
        <v>2</v>
      </c>
      <c r="J36" s="402" t="str">
        <f>Language!$E$90</f>
        <v xml:space="preserve"> -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-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IF(IFERROR(VLOOKUP($P36,Planning!$D$7:$E$42,2,0),0)=0,IF(LEN(P36)&gt;Factors!$D$12,LEFT(P36,Factors!$D$12)&amp;".",P36),VLOOKUP($P36,Planning!$D$7:$E$42,2,0))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1 - 2</v>
      </c>
      <c r="AH36" s="122" t="str">
        <f>IFERROR(VLOOKUP($P36&amp;AH$8,Calc2!$J$4:$L$291,3,0),"")</f>
        <v>2 - 1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0 - 0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0 - 4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2 - 1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0 - 1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0 - 2</v>
      </c>
      <c r="BL36" s="122" t="str">
        <f>IFERROR(VLOOKUP($P36&amp;BL$8,Calc2!$J$4:$L$291,3,0),"")</f>
        <v/>
      </c>
      <c r="BM36" s="307" t="str">
        <f>IFERROR(VLOOKUP($P36&amp;BM$8,Calc2!$J$4:$L$291,3,0),"")</f>
        <v>1 - 3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3">
        <f>IF(Planning!$T35="","",Planning!$T35)</f>
        <v>45932</v>
      </c>
      <c r="E37" s="121">
        <f>IF(Planning!$U35="","",Planning!$U35)</f>
        <v>0.875</v>
      </c>
      <c r="F37" s="129" t="str">
        <f>Planning!$Q35</f>
        <v>Feyenoord Rotterdam</v>
      </c>
      <c r="G37" s="130" t="s">
        <v>4</v>
      </c>
      <c r="H37" s="129" t="str">
        <f>Planning!$S35</f>
        <v>Aston Villa</v>
      </c>
      <c r="I37" s="131">
        <v>0</v>
      </c>
      <c r="J37" s="402" t="str">
        <f>Language!$E$90</f>
        <v xml:space="preserve"> -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-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IF(IFERROR(VLOOKUP($P37,Planning!$D$7:$E$42,2,0),0)=0,IF(LEN(P37)&gt;Factors!$D$12,LEFT(P37,Factors!$D$12)&amp;".",P37),VLOOKUP($P37,Planning!$D$7:$E$42,2,0))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0 - 2</v>
      </c>
      <c r="AI37" s="122" t="str">
        <f>IFERROR(VLOOKUP($P37&amp;AI$8,Calc2!$J$4:$L$291,3,0),"")</f>
        <v/>
      </c>
      <c r="AJ37" s="122" t="str">
        <f>IFERROR(VLOOKUP($P37&amp;AJ$8,Calc2!$J$4:$L$291,3,0),"")</f>
        <v>1 - 2</v>
      </c>
      <c r="AK37" s="122" t="str">
        <f>IFERROR(VLOOKUP($P37&amp;AK$8,Calc2!$J$4:$L$291,3,0),"")</f>
        <v/>
      </c>
      <c r="AL37" s="122" t="str">
        <f>IFERROR(VLOOKUP($P37&amp;AL$8,Calc2!$J$4:$L$291,3,0),"")</f>
        <v>0 - 1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0 - 2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3 - 1</v>
      </c>
      <c r="BA37" s="122" t="str">
        <f>IFERROR(VLOOKUP($P37&amp;BA$8,Calc2!$J$4:$L$291,3,0),"")</f>
        <v>1 - 3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3 - 0</v>
      </c>
      <c r="BG37" s="122" t="str">
        <f>IFERROR(VLOOKUP($P37&amp;BG$8,Calc2!$J$4:$L$291,3,0),"")</f>
        <v>3 - 4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3">
        <f>IF(Planning!$T36="","",Planning!$T36)</f>
        <v>45932</v>
      </c>
      <c r="E38" s="121">
        <f>IF(Planning!$U36="","",Planning!$U36)</f>
        <v>0.875</v>
      </c>
      <c r="F38" s="129" t="str">
        <f>Planning!$Q36</f>
        <v>Maccabi Tel Aviv</v>
      </c>
      <c r="G38" s="130" t="s">
        <v>4</v>
      </c>
      <c r="H38" s="129" t="str">
        <f>Planning!$S36</f>
        <v>Dinamo Zagreb</v>
      </c>
      <c r="I38" s="131">
        <v>1</v>
      </c>
      <c r="J38" s="402" t="str">
        <f>Language!$E$90</f>
        <v xml:space="preserve"> -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-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IF(IFERROR(VLOOKUP($P38,Planning!$D$7:$E$42,2,0),0)=0,IF(LEN(P38)&gt;Factors!$D$12,LEFT(P38,Factors!$D$12)&amp;".",P38),VLOOKUP($P38,Planning!$D$7:$E$42,2,0))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0 - 2</v>
      </c>
      <c r="AH38" s="122" t="str">
        <f>IFERROR(VLOOKUP($P38&amp;AH$8,Calc2!$J$4:$L$291,3,0),"")</f>
        <v>1 - 2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1 - 2</v>
      </c>
      <c r="AN38" s="122" t="str">
        <f>IFERROR(VLOOKUP($P38&amp;AN$8,Calc2!$J$4:$L$291,3,0),"")</f>
        <v/>
      </c>
      <c r="AO38" s="122" t="str">
        <f>IFERROR(VLOOKUP($P38&amp;AO$8,Calc2!$J$4:$L$291,3,0),"")</f>
        <v>1 - 2</v>
      </c>
      <c r="AP38" s="122" t="str">
        <f>IFERROR(VLOOKUP($P38&amp;AP$8,Calc2!$J$4:$L$291,3,0),"")</f>
        <v/>
      </c>
      <c r="AQ38" s="122" t="str">
        <f>IFERROR(VLOOKUP($P38&amp;AQ$8,Calc2!$J$4:$L$291,3,0),"")</f>
        <v>2 - 0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0 - 1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3 - 1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1 - 3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3">
        <f>IF(Planning!$T37="","",Planning!$T37)</f>
        <v>45932</v>
      </c>
      <c r="E39" s="121">
        <f>IF(Planning!$U37="","",Planning!$U37)</f>
        <v>0.875</v>
      </c>
      <c r="F39" s="129" t="str">
        <f>Planning!$Q37</f>
        <v>Olympique Lyon</v>
      </c>
      <c r="G39" s="130" t="s">
        <v>4</v>
      </c>
      <c r="H39" s="129" t="str">
        <f>Planning!$S37</f>
        <v>RB Salzburg</v>
      </c>
      <c r="I39" s="131">
        <v>2</v>
      </c>
      <c r="J39" s="402" t="str">
        <f>Language!$E$90</f>
        <v xml:space="preserve"> -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-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IF(IFERROR(VLOOKUP($P39,Planning!$D$7:$E$42,2,0),0)=0,IF(LEN(P39)&gt;Factors!$D$12,LEFT(P39,Factors!$D$12)&amp;".",P39),VLOOKUP($P39,Planning!$D$7:$E$42,2,0))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0 - 2</v>
      </c>
      <c r="AH39" s="122" t="str">
        <f>IFERROR(VLOOKUP($P39&amp;AH$8,Calc2!$J$4:$L$291,3,0),"")</f>
        <v>2 - 3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0 - 1</v>
      </c>
      <c r="AL39" s="122" t="str">
        <f>IFERROR(VLOOKUP($P39&amp;AL$8,Calc2!$J$4:$L$291,3,0),"")</f>
        <v/>
      </c>
      <c r="AM39" s="122" t="str">
        <f>IFERROR(VLOOKUP($P39&amp;AM$8,Calc2!$J$4:$L$291,3,0),"")</f>
        <v>0 - 1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1 - 4</v>
      </c>
      <c r="AQ39" s="122" t="str">
        <f>IFERROR(VLOOKUP($P39&amp;AQ$8,Calc2!$J$4:$L$291,3,0),"")</f>
        <v/>
      </c>
      <c r="AR39" s="122" t="str">
        <f>IFERROR(VLOOKUP($P39&amp;AR$8,Calc2!$J$4:$L$291,3,0),"")</f>
        <v>2 - 3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2 - 0</v>
      </c>
      <c r="BI39" s="122" t="str">
        <f>IFERROR(VLOOKUP($P39&amp;BI$8,Calc2!$J$4:$L$291,3,0),"")</f>
        <v/>
      </c>
      <c r="BJ39" s="122" t="str">
        <f>IFERROR(VLOOKUP($P39&amp;BJ$8,Calc2!$J$4:$L$291,3,0),"")</f>
        <v>3 - 1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3">
        <f>IF(Planning!$T38="","",Planning!$T38)</f>
        <v>45932</v>
      </c>
      <c r="E40" s="121">
        <f>IF(Planning!$U38="","",Planning!$U38)</f>
        <v>0.875</v>
      </c>
      <c r="F40" s="129" t="str">
        <f>Planning!$Q38</f>
        <v>FC Basel</v>
      </c>
      <c r="G40" s="130" t="s">
        <v>4</v>
      </c>
      <c r="H40" s="129" t="str">
        <f>Planning!$S38</f>
        <v>VfB Stuttgart</v>
      </c>
      <c r="I40" s="131">
        <v>2</v>
      </c>
      <c r="J40" s="402" t="str">
        <f>Language!$E$90</f>
        <v xml:space="preserve"> -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-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IF(IFERROR(VLOOKUP($P40,Planning!$D$7:$E$42,2,0),0)=0,IF(LEN(P40)&gt;Factors!$D$12,LEFT(P40,Factors!$D$12)&amp;".",P40),VLOOKUP($P40,Planning!$D$7:$E$42,2,0))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1 - 3</v>
      </c>
      <c r="AL40" s="122" t="str">
        <f>IFERROR(VLOOKUP($P40&amp;AL$8,Calc2!$J$4:$L$291,3,0),"")</f>
        <v>1 - 1</v>
      </c>
      <c r="AM40" s="122" t="str">
        <f>IFERROR(VLOOKUP($P40&amp;AM$8,Calc2!$J$4:$L$291,3,0),"")</f>
        <v/>
      </c>
      <c r="AN40" s="122" t="str">
        <f>IFERROR(VLOOKUP($P40&amp;AN$8,Calc2!$J$4:$L$291,3,0),"")</f>
        <v>0 - 2</v>
      </c>
      <c r="AO40" s="122" t="str">
        <f>IFERROR(VLOOKUP($P40&amp;AO$8,Calc2!$J$4:$L$291,3,0),"")</f>
        <v>0 - 1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1 - 2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1 - 0</v>
      </c>
      <c r="BC40" s="122" t="str">
        <f>IFERROR(VLOOKUP($P40&amp;BC$8,Calc2!$J$4:$L$291,3,0),"")</f>
        <v/>
      </c>
      <c r="BD40" s="122" t="str">
        <f>IFERROR(VLOOKUP($P40&amp;BD$8,Calc2!$J$4:$L$291,3,0),"")</f>
        <v>0 - 3</v>
      </c>
      <c r="BE40" s="122" t="str">
        <f>IFERROR(VLOOKUP($P40&amp;BE$8,Calc2!$J$4:$L$291,3,0),"")</f>
        <v/>
      </c>
      <c r="BF40" s="122" t="str">
        <f>IFERROR(VLOOKUP($P40&amp;BF$8,Calc2!$J$4:$L$291,3,0),"")</f>
        <v>1 - 2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3">
        <f>IF(Planning!$T39="","",Planning!$T39)</f>
        <v>45932</v>
      </c>
      <c r="E41" s="121">
        <f>IF(Planning!$U39="","",Planning!$U39)</f>
        <v>0.875</v>
      </c>
      <c r="F41" s="129" t="str">
        <f>Planning!$Q39</f>
        <v>Nottingham Forest</v>
      </c>
      <c r="G41" s="130" t="s">
        <v>4</v>
      </c>
      <c r="H41" s="129" t="str">
        <f>Planning!$S39</f>
        <v>FC Midtjylland</v>
      </c>
      <c r="I41" s="131">
        <v>2</v>
      </c>
      <c r="J41" s="402" t="str">
        <f>Language!$E$90</f>
        <v xml:space="preserve"> -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-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IF(IFERROR(VLOOKUP($P41,Planning!$D$7:$E$42,2,0),0)=0,IF(LEN(P41)&gt;Factors!$D$12,LEFT(P41,Factors!$D$12)&amp;".",P41),VLOOKUP($P41,Planning!$D$7:$E$42,2,0))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0 - 3</v>
      </c>
      <c r="AL41" s="122" t="str">
        <f>IFERROR(VLOOKUP($P41&amp;AL$8,Calc2!$J$4:$L$291,3,0),"")</f>
        <v>0 - 1</v>
      </c>
      <c r="AM41" s="122" t="str">
        <f>IFERROR(VLOOKUP($P41&amp;AM$8,Calc2!$J$4:$L$291,3,0),"")</f>
        <v>1 - 3</v>
      </c>
      <c r="AN41" s="122" t="str">
        <f>IFERROR(VLOOKUP($P41&amp;AN$8,Calc2!$J$4:$L$291,3,0),"")</f>
        <v>1 - 2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1 - 2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1 - 2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0 - 1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3 - 1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3">
        <f>IF(Planning!$T40="","",Planning!$T40)</f>
        <v>45932</v>
      </c>
      <c r="E42" s="121">
        <f>IF(Planning!$U40="","",Planning!$U40)</f>
        <v>0.875</v>
      </c>
      <c r="F42" s="129" t="str">
        <f>Planning!$Q40</f>
        <v>Sturm Graz</v>
      </c>
      <c r="G42" s="130" t="s">
        <v>4</v>
      </c>
      <c r="H42" s="129" t="str">
        <f>Planning!$S40</f>
        <v>Glasgow Rangers</v>
      </c>
      <c r="I42" s="131">
        <v>2</v>
      </c>
      <c r="J42" s="402" t="str">
        <f>Language!$E$90</f>
        <v xml:space="preserve"> -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-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IF(IFERROR(VLOOKUP($P42,Planning!$D$7:$E$42,2,0),0)=0,IF(LEN(P42)&gt;Factors!$D$12,LEFT(P42,Factors!$D$12)&amp;".",P42),VLOOKUP($P42,Planning!$D$7:$E$42,2,0))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0 - 1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1 - 2</v>
      </c>
      <c r="AK42" s="122" t="str">
        <f>IFERROR(VLOOKUP($P42&amp;AK$8,Calc2!$J$4:$L$291,3,0),"")</f>
        <v>1 - 1</v>
      </c>
      <c r="AL42" s="122" t="str">
        <f>IFERROR(VLOOKUP($P42&amp;AL$8,Calc2!$J$4:$L$291,3,0),"")</f>
        <v/>
      </c>
      <c r="AM42" s="122" t="str">
        <f>IFERROR(VLOOKUP($P42&amp;AM$8,Calc2!$J$4:$L$291,3,0),"")</f>
        <v>0 - 2</v>
      </c>
      <c r="AN42" s="122" t="str">
        <f>IFERROR(VLOOKUP($P42&amp;AN$8,Calc2!$J$4:$L$291,3,0),"")</f>
        <v/>
      </c>
      <c r="AO42" s="122" t="str">
        <f>IFERROR(VLOOKUP($P42&amp;AO$8,Calc2!$J$4:$L$291,3,0),"")</f>
        <v>0 - 2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1 - 2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2 - 4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0 - 1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3">
        <f>IF(Planning!$T41="","",Planning!$T41)</f>
        <v>45932</v>
      </c>
      <c r="E43" s="121">
        <f>IF(Planning!$U41="","",Planning!$U41)</f>
        <v>0.875</v>
      </c>
      <c r="F43" s="129" t="str">
        <f>Planning!$Q41</f>
        <v>Celta Vigo</v>
      </c>
      <c r="G43" s="130" t="s">
        <v>4</v>
      </c>
      <c r="H43" s="129" t="str">
        <f>Planning!$S41</f>
        <v>Paok Saloniki</v>
      </c>
      <c r="I43" s="131">
        <v>3</v>
      </c>
      <c r="J43" s="402" t="str">
        <f>Language!$E$90</f>
        <v xml:space="preserve"> -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-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IF(IFERROR(VLOOKUP($P43,Planning!$D$7:$E$42,2,0),0)=0,IF(LEN(P43)&gt;Factors!$D$12,LEFT(P43,Factors!$D$12)&amp;".",P43),VLOOKUP($P43,Planning!$D$7:$E$42,2,0))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1 - 2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1 - 2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0 - 3</v>
      </c>
      <c r="AT43" s="122" t="str">
        <f>IFERROR(VLOOKUP($P43&amp;AT$8,Calc2!$J$4:$L$291,3,0),"")</f>
        <v>0 - 3</v>
      </c>
      <c r="AU43" s="122" t="str">
        <f>IFERROR(VLOOKUP($P43&amp;AU$8,Calc2!$J$4:$L$291,3,0),"")</f>
        <v>0 - 1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0 - 1</v>
      </c>
      <c r="BA43" s="122" t="str">
        <f>IFERROR(VLOOKUP($P43&amp;BA$8,Calc2!$J$4:$L$291,3,0),"")</f>
        <v/>
      </c>
      <c r="BB43" s="122" t="str">
        <f>IFERROR(VLOOKUP($P43&amp;BB$8,Calc2!$J$4:$L$291,3,0),"")</f>
        <v>1 - 2</v>
      </c>
      <c r="BC43" s="122" t="str">
        <f>IFERROR(VLOOKUP($P43&amp;BC$8,Calc2!$J$4:$L$291,3,0),"")</f>
        <v>1 - 1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4">
        <f>IF(Planning!$T42="","",Planning!$T42)</f>
        <v>45932</v>
      </c>
      <c r="E44" s="258">
        <f>IF(Planning!$U42="","",Planning!$U42)</f>
        <v>0.875</v>
      </c>
      <c r="F44" s="259" t="str">
        <f>Planning!$Q42</f>
        <v>KRC Genk</v>
      </c>
      <c r="G44" s="260" t="s">
        <v>4</v>
      </c>
      <c r="H44" s="259" t="str">
        <f>Planning!$S42</f>
        <v>Ferencvaros Budapest</v>
      </c>
      <c r="I44" s="261">
        <v>0</v>
      </c>
      <c r="J44" s="403" t="str">
        <f>Language!$E$90</f>
        <v xml:space="preserve"> -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-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IF(IFERROR(VLOOKUP($P44,Planning!$D$7:$E$42,2,0),0)=0,IF(LEN(P44)&gt;Factors!$D$12,LEFT(P44,Factors!$D$12)&amp;".",P44),VLOOKUP($P44,Planning!$D$7:$E$42,2,0))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0 - 6</v>
      </c>
      <c r="AH44" s="126" t="str">
        <f>IFERROR(VLOOKUP($P44&amp;AH$8,Calc2!$J$4:$L$291,3,0),"")</f>
        <v>0 - 2</v>
      </c>
      <c r="AI44" s="126" t="str">
        <f>IFERROR(VLOOKUP($P44&amp;AI$8,Calc2!$J$4:$L$291,3,0),"")</f>
        <v>0 - 3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0 - 1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0 - 3</v>
      </c>
      <c r="AQ44" s="126" t="str">
        <f>IFERROR(VLOOKUP($P44&amp;AQ$8,Calc2!$J$4:$L$291,3,0),"")</f>
        <v>1 - 4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0 - 0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1 - 3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5">
        <f>IF(Planning!$T43="","",Planning!$T43)</f>
        <v>45953</v>
      </c>
      <c r="E45" s="290">
        <f>IF(Planning!$U43="","",Planning!$U43)</f>
        <v>0.78125</v>
      </c>
      <c r="F45" s="291" t="str">
        <f>Planning!$Q43</f>
        <v>Feyenoord Rotterdam</v>
      </c>
      <c r="G45" s="292" t="s">
        <v>4</v>
      </c>
      <c r="H45" s="291" t="str">
        <f>Planning!$S43</f>
        <v>Panathinaikos</v>
      </c>
      <c r="I45" s="293">
        <v>3</v>
      </c>
      <c r="J45" s="404" t="str">
        <f>Language!$E$90</f>
        <v xml:space="preserve"> -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3">
        <f>IF(Planning!$T44="","",Planning!$T44)</f>
        <v>45953</v>
      </c>
      <c r="E46" s="121">
        <f>IF(Planning!$U44="","",Planning!$U44)</f>
        <v>0.78125</v>
      </c>
      <c r="F46" s="129" t="str">
        <f>Planning!$Q44</f>
        <v>RB Salzburg</v>
      </c>
      <c r="G46" s="130" t="s">
        <v>4</v>
      </c>
      <c r="H46" s="129" t="str">
        <f>Planning!$S44</f>
        <v>Ferencvaros Budapest</v>
      </c>
      <c r="I46" s="131">
        <v>2</v>
      </c>
      <c r="J46" s="402" t="str">
        <f>Language!$E$90</f>
        <v xml:space="preserve"> -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3">
        <f>IF(Planning!$T45="","",Planning!$T45)</f>
        <v>45953</v>
      </c>
      <c r="E47" s="121">
        <f>IF(Planning!$U45="","",Planning!$U45)</f>
        <v>0.78125</v>
      </c>
      <c r="F47" s="129" t="str">
        <f>Planning!$Q45</f>
        <v>Fenerbahce SK</v>
      </c>
      <c r="G47" s="130" t="s">
        <v>4</v>
      </c>
      <c r="H47" s="129" t="str">
        <f>Planning!$S45</f>
        <v>VfB Stuttgart</v>
      </c>
      <c r="I47" s="131">
        <v>1</v>
      </c>
      <c r="J47" s="402" t="str">
        <f>Language!$E$90</f>
        <v xml:space="preserve"> - </v>
      </c>
      <c r="K47" s="132">
        <v>0</v>
      </c>
      <c r="L47" s="230"/>
      <c r="M47" s="231"/>
      <c r="O47" s="398" t="str">
        <f>Language!$E$70</f>
        <v>In case of a tie, the following criteria apply: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3">
        <f>IF(Planning!$T46="","",Planning!$T46)</f>
        <v>45953</v>
      </c>
      <c r="E48" s="121">
        <f>IF(Planning!$U46="","",Planning!$U46)</f>
        <v>0.78125</v>
      </c>
      <c r="F48" s="129" t="str">
        <f>Planning!$Q46</f>
        <v>Olympique Lyon</v>
      </c>
      <c r="G48" s="130" t="s">
        <v>4</v>
      </c>
      <c r="H48" s="129" t="str">
        <f>Planning!$S46</f>
        <v>FC Basel</v>
      </c>
      <c r="I48" s="131">
        <v>2</v>
      </c>
      <c r="J48" s="402" t="str">
        <f>Language!$E$90</f>
        <v xml:space="preserve"> -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3">
        <f>IF(Planning!$T47="","",Planning!$T47)</f>
        <v>45953</v>
      </c>
      <c r="E49" s="121">
        <f>IF(Planning!$U47="","",Planning!$U47)</f>
        <v>0.78125</v>
      </c>
      <c r="F49" s="129" t="str">
        <f>Planning!$Q47</f>
        <v>Sporting Braga</v>
      </c>
      <c r="G49" s="130" t="s">
        <v>4</v>
      </c>
      <c r="H49" s="129" t="str">
        <f>Planning!$S47</f>
        <v>Roter Stern Belgrad</v>
      </c>
      <c r="I49" s="131">
        <v>2</v>
      </c>
      <c r="J49" s="402" t="str">
        <f>Language!$E$90</f>
        <v xml:space="preserve"> - </v>
      </c>
      <c r="K49" s="132">
        <v>0</v>
      </c>
      <c r="L49" s="230"/>
      <c r="M49" s="231"/>
      <c r="O49" s="396" t="s">
        <v>5</v>
      </c>
      <c r="P49" s="391" t="str">
        <f>Language!$E$71</f>
        <v>Better goal difference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3">
        <f>IF(Planning!$T48="","",Planning!$T48)</f>
        <v>45953</v>
      </c>
      <c r="E50" s="121">
        <f>IF(Planning!$U48="","",Planning!$U48)</f>
        <v>0.78125</v>
      </c>
      <c r="F50" s="129" t="str">
        <f>Planning!$Q48</f>
        <v>FCSB Bukarest</v>
      </c>
      <c r="G50" s="130" t="s">
        <v>4</v>
      </c>
      <c r="H50" s="129" t="str">
        <f>Planning!$S48</f>
        <v>FC Bologna</v>
      </c>
      <c r="I50" s="131">
        <v>1</v>
      </c>
      <c r="J50" s="402" t="str">
        <f>Language!$E$90</f>
        <v xml:space="preserve"> - </v>
      </c>
      <c r="K50" s="132">
        <v>2</v>
      </c>
      <c r="L50" s="230"/>
      <c r="M50" s="231"/>
      <c r="O50" s="396" t="s">
        <v>6</v>
      </c>
      <c r="P50" s="395" t="str">
        <f>Language!$E$72</f>
        <v>Higher number of goals scored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3">
        <f>IF(Planning!$T49="","",Planning!$T49)</f>
        <v>45953</v>
      </c>
      <c r="E51" s="121">
        <f>IF(Planning!$U49="","",Planning!$U49)</f>
        <v>0.78125</v>
      </c>
      <c r="F51" s="129" t="str">
        <f>Planning!$Q49</f>
        <v>Brann Bergen</v>
      </c>
      <c r="G51" s="130" t="s">
        <v>4</v>
      </c>
      <c r="H51" s="129" t="str">
        <f>Planning!$S49</f>
        <v>Glasgow Rangers</v>
      </c>
      <c r="I51" s="131">
        <v>3</v>
      </c>
      <c r="J51" s="402" t="str">
        <f>Language!$E$90</f>
        <v xml:space="preserve"> - </v>
      </c>
      <c r="K51" s="132">
        <v>0</v>
      </c>
      <c r="L51" s="230"/>
      <c r="M51" s="231"/>
      <c r="O51" s="396" t="s">
        <v>7</v>
      </c>
      <c r="P51" s="395" t="str">
        <f>Language!$E$73</f>
        <v>Higher number of away goals scored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3">
        <f>IF(Planning!$T50="","",Planning!$T50)</f>
        <v>45953</v>
      </c>
      <c r="E52" s="121">
        <f>IF(Planning!$U50="","",Planning!$U50)</f>
        <v>0.78125</v>
      </c>
      <c r="F52" s="129" t="str">
        <f>Planning!$Q50</f>
        <v>Go Ahead Eagles Deventer</v>
      </c>
      <c r="G52" s="130" t="s">
        <v>4</v>
      </c>
      <c r="H52" s="129" t="str">
        <f>Planning!$S50</f>
        <v>Aston Villa</v>
      </c>
      <c r="I52" s="131">
        <v>2</v>
      </c>
      <c r="J52" s="402" t="str">
        <f>Language!$E$90</f>
        <v xml:space="preserve"> - </v>
      </c>
      <c r="K52" s="132">
        <v>1</v>
      </c>
      <c r="L52" s="230"/>
      <c r="M52" s="231"/>
      <c r="O52" s="396" t="s">
        <v>8</v>
      </c>
      <c r="P52" s="395" t="str">
        <f>Language!$E$74</f>
        <v>Higher number of wins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3">
        <f>IF(Planning!$T51="","",Planning!$T51)</f>
        <v>45953</v>
      </c>
      <c r="E53" s="121">
        <f>IF(Planning!$U51="","",Planning!$U51)</f>
        <v>0.78125</v>
      </c>
      <c r="F53" s="129" t="str">
        <f>Planning!$Q51</f>
        <v>KRC Genk</v>
      </c>
      <c r="G53" s="130" t="s">
        <v>4</v>
      </c>
      <c r="H53" s="129" t="str">
        <f>Planning!$S51</f>
        <v>Real Betis Sevilla</v>
      </c>
      <c r="I53" s="131">
        <v>0</v>
      </c>
      <c r="J53" s="402" t="str">
        <f>Language!$E$90</f>
        <v xml:space="preserve"> - </v>
      </c>
      <c r="K53" s="132">
        <v>0</v>
      </c>
      <c r="L53" s="230"/>
      <c r="M53" s="231"/>
      <c r="O53" s="396" t="s">
        <v>9</v>
      </c>
      <c r="P53" s="395" t="str">
        <f>Language!$E$75</f>
        <v>Higher number of away wins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3">
        <f>IF(Planning!$T52="","",Planning!$T52)</f>
        <v>45953</v>
      </c>
      <c r="E54" s="121">
        <f>IF(Planning!$U52="","",Planning!$U52)</f>
        <v>0.875</v>
      </c>
      <c r="F54" s="129" t="str">
        <f>Planning!$Q52</f>
        <v>AS Rom</v>
      </c>
      <c r="G54" s="130" t="s">
        <v>4</v>
      </c>
      <c r="H54" s="129" t="str">
        <f>Planning!$S52</f>
        <v>Viktoria Pilsen</v>
      </c>
      <c r="I54" s="131">
        <v>1</v>
      </c>
      <c r="J54" s="402" t="str">
        <f>Language!$E$90</f>
        <v xml:space="preserve"> -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3">
        <f>IF(Planning!$T53="","",Planning!$T53)</f>
        <v>45953</v>
      </c>
      <c r="E55" s="121">
        <f>IF(Planning!$U53="","",Planning!$U53)</f>
        <v>0.875</v>
      </c>
      <c r="F55" s="129" t="str">
        <f>Planning!$Q53</f>
        <v>Lille OSC</v>
      </c>
      <c r="G55" s="130" t="s">
        <v>4</v>
      </c>
      <c r="H55" s="129" t="str">
        <f>Planning!$S53</f>
        <v>Paok Saloniki</v>
      </c>
      <c r="I55" s="131">
        <v>3</v>
      </c>
      <c r="J55" s="402" t="str">
        <f>Language!$E$90</f>
        <v xml:space="preserve"> - </v>
      </c>
      <c r="K55" s="132">
        <v>4</v>
      </c>
      <c r="L55" s="230"/>
      <c r="M55" s="231"/>
      <c r="O55" s="198" t="str">
        <f>Language!$E$76</f>
        <v>These five criteria are taken into account in the table above.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3">
        <f>IF(Planning!$T54="","",Planning!$T54)</f>
        <v>45953</v>
      </c>
      <c r="E56" s="121">
        <f>IF(Planning!$U54="","",Planning!$U54)</f>
        <v>0.875</v>
      </c>
      <c r="F56" s="129" t="str">
        <f>Planning!$Q54</f>
        <v>Celtic Glasgow</v>
      </c>
      <c r="G56" s="130" t="s">
        <v>4</v>
      </c>
      <c r="H56" s="129" t="str">
        <f>Planning!$S54</f>
        <v>Sturm Graz</v>
      </c>
      <c r="I56" s="131">
        <v>2</v>
      </c>
      <c r="J56" s="402" t="str">
        <f>Language!$E$90</f>
        <v xml:space="preserve"> -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3">
        <f>IF(Planning!$T55="","",Planning!$T55)</f>
        <v>45953</v>
      </c>
      <c r="E57" s="121">
        <f>IF(Planning!$U55="","",Planning!$U55)</f>
        <v>0.875</v>
      </c>
      <c r="F57" s="129" t="str">
        <f>Planning!$Q55</f>
        <v>Maccabi Tel Aviv</v>
      </c>
      <c r="G57" s="130" t="s">
        <v>4</v>
      </c>
      <c r="H57" s="129" t="str">
        <f>Planning!$S55</f>
        <v>FC Midtjylland</v>
      </c>
      <c r="I57" s="131">
        <v>0</v>
      </c>
      <c r="J57" s="402" t="str">
        <f>Language!$E$90</f>
        <v xml:space="preserve"> -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3">
        <f>IF(Planning!$T56="","",Planning!$T56)</f>
        <v>45953</v>
      </c>
      <c r="E58" s="121">
        <f>IF(Planning!$U56="","",Planning!$U56)</f>
        <v>0.875</v>
      </c>
      <c r="F58" s="129" t="str">
        <f>Planning!$Q56</f>
        <v>Nottingham Forest</v>
      </c>
      <c r="G58" s="130" t="s">
        <v>4</v>
      </c>
      <c r="H58" s="129" t="str">
        <f>Planning!$S56</f>
        <v>FC Porto</v>
      </c>
      <c r="I58" s="131">
        <v>2</v>
      </c>
      <c r="J58" s="402" t="str">
        <f>Language!$E$90</f>
        <v xml:space="preserve"> - </v>
      </c>
      <c r="K58" s="132">
        <v>0</v>
      </c>
      <c r="L58" s="230"/>
      <c r="M58" s="231"/>
      <c r="O58" s="399" t="str">
        <f>Language!$E$77</f>
        <v>At the end of the league phase, in the event of a tie, the following criteria will also be used: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3">
        <f>IF(Planning!$T57="","",Planning!$T57)</f>
        <v>45953</v>
      </c>
      <c r="E59" s="121">
        <f>IF(Planning!$U57="","",Planning!$U57)</f>
        <v>0.875</v>
      </c>
      <c r="F59" s="129" t="str">
        <f>Planning!$Q57</f>
        <v>SC Freiburg</v>
      </c>
      <c r="G59" s="130" t="s">
        <v>4</v>
      </c>
      <c r="H59" s="129" t="str">
        <f>Planning!$S57</f>
        <v>FC Utrecht</v>
      </c>
      <c r="I59" s="131">
        <v>2</v>
      </c>
      <c r="J59" s="402" t="str">
        <f>Language!$E$90</f>
        <v xml:space="preserve"> -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3">
        <f>IF(Planning!$T58="","",Planning!$T58)</f>
        <v>45953</v>
      </c>
      <c r="E60" s="121">
        <f>IF(Planning!$U58="","",Planning!$U58)</f>
        <v>0.875</v>
      </c>
      <c r="F60" s="129" t="str">
        <f>Planning!$Q58</f>
        <v>Young Boys Bern</v>
      </c>
      <c r="G60" s="130" t="s">
        <v>4</v>
      </c>
      <c r="H60" s="129" t="str">
        <f>Planning!$S58</f>
        <v>Ludogorez Rasgrad</v>
      </c>
      <c r="I60" s="131">
        <v>3</v>
      </c>
      <c r="J60" s="402" t="str">
        <f>Language!$E$90</f>
        <v xml:space="preserve"> - </v>
      </c>
      <c r="K60" s="132">
        <v>2</v>
      </c>
      <c r="L60" s="230"/>
      <c r="M60" s="231"/>
      <c r="O60" s="400" t="s">
        <v>10</v>
      </c>
      <c r="P60" s="395" t="str">
        <f>Language!$E$78</f>
        <v>Higher number of points earned by the eight opponents of the club in question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3">
        <f>IF(Planning!$T59="","",Planning!$T59)</f>
        <v>45953</v>
      </c>
      <c r="E61" s="121">
        <f>IF(Planning!$U59="","",Planning!$U59)</f>
        <v>0.875</v>
      </c>
      <c r="F61" s="129" t="str">
        <f>Planning!$Q59</f>
        <v>Celta Vigo</v>
      </c>
      <c r="G61" s="130" t="s">
        <v>4</v>
      </c>
      <c r="H61" s="129" t="str">
        <f>Planning!$S59</f>
        <v>OGC Nizza</v>
      </c>
      <c r="I61" s="131">
        <v>2</v>
      </c>
      <c r="J61" s="402" t="str">
        <f>Language!$E$90</f>
        <v xml:space="preserve"> - </v>
      </c>
      <c r="K61" s="132">
        <v>1</v>
      </c>
      <c r="L61" s="230"/>
      <c r="M61" s="231"/>
      <c r="O61" s="397" t="s">
        <v>13</v>
      </c>
      <c r="P61" s="395" t="str">
        <f>Language!$E$79</f>
        <v>Better combined goal difference of the eight opponents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4">
        <f>IF(Planning!$T60="","",Planning!$T60)</f>
        <v>45953</v>
      </c>
      <c r="E62" s="258">
        <f>IF(Planning!$U60="","",Planning!$U60)</f>
        <v>0.875</v>
      </c>
      <c r="F62" s="259" t="str">
        <f>Planning!$Q60</f>
        <v>Malmö FF</v>
      </c>
      <c r="G62" s="260" t="s">
        <v>4</v>
      </c>
      <c r="H62" s="259" t="str">
        <f>Planning!$S60</f>
        <v>Dinamo Zagreb</v>
      </c>
      <c r="I62" s="261">
        <v>1</v>
      </c>
      <c r="J62" s="403" t="str">
        <f>Language!$E$90</f>
        <v xml:space="preserve"> - </v>
      </c>
      <c r="K62" s="262">
        <v>1</v>
      </c>
      <c r="L62" s="263"/>
      <c r="M62" s="264"/>
      <c r="O62" s="397" t="s">
        <v>14</v>
      </c>
      <c r="P62" s="395" t="str">
        <f>Language!$E$80</f>
        <v>Higher number of goals scored by the eight opponents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5">
        <f>IF(Planning!$T61="","",Planning!$T61)</f>
        <v>45967</v>
      </c>
      <c r="E63" s="290">
        <f>IF(Planning!$U61="","",Planning!$U61)</f>
        <v>0.78125</v>
      </c>
      <c r="F63" s="291" t="str">
        <f>Planning!$Q61</f>
        <v>Dinamo Zagreb</v>
      </c>
      <c r="G63" s="292" t="s">
        <v>4</v>
      </c>
      <c r="H63" s="291" t="str">
        <f>Planning!$S61</f>
        <v>Celta Vigo</v>
      </c>
      <c r="I63" s="293">
        <v>0</v>
      </c>
      <c r="J63" s="404" t="str">
        <f>Language!$E$90</f>
        <v xml:space="preserve"> - </v>
      </c>
      <c r="K63" s="294">
        <v>3</v>
      </c>
      <c r="L63" s="295"/>
      <c r="M63" s="296"/>
      <c r="O63" s="397" t="s">
        <v>15</v>
      </c>
      <c r="P63" s="391" t="str">
        <f>Language!$E$81</f>
        <v>Fair play rating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3">
        <f>IF(Planning!$T62="","",Planning!$T62)</f>
        <v>45967</v>
      </c>
      <c r="E64" s="121">
        <f>IF(Planning!$U62="","",Planning!$U62)</f>
        <v>0.78125</v>
      </c>
      <c r="F64" s="129" t="str">
        <f>Planning!$Q62</f>
        <v>RB Salzburg</v>
      </c>
      <c r="G64" s="130" t="s">
        <v>4</v>
      </c>
      <c r="H64" s="129" t="str">
        <f>Planning!$S62</f>
        <v>Go Ahead Eagles Deventer</v>
      </c>
      <c r="I64" s="131">
        <v>2</v>
      </c>
      <c r="J64" s="402" t="str">
        <f>Language!$E$90</f>
        <v xml:space="preserve"> - </v>
      </c>
      <c r="K64" s="132">
        <v>0</v>
      </c>
      <c r="L64" s="230"/>
      <c r="M64" s="231"/>
      <c r="O64" s="397" t="s">
        <v>21</v>
      </c>
      <c r="P64" s="391" t="str">
        <f>Language!$E$82</f>
        <v>UEFA coefficient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3">
        <f>IF(Planning!$T63="","",Planning!$T63)</f>
        <v>45967</v>
      </c>
      <c r="E65" s="121">
        <f>IF(Planning!$U63="","",Planning!$U63)</f>
        <v>0.78125</v>
      </c>
      <c r="F65" s="129" t="str">
        <f>Planning!$Q63</f>
        <v>Roter Stern Belgrad</v>
      </c>
      <c r="G65" s="130" t="s">
        <v>4</v>
      </c>
      <c r="H65" s="129" t="str">
        <f>Planning!$S63</f>
        <v>Lille OSC</v>
      </c>
      <c r="I65" s="131">
        <v>1</v>
      </c>
      <c r="J65" s="402" t="str">
        <f>Language!$E$90</f>
        <v xml:space="preserve"> -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3">
        <f>IF(Planning!$T64="","",Planning!$T64)</f>
        <v>45967</v>
      </c>
      <c r="E66" s="121">
        <f>IF(Planning!$U64="","",Planning!$U64)</f>
        <v>0.78125</v>
      </c>
      <c r="F66" s="129" t="str">
        <f>Planning!$Q64</f>
        <v>FC Basel</v>
      </c>
      <c r="G66" s="130" t="s">
        <v>4</v>
      </c>
      <c r="H66" s="129" t="str">
        <f>Planning!$S64</f>
        <v>FCSB Bukarest</v>
      </c>
      <c r="I66" s="131">
        <v>3</v>
      </c>
      <c r="J66" s="402" t="str">
        <f>Language!$E$90</f>
        <v xml:space="preserve"> - </v>
      </c>
      <c r="K66" s="132">
        <v>1</v>
      </c>
      <c r="L66" s="230"/>
      <c r="M66" s="231"/>
      <c r="O66" s="198" t="str">
        <f>Language!$E$83</f>
        <v>Should this happen, a bonus point can be entered for the better team on the 'Tie_Break' sheet.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3">
        <f>IF(Planning!$T65="","",Planning!$T65)</f>
        <v>45967</v>
      </c>
      <c r="E67" s="121">
        <f>IF(Planning!$U65="","",Planning!$U65)</f>
        <v>0.78125</v>
      </c>
      <c r="F67" s="129" t="str">
        <f>Planning!$Q65</f>
        <v>FC Midtjylland</v>
      </c>
      <c r="G67" s="130" t="s">
        <v>4</v>
      </c>
      <c r="H67" s="129" t="str">
        <f>Planning!$S65</f>
        <v>Celtic Glasgow</v>
      </c>
      <c r="I67" s="131">
        <v>3</v>
      </c>
      <c r="J67" s="402" t="str">
        <f>Language!$E$90</f>
        <v xml:space="preserve"> -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3">
        <f>IF(Planning!$T66="","",Planning!$T66)</f>
        <v>45967</v>
      </c>
      <c r="E68" s="121">
        <f>IF(Planning!$U66="","",Planning!$U66)</f>
        <v>0.78125</v>
      </c>
      <c r="F68" s="129" t="str">
        <f>Planning!$Q66</f>
        <v>OGC Nizza</v>
      </c>
      <c r="G68" s="130" t="s">
        <v>4</v>
      </c>
      <c r="H68" s="129" t="str">
        <f>Planning!$S66</f>
        <v>SC Freiburg</v>
      </c>
      <c r="I68" s="131">
        <v>1</v>
      </c>
      <c r="J68" s="402" t="str">
        <f>Language!$E$90</f>
        <v xml:space="preserve"> - </v>
      </c>
      <c r="K68" s="132">
        <v>3</v>
      </c>
      <c r="L68" s="230"/>
      <c r="M68" s="231"/>
      <c r="O68" s="399" t="str">
        <f>Language!$E$84</f>
        <v>For comparison: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3">
        <f>IF(Planning!$T67="","",Planning!$T67)</f>
        <v>45967</v>
      </c>
      <c r="E69" s="121">
        <f>IF(Planning!$U67="","",Planning!$U67)</f>
        <v>0.78125</v>
      </c>
      <c r="F69" s="129" t="str">
        <f>Planning!$Q67</f>
        <v>Sturm Graz</v>
      </c>
      <c r="G69" s="130" t="s">
        <v>4</v>
      </c>
      <c r="H69" s="129" t="str">
        <f>Planning!$S67</f>
        <v>Nottingham Forest</v>
      </c>
      <c r="I69" s="131">
        <v>0</v>
      </c>
      <c r="J69" s="402" t="str">
        <f>Language!$E$90</f>
        <v xml:space="preserve"> - </v>
      </c>
      <c r="K69" s="132">
        <v>0</v>
      </c>
      <c r="L69" s="230"/>
      <c r="M69" s="231"/>
      <c r="O69" s="490" t="s">
        <v>320</v>
      </c>
      <c r="P69" s="491"/>
      <c r="Q69" s="491"/>
      <c r="R69" s="491"/>
      <c r="S69" s="491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3">
        <f>IF(Planning!$T68="","",Planning!$T68)</f>
        <v>45967</v>
      </c>
      <c r="E70" s="121">
        <f>IF(Planning!$U68="","",Planning!$U68)</f>
        <v>0.78125</v>
      </c>
      <c r="F70" s="129" t="str">
        <f>Planning!$Q68</f>
        <v>FC Utrecht</v>
      </c>
      <c r="G70" s="130" t="s">
        <v>4</v>
      </c>
      <c r="H70" s="129" t="str">
        <f>Planning!$S68</f>
        <v>FC Porto</v>
      </c>
      <c r="I70" s="131">
        <v>1</v>
      </c>
      <c r="J70" s="402" t="str">
        <f>Language!$E$90</f>
        <v xml:space="preserve"> -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3">
        <f>IF(Planning!$T69="","",Planning!$T69)</f>
        <v>45967</v>
      </c>
      <c r="E71" s="121">
        <f>IF(Planning!$U69="","",Planning!$U69)</f>
        <v>0.78125</v>
      </c>
      <c r="F71" s="129" t="str">
        <f>Planning!$Q69</f>
        <v>Malmö FF</v>
      </c>
      <c r="G71" s="130" t="s">
        <v>4</v>
      </c>
      <c r="H71" s="129" t="str">
        <f>Planning!$S69</f>
        <v>Panathinaikos</v>
      </c>
      <c r="I71" s="131">
        <v>0</v>
      </c>
      <c r="J71" s="402" t="str">
        <f>Language!$E$90</f>
        <v xml:space="preserve"> - </v>
      </c>
      <c r="K71" s="132">
        <v>1</v>
      </c>
      <c r="L71" s="230"/>
      <c r="M71" s="231"/>
      <c r="O71" s="481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3">
        <f>IF(Planning!$T70="","",Planning!$T70)</f>
        <v>45967</v>
      </c>
      <c r="E72" s="121">
        <f>IF(Planning!$U70="","",Planning!$U70)</f>
        <v>0.875</v>
      </c>
      <c r="F72" s="129" t="str">
        <f>Planning!$Q70</f>
        <v>Aston Villa</v>
      </c>
      <c r="G72" s="130" t="s">
        <v>4</v>
      </c>
      <c r="H72" s="129" t="str">
        <f>Planning!$S70</f>
        <v>Maccabi Tel Aviv</v>
      </c>
      <c r="I72" s="131">
        <v>2</v>
      </c>
      <c r="J72" s="402" t="str">
        <f>Language!$E$90</f>
        <v xml:space="preserve"> - </v>
      </c>
      <c r="K72" s="132">
        <v>0</v>
      </c>
      <c r="L72" s="230"/>
      <c r="M72" s="231"/>
      <c r="O72" s="480"/>
      <c r="P72" s="480"/>
      <c r="Q72" s="480"/>
      <c r="R72" s="480"/>
      <c r="S72" s="480"/>
      <c r="T72" s="480"/>
      <c r="U72" s="480"/>
      <c r="V72" s="480"/>
      <c r="W72" s="480"/>
      <c r="X72" s="480"/>
      <c r="Y72" s="480"/>
      <c r="Z72" s="480"/>
      <c r="AA72" s="480"/>
      <c r="AB72" s="480"/>
      <c r="AC72" s="480"/>
      <c r="AD72" s="480"/>
      <c r="AE72" s="480"/>
      <c r="AF72" s="37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3">
        <f>IF(Planning!$T71="","",Planning!$T71)</f>
        <v>45967</v>
      </c>
      <c r="E73" s="121">
        <f>IF(Planning!$U71="","",Planning!$U71)</f>
        <v>0.875</v>
      </c>
      <c r="F73" s="129" t="str">
        <f>Planning!$Q71</f>
        <v>Glasgow Rangers</v>
      </c>
      <c r="G73" s="130" t="s">
        <v>4</v>
      </c>
      <c r="H73" s="129" t="str">
        <f>Planning!$S71</f>
        <v>AS Rom</v>
      </c>
      <c r="I73" s="131">
        <v>0</v>
      </c>
      <c r="J73" s="402" t="str">
        <f>Language!$E$90</f>
        <v xml:space="preserve"> - </v>
      </c>
      <c r="K73" s="132">
        <v>2</v>
      </c>
      <c r="L73" s="230"/>
      <c r="M73" s="231"/>
      <c r="O73" s="481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3">
        <f>IF(Planning!$T72="","",Planning!$T72)</f>
        <v>45967</v>
      </c>
      <c r="E74" s="121">
        <f>IF(Planning!$U72="","",Planning!$U72)</f>
        <v>0.875</v>
      </c>
      <c r="F74" s="129" t="str">
        <f>Planning!$Q72</f>
        <v>Real Betis Sevilla</v>
      </c>
      <c r="G74" s="130" t="s">
        <v>4</v>
      </c>
      <c r="H74" s="129" t="str">
        <f>Planning!$S72</f>
        <v>Olympique Lyon</v>
      </c>
      <c r="I74" s="131">
        <v>2</v>
      </c>
      <c r="J74" s="402" t="str">
        <f>Language!$E$90</f>
        <v xml:space="preserve"> - </v>
      </c>
      <c r="K74" s="132">
        <v>0</v>
      </c>
      <c r="L74" s="230"/>
      <c r="M74" s="231"/>
      <c r="O74" s="492"/>
      <c r="P74" s="492"/>
      <c r="Q74" s="492"/>
      <c r="R74" s="492"/>
      <c r="S74" s="492"/>
      <c r="T74" s="492"/>
      <c r="U74" s="492"/>
      <c r="V74" s="492"/>
      <c r="W74" s="492"/>
      <c r="X74" s="492"/>
      <c r="Y74" s="492"/>
      <c r="Z74" s="492"/>
      <c r="AA74" s="492"/>
      <c r="AB74" s="492"/>
      <c r="AC74" s="492"/>
      <c r="AD74" s="492"/>
      <c r="AE74" s="492"/>
      <c r="AF74" s="492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3">
        <f>IF(Planning!$T73="","",Planning!$T73)</f>
        <v>45967</v>
      </c>
      <c r="E75" s="121">
        <f>IF(Planning!$U73="","",Planning!$U73)</f>
        <v>0.875</v>
      </c>
      <c r="F75" s="129" t="str">
        <f>Planning!$Q73</f>
        <v>Ferencvaros Budapest</v>
      </c>
      <c r="G75" s="130" t="s">
        <v>4</v>
      </c>
      <c r="H75" s="129" t="str">
        <f>Planning!$S73</f>
        <v>Ludogorez Rasgrad</v>
      </c>
      <c r="I75" s="131">
        <v>3</v>
      </c>
      <c r="J75" s="402" t="str">
        <f>Language!$E$90</f>
        <v xml:space="preserve"> - </v>
      </c>
      <c r="K75" s="132">
        <v>1</v>
      </c>
      <c r="L75" s="230"/>
      <c r="M75" s="231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3">
        <f>IF(Planning!$T74="","",Planning!$T74)</f>
        <v>45967</v>
      </c>
      <c r="E76" s="121">
        <f>IF(Planning!$U74="","",Planning!$U74)</f>
        <v>0.875</v>
      </c>
      <c r="F76" s="129" t="str">
        <f>Planning!$Q74</f>
        <v>Paok Saloniki</v>
      </c>
      <c r="G76" s="130" t="s">
        <v>4</v>
      </c>
      <c r="H76" s="129" t="str">
        <f>Planning!$S74</f>
        <v>Young Boys Bern</v>
      </c>
      <c r="I76" s="131">
        <v>4</v>
      </c>
      <c r="J76" s="402" t="str">
        <f>Language!$E$90</f>
        <v xml:space="preserve"> - </v>
      </c>
      <c r="K76" s="132">
        <v>0</v>
      </c>
      <c r="L76" s="230"/>
      <c r="M76" s="231"/>
      <c r="O76" s="23"/>
      <c r="P76" s="23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2"/>
      <c r="AC76" s="482"/>
      <c r="AD76" s="482"/>
      <c r="AE76" s="483"/>
      <c r="AF76" s="48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3">
        <f>IF(Planning!$T75="","",Planning!$T75)</f>
        <v>45967</v>
      </c>
      <c r="E77" s="121">
        <f>IF(Planning!$U75="","",Planning!$U75)</f>
        <v>0.875</v>
      </c>
      <c r="F77" s="129" t="str">
        <f>Planning!$Q75</f>
        <v>Sporting Braga</v>
      </c>
      <c r="G77" s="130" t="s">
        <v>4</v>
      </c>
      <c r="H77" s="129" t="str">
        <f>Planning!$S75</f>
        <v>KRC Genk</v>
      </c>
      <c r="I77" s="131">
        <v>3</v>
      </c>
      <c r="J77" s="402" t="str">
        <f>Language!$E$90</f>
        <v xml:space="preserve"> - </v>
      </c>
      <c r="K77" s="132">
        <v>4</v>
      </c>
      <c r="L77" s="230"/>
      <c r="M77" s="231"/>
      <c r="O77" s="407"/>
      <c r="P77" s="408"/>
      <c r="Q77" s="199" t="str">
        <f>$Q$8</f>
        <v>Pl</v>
      </c>
      <c r="R77" s="200" t="str">
        <f>$R$8</f>
        <v>W</v>
      </c>
      <c r="S77" s="200" t="str">
        <f>$S$8</f>
        <v>D</v>
      </c>
      <c r="T77" s="405" t="str">
        <f>$T$8</f>
        <v>L</v>
      </c>
      <c r="U77" s="487" t="str">
        <f>$U$8</f>
        <v>GF  -  GA</v>
      </c>
      <c r="V77" s="488"/>
      <c r="W77" s="489"/>
      <c r="X77" s="200" t="str">
        <f>$X$8</f>
        <v>GD</v>
      </c>
      <c r="Y77" s="405" t="str">
        <f>$Y$8</f>
        <v>AGls</v>
      </c>
      <c r="Z77" s="405" t="str">
        <f>$Z$8</f>
        <v>AWin</v>
      </c>
      <c r="AA77" s="202" t="str">
        <f>$AA$8</f>
        <v>Pts</v>
      </c>
      <c r="AB77" s="225" t="str">
        <f>$AB$8</f>
        <v>PenPts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3">
        <f>IF(Planning!$T76="","",Planning!$T76)</f>
        <v>45967</v>
      </c>
      <c r="E78" s="121">
        <f>IF(Planning!$U76="","",Planning!$U76)</f>
        <v>0.875</v>
      </c>
      <c r="F78" s="129" t="str">
        <f>Planning!$Q76</f>
        <v>Viktoria Pilsen</v>
      </c>
      <c r="G78" s="130" t="s">
        <v>4</v>
      </c>
      <c r="H78" s="129" t="str">
        <f>Planning!$S76</f>
        <v>Fenerbahce SK</v>
      </c>
      <c r="I78" s="131">
        <v>0</v>
      </c>
      <c r="J78" s="402" t="str">
        <f>Language!$E$90</f>
        <v xml:space="preserve"> -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-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3">
        <f>IF(Planning!$T77="","",Planning!$T77)</f>
        <v>45967</v>
      </c>
      <c r="E79" s="121">
        <f>IF(Planning!$U77="","",Planning!$U77)</f>
        <v>0.875</v>
      </c>
      <c r="F79" s="129" t="str">
        <f>Planning!$Q77</f>
        <v>FC Bologna</v>
      </c>
      <c r="G79" s="130" t="s">
        <v>4</v>
      </c>
      <c r="H79" s="129" t="str">
        <f>Planning!$S77</f>
        <v>Brann Bergen</v>
      </c>
      <c r="I79" s="131">
        <v>0</v>
      </c>
      <c r="J79" s="402" t="str">
        <f>Language!$E$90</f>
        <v xml:space="preserve"> -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-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4">
        <f>IF(Planning!$T78="","",Planning!$T78)</f>
        <v>45967</v>
      </c>
      <c r="E80" s="258">
        <f>IF(Planning!$U78="","",Planning!$U78)</f>
        <v>0.875</v>
      </c>
      <c r="F80" s="259" t="str">
        <f>Planning!$Q78</f>
        <v>VfB Stuttgart</v>
      </c>
      <c r="G80" s="260" t="s">
        <v>4</v>
      </c>
      <c r="H80" s="259" t="str">
        <f>Planning!$S78</f>
        <v>Feyenoord Rotterdam</v>
      </c>
      <c r="I80" s="261">
        <v>2</v>
      </c>
      <c r="J80" s="403" t="str">
        <f>Language!$E$90</f>
        <v xml:space="preserve"> -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-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5">
        <f>IF(Planning!$T79="","",Planning!$T79)</f>
        <v>45988</v>
      </c>
      <c r="E81" s="290">
        <f>IF(Planning!$U79="","",Planning!$U79)</f>
        <v>0.78125</v>
      </c>
      <c r="F81" s="291" t="str">
        <f>Planning!$Q79</f>
        <v>AS Rom</v>
      </c>
      <c r="G81" s="292" t="s">
        <v>4</v>
      </c>
      <c r="H81" s="291" t="str">
        <f>Planning!$S79</f>
        <v>FC Midtjylland</v>
      </c>
      <c r="I81" s="293">
        <v>2</v>
      </c>
      <c r="J81" s="404" t="str">
        <f>Language!$E$90</f>
        <v xml:space="preserve"> -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-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3">
        <f>IF(Planning!$T80="","",Planning!$T80)</f>
        <v>45988</v>
      </c>
      <c r="E82" s="121">
        <f>IF(Planning!$U80="","",Planning!$U80)</f>
        <v>0.78125</v>
      </c>
      <c r="F82" s="129" t="str">
        <f>Planning!$Q80</f>
        <v>Aston Villa</v>
      </c>
      <c r="G82" s="130" t="s">
        <v>4</v>
      </c>
      <c r="H82" s="129" t="str">
        <f>Planning!$S80</f>
        <v>Young Boys Bern</v>
      </c>
      <c r="I82" s="131">
        <v>2</v>
      </c>
      <c r="J82" s="402" t="str">
        <f>Language!$E$90</f>
        <v xml:space="preserve"> -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-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3">
        <f>IF(Planning!$T81="","",Planning!$T81)</f>
        <v>45988</v>
      </c>
      <c r="E83" s="121">
        <f>IF(Planning!$U81="","",Planning!$U81)</f>
        <v>0.78125</v>
      </c>
      <c r="F83" s="129" t="str">
        <f>Planning!$Q81</f>
        <v>FC Porto</v>
      </c>
      <c r="G83" s="130" t="s">
        <v>4</v>
      </c>
      <c r="H83" s="129" t="str">
        <f>Planning!$S81</f>
        <v>OGC Nizza</v>
      </c>
      <c r="I83" s="131">
        <v>3</v>
      </c>
      <c r="J83" s="402" t="str">
        <f>Language!$E$90</f>
        <v xml:space="preserve"> -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-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3">
        <f>IF(Planning!$T82="","",Planning!$T82)</f>
        <v>45988</v>
      </c>
      <c r="E84" s="121">
        <f>IF(Planning!$U82="","",Planning!$U82)</f>
        <v>0.78125</v>
      </c>
      <c r="F84" s="129" t="str">
        <f>Planning!$Q82</f>
        <v>Feyenoord Rotterdam</v>
      </c>
      <c r="G84" s="130" t="s">
        <v>4</v>
      </c>
      <c r="H84" s="129" t="str">
        <f>Planning!$S82</f>
        <v>Celtic Glasgow</v>
      </c>
      <c r="I84" s="131">
        <v>1</v>
      </c>
      <c r="J84" s="402" t="str">
        <f>Language!$E$90</f>
        <v xml:space="preserve"> -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-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3">
        <f>IF(Planning!$T83="","",Planning!$T83)</f>
        <v>45988</v>
      </c>
      <c r="E85" s="121">
        <f>IF(Planning!$U83="","",Planning!$U83)</f>
        <v>0.78125</v>
      </c>
      <c r="F85" s="129" t="str">
        <f>Planning!$Q83</f>
        <v>Lille OSC</v>
      </c>
      <c r="G85" s="130" t="s">
        <v>4</v>
      </c>
      <c r="H85" s="129" t="str">
        <f>Planning!$S83</f>
        <v>Dinamo Zagreb</v>
      </c>
      <c r="I85" s="131">
        <v>4</v>
      </c>
      <c r="J85" s="402" t="str">
        <f>Language!$E$90</f>
        <v xml:space="preserve"> -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-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3">
        <f>IF(Planning!$T84="","",Planning!$T84)</f>
        <v>45988</v>
      </c>
      <c r="E86" s="121">
        <f>IF(Planning!$U84="","",Planning!$U84)</f>
        <v>0.78125</v>
      </c>
      <c r="F86" s="129" t="str">
        <f>Planning!$Q84</f>
        <v>Fenerbahce SK</v>
      </c>
      <c r="G86" s="130" t="s">
        <v>4</v>
      </c>
      <c r="H86" s="129" t="str">
        <f>Planning!$S84</f>
        <v>Ferencvaros Budapest</v>
      </c>
      <c r="I86" s="131">
        <v>1</v>
      </c>
      <c r="J86" s="402" t="str">
        <f>Language!$E$90</f>
        <v xml:space="preserve"> -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-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3">
        <f>IF(Planning!$T85="","",Planning!$T85)</f>
        <v>45988</v>
      </c>
      <c r="E87" s="121">
        <f>IF(Planning!$U85="","",Planning!$U85)</f>
        <v>0.78125</v>
      </c>
      <c r="F87" s="129" t="str">
        <f>Planning!$Q85</f>
        <v>Paok Saloniki</v>
      </c>
      <c r="G87" s="130" t="s">
        <v>4</v>
      </c>
      <c r="H87" s="129" t="str">
        <f>Planning!$S85</f>
        <v>Brann Bergen</v>
      </c>
      <c r="I87" s="131">
        <v>1</v>
      </c>
      <c r="J87" s="402" t="str">
        <f>Language!$E$90</f>
        <v xml:space="preserve"> -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-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3">
        <f>IF(Planning!$T86="","",Planning!$T86)</f>
        <v>45988</v>
      </c>
      <c r="E88" s="121">
        <f>IF(Planning!$U86="","",Planning!$U86)</f>
        <v>0.78125</v>
      </c>
      <c r="F88" s="129" t="str">
        <f>Planning!$Q86</f>
        <v>Viktoria Pilsen</v>
      </c>
      <c r="G88" s="130" t="s">
        <v>4</v>
      </c>
      <c r="H88" s="129" t="str">
        <f>Planning!$S86</f>
        <v>SC Freiburg</v>
      </c>
      <c r="I88" s="131">
        <v>0</v>
      </c>
      <c r="J88" s="402" t="str">
        <f>Language!$E$90</f>
        <v xml:space="preserve"> -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-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3">
        <f>IF(Planning!$T87="","",Planning!$T87)</f>
        <v>45988</v>
      </c>
      <c r="E89" s="121">
        <f>IF(Planning!$U87="","",Planning!$U87)</f>
        <v>0.78125</v>
      </c>
      <c r="F89" s="129" t="str">
        <f>Planning!$Q87</f>
        <v>Ludogorez Rasgrad</v>
      </c>
      <c r="G89" s="130" t="s">
        <v>4</v>
      </c>
      <c r="H89" s="129" t="str">
        <f>Planning!$S87</f>
        <v>Celta Vigo</v>
      </c>
      <c r="I89" s="131">
        <v>3</v>
      </c>
      <c r="J89" s="402" t="str">
        <f>Language!$E$90</f>
        <v xml:space="preserve"> -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-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3">
        <f>IF(Planning!$T88="","",Planning!$T88)</f>
        <v>45988</v>
      </c>
      <c r="E90" s="121">
        <f>IF(Planning!$U88="","",Planning!$U88)</f>
        <v>0.875</v>
      </c>
      <c r="F90" s="129" t="str">
        <f>Planning!$Q88</f>
        <v>Glasgow Rangers</v>
      </c>
      <c r="G90" s="130" t="s">
        <v>4</v>
      </c>
      <c r="H90" s="129" t="str">
        <f>Planning!$S88</f>
        <v>Sporting Braga</v>
      </c>
      <c r="I90" s="131">
        <v>1</v>
      </c>
      <c r="J90" s="402" t="str">
        <f>Language!$E$90</f>
        <v xml:space="preserve"> -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-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3">
        <f>IF(Planning!$T89="","",Planning!$T89)</f>
        <v>45988</v>
      </c>
      <c r="E91" s="121">
        <f>IF(Planning!$U89="","",Planning!$U89)</f>
        <v>0.875</v>
      </c>
      <c r="F91" s="129" t="str">
        <f>Planning!$Q89</f>
        <v>Real Betis Sevilla</v>
      </c>
      <c r="G91" s="130" t="s">
        <v>4</v>
      </c>
      <c r="H91" s="129" t="str">
        <f>Planning!$S89</f>
        <v>FC Utrecht</v>
      </c>
      <c r="I91" s="131">
        <v>2</v>
      </c>
      <c r="J91" s="402" t="str">
        <f>Language!$E$90</f>
        <v xml:space="preserve"> -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-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3">
        <f>IF(Planning!$T90="","",Planning!$T90)</f>
        <v>45988</v>
      </c>
      <c r="E92" s="121">
        <f>IF(Planning!$U90="","",Planning!$U90)</f>
        <v>0.875</v>
      </c>
      <c r="F92" s="129" t="str">
        <f>Planning!$Q90</f>
        <v>Maccabi Tel Aviv</v>
      </c>
      <c r="G92" s="130" t="s">
        <v>4</v>
      </c>
      <c r="H92" s="129" t="str">
        <f>Planning!$S90</f>
        <v>Olympique Lyon</v>
      </c>
      <c r="I92" s="131">
        <v>0</v>
      </c>
      <c r="J92" s="402" t="str">
        <f>Language!$E$90</f>
        <v xml:space="preserve"> -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-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3">
        <f>IF(Planning!$T91="","",Planning!$T91)</f>
        <v>45988</v>
      </c>
      <c r="E93" s="121">
        <f>IF(Planning!$U91="","",Planning!$U91)</f>
        <v>0.875</v>
      </c>
      <c r="F93" s="129" t="str">
        <f>Planning!$Q91</f>
        <v>Roter Stern Belgrad</v>
      </c>
      <c r="G93" s="130" t="s">
        <v>4</v>
      </c>
      <c r="H93" s="129" t="str">
        <f>Planning!$S91</f>
        <v>FCSB Bukarest</v>
      </c>
      <c r="I93" s="131">
        <v>1</v>
      </c>
      <c r="J93" s="402" t="str">
        <f>Language!$E$90</f>
        <v xml:space="preserve"> -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-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3">
        <f>IF(Planning!$T92="","",Planning!$T92)</f>
        <v>45988</v>
      </c>
      <c r="E94" s="121">
        <f>IF(Planning!$U92="","",Planning!$U92)</f>
        <v>0.875</v>
      </c>
      <c r="F94" s="129" t="str">
        <f>Planning!$Q92</f>
        <v>Nottingham Forest</v>
      </c>
      <c r="G94" s="130" t="s">
        <v>4</v>
      </c>
      <c r="H94" s="129" t="str">
        <f>Planning!$S92</f>
        <v>Malmö FF</v>
      </c>
      <c r="I94" s="131">
        <v>3</v>
      </c>
      <c r="J94" s="402" t="str">
        <f>Language!$E$90</f>
        <v xml:space="preserve"> -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-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3">
        <f>IF(Planning!$T93="","",Planning!$T93)</f>
        <v>45988</v>
      </c>
      <c r="E95" s="121">
        <f>IF(Planning!$U93="","",Planning!$U93)</f>
        <v>0.875</v>
      </c>
      <c r="F95" s="129" t="str">
        <f>Planning!$Q93</f>
        <v>FC Bologna</v>
      </c>
      <c r="G95" s="130" t="s">
        <v>4</v>
      </c>
      <c r="H95" s="129" t="str">
        <f>Planning!$S93</f>
        <v>RB Salzburg</v>
      </c>
      <c r="I95" s="131">
        <v>4</v>
      </c>
      <c r="J95" s="402" t="str">
        <f>Language!$E$90</f>
        <v xml:space="preserve"> -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-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3">
        <f>IF(Planning!$T94="","",Planning!$T94)</f>
        <v>45988</v>
      </c>
      <c r="E96" s="121">
        <f>IF(Planning!$U94="","",Planning!$U94)</f>
        <v>0.875</v>
      </c>
      <c r="F96" s="129" t="str">
        <f>Planning!$Q94</f>
        <v>Go Ahead Eagles Deventer</v>
      </c>
      <c r="G96" s="130" t="s">
        <v>4</v>
      </c>
      <c r="H96" s="129" t="str">
        <f>Planning!$S94</f>
        <v>VfB Stuttgart</v>
      </c>
      <c r="I96" s="131">
        <v>0</v>
      </c>
      <c r="J96" s="402" t="str">
        <f>Language!$E$90</f>
        <v xml:space="preserve"> -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-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3">
        <f>IF(Planning!$T95="","",Planning!$T95)</f>
        <v>45988</v>
      </c>
      <c r="E97" s="121">
        <f>IF(Planning!$U95="","",Planning!$U95)</f>
        <v>0.875</v>
      </c>
      <c r="F97" s="129" t="str">
        <f>Planning!$Q95</f>
        <v>KRC Genk</v>
      </c>
      <c r="G97" s="130" t="s">
        <v>4</v>
      </c>
      <c r="H97" s="129" t="str">
        <f>Planning!$S95</f>
        <v>FC Basel</v>
      </c>
      <c r="I97" s="131">
        <v>2</v>
      </c>
      <c r="J97" s="402" t="str">
        <f>Language!$E$90</f>
        <v xml:space="preserve"> -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-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4">
        <f>IF(Planning!$T96="","",Planning!$T96)</f>
        <v>45988</v>
      </c>
      <c r="E98" s="258">
        <f>IF(Planning!$U96="","",Planning!$U96)</f>
        <v>0.875</v>
      </c>
      <c r="F98" s="259" t="str">
        <f>Planning!$Q96</f>
        <v>Panathinaikos</v>
      </c>
      <c r="G98" s="260" t="s">
        <v>4</v>
      </c>
      <c r="H98" s="259" t="str">
        <f>Planning!$S96</f>
        <v>Sturm Graz</v>
      </c>
      <c r="I98" s="261">
        <v>2</v>
      </c>
      <c r="J98" s="403" t="str">
        <f>Language!$E$90</f>
        <v xml:space="preserve"> -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-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5">
        <f>IF(Planning!$T97="","",Planning!$T97)</f>
        <v>46002</v>
      </c>
      <c r="E99" s="290">
        <f>IF(Planning!$U97="","",Planning!$U97)</f>
        <v>0.78125</v>
      </c>
      <c r="F99" s="291" t="str">
        <f>Planning!$Q97</f>
        <v>Dinamo Zagreb</v>
      </c>
      <c r="G99" s="292" t="s">
        <v>4</v>
      </c>
      <c r="H99" s="291" t="str">
        <f>Planning!$S97</f>
        <v>Real Betis Sevilla</v>
      </c>
      <c r="I99" s="293">
        <v>1</v>
      </c>
      <c r="J99" s="404" t="str">
        <f>Language!$E$90</f>
        <v xml:space="preserve"> -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-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3">
        <f>IF(Planning!$T98="","",Planning!$T98)</f>
        <v>46002</v>
      </c>
      <c r="E100" s="121">
        <f>IF(Planning!$U98="","",Planning!$U98)</f>
        <v>0.78125</v>
      </c>
      <c r="F100" s="129" t="str">
        <f>Planning!$Q98</f>
        <v>Ferencvaros Budapest</v>
      </c>
      <c r="G100" s="130" t="s">
        <v>4</v>
      </c>
      <c r="H100" s="129" t="str">
        <f>Planning!$S98</f>
        <v>Glasgow Rangers</v>
      </c>
      <c r="I100" s="131">
        <v>2</v>
      </c>
      <c r="J100" s="402" t="str">
        <f>Language!$E$90</f>
        <v xml:space="preserve"> -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-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3">
        <f>IF(Planning!$T99="","",Planning!$T99)</f>
        <v>46002</v>
      </c>
      <c r="E101" s="121">
        <f>IF(Planning!$U99="","",Planning!$U99)</f>
        <v>0.78125</v>
      </c>
      <c r="F101" s="129" t="str">
        <f>Planning!$Q99</f>
        <v>FC Midtjylland</v>
      </c>
      <c r="G101" s="130" t="s">
        <v>4</v>
      </c>
      <c r="H101" s="129" t="str">
        <f>Planning!$S99</f>
        <v>KRC Genk</v>
      </c>
      <c r="I101" s="131">
        <v>1</v>
      </c>
      <c r="J101" s="402" t="str">
        <f>Language!$E$90</f>
        <v xml:space="preserve"> -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-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3">
        <f>IF(Planning!$T100="","",Planning!$T100)</f>
        <v>46002</v>
      </c>
      <c r="E102" s="121">
        <f>IF(Planning!$U100="","",Planning!$U100)</f>
        <v>0.78125</v>
      </c>
      <c r="F102" s="129" t="str">
        <f>Planning!$Q100</f>
        <v>Ludogorez Rasgrad</v>
      </c>
      <c r="G102" s="130" t="s">
        <v>4</v>
      </c>
      <c r="H102" s="129" t="str">
        <f>Planning!$S100</f>
        <v>Paok Saloniki</v>
      </c>
      <c r="I102" s="131">
        <v>3</v>
      </c>
      <c r="J102" s="402" t="str">
        <f>Language!$E$90</f>
        <v xml:space="preserve"> -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-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3">
        <f>IF(Planning!$T101="","",Planning!$T101)</f>
        <v>46002</v>
      </c>
      <c r="E103" s="121">
        <f>IF(Planning!$U101="","",Planning!$U101)</f>
        <v>0.78125</v>
      </c>
      <c r="F103" s="129" t="str">
        <f>Planning!$Q101</f>
        <v>OGC Nizza</v>
      </c>
      <c r="G103" s="130" t="s">
        <v>4</v>
      </c>
      <c r="H103" s="129" t="str">
        <f>Planning!$S101</f>
        <v>Sporting Braga</v>
      </c>
      <c r="I103" s="131">
        <v>0</v>
      </c>
      <c r="J103" s="402" t="str">
        <f>Language!$E$90</f>
        <v xml:space="preserve"> -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-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3">
        <f>IF(Planning!$T102="","",Planning!$T102)</f>
        <v>46002</v>
      </c>
      <c r="E104" s="121">
        <f>IF(Planning!$U102="","",Planning!$U102)</f>
        <v>0.78125</v>
      </c>
      <c r="F104" s="129" t="str">
        <f>Planning!$Q102</f>
        <v>Sturm Graz</v>
      </c>
      <c r="G104" s="130" t="s">
        <v>4</v>
      </c>
      <c r="H104" s="129" t="str">
        <f>Planning!$S102</f>
        <v>Roter Stern Belgrad</v>
      </c>
      <c r="I104" s="131">
        <v>0</v>
      </c>
      <c r="J104" s="402" t="str">
        <f>Language!$E$90</f>
        <v xml:space="preserve"> -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-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3">
        <f>IF(Planning!$T103="","",Planning!$T103)</f>
        <v>46002</v>
      </c>
      <c r="E105" s="121">
        <f>IF(Planning!$U103="","",Planning!$U103)</f>
        <v>0.78125</v>
      </c>
      <c r="F105" s="129" t="str">
        <f>Planning!$Q103</f>
        <v>Young Boys Bern</v>
      </c>
      <c r="G105" s="130" t="s">
        <v>4</v>
      </c>
      <c r="H105" s="129" t="str">
        <f>Planning!$S103</f>
        <v>Lille OSC</v>
      </c>
      <c r="I105" s="131">
        <v>1</v>
      </c>
      <c r="J105" s="402" t="str">
        <f>Language!$E$90</f>
        <v xml:space="preserve"> -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-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3">
        <f>IF(Planning!$T104="","",Planning!$T104)</f>
        <v>46002</v>
      </c>
      <c r="E106" s="121">
        <f>IF(Planning!$U104="","",Planning!$U104)</f>
        <v>0.78125</v>
      </c>
      <c r="F106" s="129" t="str">
        <f>Planning!$Q104</f>
        <v>FC Utrecht</v>
      </c>
      <c r="G106" s="130" t="s">
        <v>4</v>
      </c>
      <c r="H106" s="129" t="str">
        <f>Planning!$S104</f>
        <v>Nottingham Forest</v>
      </c>
      <c r="I106" s="131">
        <v>1</v>
      </c>
      <c r="J106" s="402" t="str">
        <f>Language!$E$90</f>
        <v xml:space="preserve"> -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-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3">
        <f>IF(Planning!$T105="","",Planning!$T105)</f>
        <v>46002</v>
      </c>
      <c r="E107" s="121">
        <f>IF(Planning!$U105="","",Planning!$U105)</f>
        <v>0.78125</v>
      </c>
      <c r="F107" s="129" t="str">
        <f>Planning!$Q105</f>
        <v>VfB Stuttgart</v>
      </c>
      <c r="G107" s="130" t="s">
        <v>4</v>
      </c>
      <c r="H107" s="129" t="str">
        <f>Planning!$S105</f>
        <v>Maccabi Tel Aviv</v>
      </c>
      <c r="I107" s="131">
        <v>4</v>
      </c>
      <c r="J107" s="402" t="str">
        <f>Language!$E$90</f>
        <v xml:space="preserve"> -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-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3">
        <f>IF(Planning!$T106="","",Planning!$T106)</f>
        <v>46002</v>
      </c>
      <c r="E108" s="121">
        <f>IF(Planning!$U106="","",Planning!$U106)</f>
        <v>0.875</v>
      </c>
      <c r="F108" s="129" t="str">
        <f>Planning!$Q106</f>
        <v>FC Porto</v>
      </c>
      <c r="G108" s="130" t="s">
        <v>4</v>
      </c>
      <c r="H108" s="129" t="str">
        <f>Planning!$S106</f>
        <v>Malmö FF</v>
      </c>
      <c r="I108" s="131">
        <v>2</v>
      </c>
      <c r="J108" s="402" t="str">
        <f>Language!$E$90</f>
        <v xml:space="preserve"> -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-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3">
        <f>IF(Planning!$T107="","",Planning!$T107)</f>
        <v>46002</v>
      </c>
      <c r="E109" s="121">
        <f>IF(Planning!$U107="","",Planning!$U107)</f>
        <v>0.875</v>
      </c>
      <c r="F109" s="129" t="str">
        <f>Planning!$Q107</f>
        <v>Celtic Glasgow</v>
      </c>
      <c r="G109" s="130" t="s">
        <v>4</v>
      </c>
      <c r="H109" s="129" t="str">
        <f>Planning!$S107</f>
        <v>AS Rom</v>
      </c>
      <c r="I109" s="131">
        <v>0</v>
      </c>
      <c r="J109" s="402" t="str">
        <f>Language!$E$90</f>
        <v xml:space="preserve"> -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-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3">
        <f>IF(Planning!$T108="","",Planning!$T108)</f>
        <v>46002</v>
      </c>
      <c r="E110" s="121">
        <f>IF(Planning!$U108="","",Planning!$U108)</f>
        <v>0.875</v>
      </c>
      <c r="F110" s="129" t="str">
        <f>Planning!$Q108</f>
        <v>Olympique Lyon</v>
      </c>
      <c r="G110" s="130" t="s">
        <v>4</v>
      </c>
      <c r="H110" s="129" t="str">
        <f>Planning!$S108</f>
        <v>Go Ahead Eagles Deventer</v>
      </c>
      <c r="I110" s="131">
        <v>2</v>
      </c>
      <c r="J110" s="402" t="str">
        <f>Language!$E$90</f>
        <v xml:space="preserve"> -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-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3">
        <f>IF(Planning!$T109="","",Planning!$T109)</f>
        <v>46002</v>
      </c>
      <c r="E111" s="121">
        <f>IF(Planning!$U109="","",Planning!$U109)</f>
        <v>0.875</v>
      </c>
      <c r="F111" s="129" t="str">
        <f>Planning!$Q109</f>
        <v>FC Basel</v>
      </c>
      <c r="G111" s="130" t="s">
        <v>4</v>
      </c>
      <c r="H111" s="129" t="str">
        <f>Planning!$S109</f>
        <v>Aston Villa</v>
      </c>
      <c r="I111" s="131">
        <v>1</v>
      </c>
      <c r="J111" s="402" t="str">
        <f>Language!$E$90</f>
        <v xml:space="preserve"> -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-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3">
        <f>IF(Planning!$T110="","",Planning!$T110)</f>
        <v>46002</v>
      </c>
      <c r="E112" s="121">
        <f>IF(Planning!$U110="","",Planning!$U110)</f>
        <v>0.875</v>
      </c>
      <c r="F112" s="129" t="str">
        <f>Planning!$Q110</f>
        <v>FCSB Bukarest</v>
      </c>
      <c r="G112" s="130" t="s">
        <v>4</v>
      </c>
      <c r="H112" s="129" t="str">
        <f>Planning!$S110</f>
        <v>Feyenoord Rotterdam</v>
      </c>
      <c r="I112" s="131">
        <v>4</v>
      </c>
      <c r="J112" s="402" t="str">
        <f>Language!$E$90</f>
        <v xml:space="preserve"> -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-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3">
        <f>IF(Planning!$T111="","",Planning!$T111)</f>
        <v>46002</v>
      </c>
      <c r="E113" s="121">
        <f>IF(Planning!$U111="","",Planning!$U111)</f>
        <v>0.875</v>
      </c>
      <c r="F113" s="129" t="str">
        <f>Planning!$Q111</f>
        <v>SC Freiburg</v>
      </c>
      <c r="G113" s="130" t="s">
        <v>4</v>
      </c>
      <c r="H113" s="129" t="str">
        <f>Planning!$S111</f>
        <v>RB Salzburg</v>
      </c>
      <c r="I113" s="131">
        <v>1</v>
      </c>
      <c r="J113" s="402" t="str">
        <f>Language!$E$90</f>
        <v xml:space="preserve"> -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-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3">
        <f>IF(Planning!$T112="","",Planning!$T112)</f>
        <v>46002</v>
      </c>
      <c r="E114" s="121">
        <f>IF(Planning!$U112="","",Planning!$U112)</f>
        <v>0.875</v>
      </c>
      <c r="F114" s="129" t="str">
        <f>Planning!$Q112</f>
        <v>Brann Bergen</v>
      </c>
      <c r="G114" s="130" t="s">
        <v>4</v>
      </c>
      <c r="H114" s="129" t="str">
        <f>Planning!$S112</f>
        <v>Fenerbahce SK</v>
      </c>
      <c r="I114" s="131">
        <v>0</v>
      </c>
      <c r="J114" s="402" t="str">
        <f>Language!$E$90</f>
        <v xml:space="preserve"> -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3">
        <f>IF(Planning!$T113="","",Planning!$T113)</f>
        <v>46002</v>
      </c>
      <c r="E115" s="121">
        <f>IF(Planning!$U113="","",Planning!$U113)</f>
        <v>0.875</v>
      </c>
      <c r="F115" s="129" t="str">
        <f>Planning!$Q113</f>
        <v>Celta Vigo</v>
      </c>
      <c r="G115" s="130" t="s">
        <v>4</v>
      </c>
      <c r="H115" s="129" t="str">
        <f>Planning!$S113</f>
        <v>FC Bologna</v>
      </c>
      <c r="I115" s="131">
        <v>1</v>
      </c>
      <c r="J115" s="402" t="str">
        <f>Language!$E$90</f>
        <v xml:space="preserve"> -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4">
        <f>IF(Planning!$T114="","",Planning!$T114)</f>
        <v>46002</v>
      </c>
      <c r="E116" s="258">
        <f>IF(Planning!$U114="","",Planning!$U114)</f>
        <v>0.875</v>
      </c>
      <c r="F116" s="259" t="str">
        <f>Planning!$Q114</f>
        <v>Panathinaikos</v>
      </c>
      <c r="G116" s="260" t="s">
        <v>4</v>
      </c>
      <c r="H116" s="259" t="str">
        <f>Planning!$S114</f>
        <v>Viktoria Pilsen</v>
      </c>
      <c r="I116" s="261">
        <v>0</v>
      </c>
      <c r="J116" s="403" t="str">
        <f>Language!$E$90</f>
        <v xml:space="preserve"> - </v>
      </c>
      <c r="K116" s="262">
        <v>0</v>
      </c>
      <c r="L116" s="263"/>
      <c r="M116" s="264"/>
      <c r="O116" s="407"/>
      <c r="P116" s="408"/>
      <c r="Q116" s="199" t="str">
        <f>$Q$8</f>
        <v>Pl</v>
      </c>
      <c r="R116" s="200" t="str">
        <f>$R$8</f>
        <v>W</v>
      </c>
      <c r="S116" s="200" t="str">
        <f>$S$8</f>
        <v>D</v>
      </c>
      <c r="T116" s="405" t="str">
        <f>$T$8</f>
        <v>L</v>
      </c>
      <c r="U116" s="487" t="str">
        <f>$U$8</f>
        <v>GF  -  GA</v>
      </c>
      <c r="V116" s="488" t="str">
        <f t="shared" ref="V116:W116" si="6">$Q$8</f>
        <v>Pl</v>
      </c>
      <c r="W116" s="489" t="str">
        <f t="shared" si="6"/>
        <v>Pl</v>
      </c>
      <c r="X116" s="200" t="str">
        <f>$X$8</f>
        <v>GD</v>
      </c>
      <c r="Y116" s="405" t="str">
        <f>$Y$8</f>
        <v>AGls</v>
      </c>
      <c r="Z116" s="405" t="str">
        <f>$Z$8</f>
        <v>AWin</v>
      </c>
      <c r="AA116" s="202" t="str">
        <f>$AA$8</f>
        <v>Pts</v>
      </c>
      <c r="AB116" s="225" t="str">
        <f>$AB$8</f>
        <v>PenPts</v>
      </c>
    </row>
    <row r="117" spans="2:28" ht="15.75" x14ac:dyDescent="0.2">
      <c r="B117" s="288">
        <v>7</v>
      </c>
      <c r="C117" s="289">
        <v>109</v>
      </c>
      <c r="D117" s="475">
        <f>IF(Planning!$T115="","",Planning!$T115)</f>
        <v>46044</v>
      </c>
      <c r="E117" s="290">
        <f>IF(Planning!$U115="","",Planning!$U115)</f>
        <v>0.78125</v>
      </c>
      <c r="F117" s="291" t="str">
        <f>Planning!$Q115</f>
        <v>Feyenoord Rotterdam</v>
      </c>
      <c r="G117" s="292" t="s">
        <v>4</v>
      </c>
      <c r="H117" s="291" t="str">
        <f>Planning!$S115</f>
        <v>Sturm Graz</v>
      </c>
      <c r="I117" s="293">
        <v>3</v>
      </c>
      <c r="J117" s="404" t="str">
        <f>Language!$E$90</f>
        <v xml:space="preserve"> -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-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3">
        <f>IF(Planning!$T116="","",Planning!$T116)</f>
        <v>46044</v>
      </c>
      <c r="E118" s="121">
        <f>IF(Planning!$U116="","",Planning!$U116)</f>
        <v>0.78125</v>
      </c>
      <c r="F118" s="129" t="str">
        <f>Planning!$Q116</f>
        <v>Fenerbahce SK</v>
      </c>
      <c r="G118" s="130" t="s">
        <v>4</v>
      </c>
      <c r="H118" s="129" t="str">
        <f>Planning!$S116</f>
        <v>Aston Villa</v>
      </c>
      <c r="I118" s="131">
        <v>0</v>
      </c>
      <c r="J118" s="402" t="str">
        <f>Language!$E$90</f>
        <v xml:space="preserve"> -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-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3">
        <f>IF(Planning!$T117="","",Planning!$T117)</f>
        <v>46044</v>
      </c>
      <c r="E119" s="121">
        <f>IF(Planning!$U117="","",Planning!$U117)</f>
        <v>0.78125</v>
      </c>
      <c r="F119" s="129" t="str">
        <f>Planning!$Q117</f>
        <v>Paok Saloniki</v>
      </c>
      <c r="G119" s="130" t="s">
        <v>4</v>
      </c>
      <c r="H119" s="129" t="str">
        <f>Planning!$S117</f>
        <v>Real Betis Sevilla</v>
      </c>
      <c r="I119" s="131">
        <v>2</v>
      </c>
      <c r="J119" s="402" t="str">
        <f>Language!$E$90</f>
        <v xml:space="preserve"> -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-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3">
        <f>IF(Planning!$T118="","",Planning!$T118)</f>
        <v>46044</v>
      </c>
      <c r="E120" s="121">
        <f>IF(Planning!$U118="","",Planning!$U118)</f>
        <v>0.78125</v>
      </c>
      <c r="F120" s="129" t="str">
        <f>Planning!$Q118</f>
        <v>Viktoria Pilsen</v>
      </c>
      <c r="G120" s="130" t="s">
        <v>4</v>
      </c>
      <c r="H120" s="129" t="str">
        <f>Planning!$S118</f>
        <v>FC Porto</v>
      </c>
      <c r="I120" s="131">
        <v>1</v>
      </c>
      <c r="J120" s="402" t="str">
        <f>Language!$E$90</f>
        <v xml:space="preserve"> -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-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3">
        <f>IF(Planning!$T119="","",Planning!$T119)</f>
        <v>46044</v>
      </c>
      <c r="E121" s="121">
        <f>IF(Planning!$U119="","",Planning!$U119)</f>
        <v>0.78125</v>
      </c>
      <c r="F121" s="129" t="str">
        <f>Planning!$Q119</f>
        <v>SC Freiburg</v>
      </c>
      <c r="G121" s="130" t="s">
        <v>4</v>
      </c>
      <c r="H121" s="129" t="str">
        <f>Planning!$S119</f>
        <v>Maccabi Tel Aviv</v>
      </c>
      <c r="I121" s="131">
        <v>1</v>
      </c>
      <c r="J121" s="402" t="str">
        <f>Language!$E$90</f>
        <v xml:space="preserve"> -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-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3">
        <f>IF(Planning!$T120="","",Planning!$T120)</f>
        <v>46044</v>
      </c>
      <c r="E122" s="121">
        <f>IF(Planning!$U120="","",Planning!$U120)</f>
        <v>0.78125</v>
      </c>
      <c r="F122" s="129" t="str">
        <f>Planning!$Q120</f>
        <v>Young Boys Bern</v>
      </c>
      <c r="G122" s="130" t="s">
        <v>4</v>
      </c>
      <c r="H122" s="129" t="str">
        <f>Planning!$S120</f>
        <v>Olympique Lyon</v>
      </c>
      <c r="I122" s="131">
        <v>0</v>
      </c>
      <c r="J122" s="402" t="str">
        <f>Language!$E$90</f>
        <v xml:space="preserve"> -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-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3">
        <f>IF(Planning!$T121="","",Planning!$T121)</f>
        <v>46044</v>
      </c>
      <c r="E123" s="121">
        <f>IF(Planning!$U121="","",Planning!$U121)</f>
        <v>0.78125</v>
      </c>
      <c r="F123" s="129" t="str">
        <f>Planning!$Q121</f>
        <v>Brann Bergen</v>
      </c>
      <c r="G123" s="130" t="s">
        <v>4</v>
      </c>
      <c r="H123" s="129" t="str">
        <f>Planning!$S121</f>
        <v>FC Midtjylland</v>
      </c>
      <c r="I123" s="131">
        <v>3</v>
      </c>
      <c r="J123" s="402" t="str">
        <f>Language!$E$90</f>
        <v xml:space="preserve"> -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-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3">
        <f>IF(Planning!$T122="","",Planning!$T122)</f>
        <v>46044</v>
      </c>
      <c r="E124" s="121">
        <f>IF(Planning!$U122="","",Planning!$U122)</f>
        <v>0.78125</v>
      </c>
      <c r="F124" s="129" t="str">
        <f>Planning!$Q122</f>
        <v>FC Bologna</v>
      </c>
      <c r="G124" s="130" t="s">
        <v>4</v>
      </c>
      <c r="H124" s="129" t="str">
        <f>Planning!$S122</f>
        <v>Celtic Glasgow</v>
      </c>
      <c r="I124" s="131">
        <v>2</v>
      </c>
      <c r="J124" s="402" t="str">
        <f>Language!$E$90</f>
        <v xml:space="preserve"> -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-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3">
        <f>IF(Planning!$T123="","",Planning!$T123)</f>
        <v>46044</v>
      </c>
      <c r="E125" s="121">
        <f>IF(Planning!$U123="","",Planning!$U123)</f>
        <v>0.78125</v>
      </c>
      <c r="F125" s="129" t="str">
        <f>Planning!$Q123</f>
        <v>Malmö FF</v>
      </c>
      <c r="G125" s="130" t="s">
        <v>4</v>
      </c>
      <c r="H125" s="129" t="str">
        <f>Planning!$S123</f>
        <v>Roter Stern Belgrad</v>
      </c>
      <c r="I125" s="131">
        <v>0</v>
      </c>
      <c r="J125" s="402" t="str">
        <f>Language!$E$90</f>
        <v xml:space="preserve"> -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-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3">
        <f>IF(Planning!$T124="","",Planning!$T124)</f>
        <v>46044</v>
      </c>
      <c r="E126" s="121">
        <f>IF(Planning!$U124="","",Planning!$U124)</f>
        <v>0.875</v>
      </c>
      <c r="F126" s="129" t="str">
        <f>Planning!$Q124</f>
        <v>AS Rom</v>
      </c>
      <c r="G126" s="130" t="s">
        <v>4</v>
      </c>
      <c r="H126" s="129" t="str">
        <f>Planning!$S124</f>
        <v>VfB Stuttgart</v>
      </c>
      <c r="I126" s="131">
        <v>2</v>
      </c>
      <c r="J126" s="402" t="str">
        <f>Language!$E$90</f>
        <v xml:space="preserve"> -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-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3">
        <f>IF(Planning!$T125="","",Planning!$T125)</f>
        <v>46044</v>
      </c>
      <c r="E127" s="121">
        <f>IF(Planning!$U125="","",Planning!$U125)</f>
        <v>0.875</v>
      </c>
      <c r="F127" s="129" t="str">
        <f>Planning!$Q125</f>
        <v>Dinamo Zagreb</v>
      </c>
      <c r="G127" s="130" t="s">
        <v>4</v>
      </c>
      <c r="H127" s="129" t="str">
        <f>Planning!$S125</f>
        <v>FCSB Bukarest</v>
      </c>
      <c r="I127" s="131">
        <v>4</v>
      </c>
      <c r="J127" s="402" t="str">
        <f>Language!$E$90</f>
        <v xml:space="preserve"> -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-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3">
        <f>IF(Planning!$T126="","",Planning!$T126)</f>
        <v>46044</v>
      </c>
      <c r="E128" s="121">
        <f>IF(Planning!$U126="","",Planning!$U126)</f>
        <v>0.875</v>
      </c>
      <c r="F128" s="129" t="str">
        <f>Planning!$Q126</f>
        <v>Glasgow Rangers</v>
      </c>
      <c r="G128" s="130" t="s">
        <v>4</v>
      </c>
      <c r="H128" s="129" t="str">
        <f>Planning!$S126</f>
        <v>Ludogorez Rasgrad</v>
      </c>
      <c r="I128" s="131">
        <v>1</v>
      </c>
      <c r="J128" s="402" t="str">
        <f>Language!$E$90</f>
        <v xml:space="preserve"> -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-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3">
        <f>IF(Planning!$T127="","",Planning!$T127)</f>
        <v>46044</v>
      </c>
      <c r="E129" s="121">
        <f>IF(Planning!$U127="","",Planning!$U127)</f>
        <v>0.875</v>
      </c>
      <c r="F129" s="129" t="str">
        <f>Planning!$Q127</f>
        <v>RB Salzburg</v>
      </c>
      <c r="G129" s="130" t="s">
        <v>4</v>
      </c>
      <c r="H129" s="129" t="str">
        <f>Planning!$S127</f>
        <v>FC Basel</v>
      </c>
      <c r="I129" s="131">
        <v>3</v>
      </c>
      <c r="J129" s="402" t="str">
        <f>Language!$E$90</f>
        <v xml:space="preserve"> -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-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3">
        <f>IF(Planning!$T128="","",Planning!$T128)</f>
        <v>46044</v>
      </c>
      <c r="E130" s="121">
        <f>IF(Planning!$U128="","",Planning!$U128)</f>
        <v>0.875</v>
      </c>
      <c r="F130" s="129" t="str">
        <f>Planning!$Q128</f>
        <v>Ferencvaros Budapest</v>
      </c>
      <c r="G130" s="130" t="s">
        <v>4</v>
      </c>
      <c r="H130" s="129" t="str">
        <f>Planning!$S128</f>
        <v>Panathinaikos</v>
      </c>
      <c r="I130" s="131">
        <v>1</v>
      </c>
      <c r="J130" s="402" t="str">
        <f>Language!$E$90</f>
        <v xml:space="preserve"> -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-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3">
        <f>IF(Planning!$T129="","",Planning!$T129)</f>
        <v>46044</v>
      </c>
      <c r="E131" s="121">
        <f>IF(Planning!$U129="","",Planning!$U129)</f>
        <v>0.875</v>
      </c>
      <c r="F131" s="129" t="str">
        <f>Planning!$Q129</f>
        <v>Sporting Braga</v>
      </c>
      <c r="G131" s="130" t="s">
        <v>4</v>
      </c>
      <c r="H131" s="129" t="str">
        <f>Planning!$S129</f>
        <v>Nottingham Forest</v>
      </c>
      <c r="I131" s="131">
        <v>1</v>
      </c>
      <c r="J131" s="402" t="str">
        <f>Language!$E$90</f>
        <v xml:space="preserve"> -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-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3">
        <f>IF(Planning!$T130="","",Planning!$T130)</f>
        <v>46044</v>
      </c>
      <c r="E132" s="121">
        <f>IF(Planning!$U130="","",Planning!$U130)</f>
        <v>0.875</v>
      </c>
      <c r="F132" s="129" t="str">
        <f>Planning!$Q130</f>
        <v>OGC Nizza</v>
      </c>
      <c r="G132" s="130" t="s">
        <v>4</v>
      </c>
      <c r="H132" s="129" t="str">
        <f>Planning!$S130</f>
        <v>Go Ahead Eagles Deventer</v>
      </c>
      <c r="I132" s="131">
        <v>3</v>
      </c>
      <c r="J132" s="402" t="str">
        <f>Language!$E$90</f>
        <v xml:space="preserve"> -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-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3">
        <f>IF(Planning!$T131="","",Planning!$T131)</f>
        <v>46044</v>
      </c>
      <c r="E133" s="121">
        <f>IF(Planning!$U131="","",Planning!$U131)</f>
        <v>0.875</v>
      </c>
      <c r="F133" s="129" t="str">
        <f>Planning!$Q131</f>
        <v>Celta Vigo</v>
      </c>
      <c r="G133" s="130" t="s">
        <v>4</v>
      </c>
      <c r="H133" s="129" t="str">
        <f>Planning!$S131</f>
        <v>Lille OSC</v>
      </c>
      <c r="I133" s="131">
        <v>2</v>
      </c>
      <c r="J133" s="402" t="str">
        <f>Language!$E$90</f>
        <v xml:space="preserve"> -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-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4">
        <f>IF(Planning!$T132="","",Planning!$T132)</f>
        <v>46044</v>
      </c>
      <c r="E134" s="258">
        <f>IF(Planning!$U132="","",Planning!$U132)</f>
        <v>0.875</v>
      </c>
      <c r="F134" s="259" t="str">
        <f>Planning!$Q132</f>
        <v>FC Utrecht</v>
      </c>
      <c r="G134" s="260" t="s">
        <v>4</v>
      </c>
      <c r="H134" s="259" t="str">
        <f>Planning!$S132</f>
        <v>KRC Genk</v>
      </c>
      <c r="I134" s="261">
        <v>0</v>
      </c>
      <c r="J134" s="403" t="str">
        <f>Language!$E$90</f>
        <v xml:space="preserve"> -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-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5">
        <f>IF(Planning!$T133="","",Planning!$T133)</f>
        <v>46051</v>
      </c>
      <c r="E135" s="290">
        <f>IF(Planning!$U133="","",Planning!$U133)</f>
        <v>0.875</v>
      </c>
      <c r="F135" s="291" t="str">
        <f>Planning!$Q133</f>
        <v>Aston Villa</v>
      </c>
      <c r="G135" s="292" t="s">
        <v>4</v>
      </c>
      <c r="H135" s="291" t="str">
        <f>Planning!$S133</f>
        <v>RB Salzburg</v>
      </c>
      <c r="I135" s="293">
        <v>3</v>
      </c>
      <c r="J135" s="404" t="str">
        <f>Language!$E$90</f>
        <v xml:space="preserve"> -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-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3">
        <f>IF(Planning!$T134="","",Planning!$T134)</f>
        <v>46051</v>
      </c>
      <c r="E136" s="121">
        <f>IF(Planning!$U134="","",Planning!$U134)</f>
        <v>0.875</v>
      </c>
      <c r="F136" s="129" t="str">
        <f>Planning!$Q134</f>
        <v>FC Porto</v>
      </c>
      <c r="G136" s="130" t="s">
        <v>4</v>
      </c>
      <c r="H136" s="129" t="str">
        <f>Planning!$S134</f>
        <v>Glasgow Rangers</v>
      </c>
      <c r="I136" s="131">
        <v>3</v>
      </c>
      <c r="J136" s="402" t="str">
        <f>Language!$E$90</f>
        <v xml:space="preserve"> -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-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3">
        <f>IF(Planning!$T135="","",Planning!$T135)</f>
        <v>46051</v>
      </c>
      <c r="E137" s="121">
        <f>IF(Planning!$U135="","",Planning!$U135)</f>
        <v>0.875</v>
      </c>
      <c r="F137" s="129" t="str">
        <f>Planning!$Q135</f>
        <v>Lille OSC</v>
      </c>
      <c r="G137" s="130" t="s">
        <v>4</v>
      </c>
      <c r="H137" s="129" t="str">
        <f>Planning!$S135</f>
        <v>SC Freiburg</v>
      </c>
      <c r="I137" s="131">
        <v>1</v>
      </c>
      <c r="J137" s="402" t="str">
        <f>Language!$E$90</f>
        <v xml:space="preserve"> -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-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3">
        <f>IF(Planning!$T136="","",Planning!$T136)</f>
        <v>46051</v>
      </c>
      <c r="E138" s="121">
        <f>IF(Planning!$U136="","",Planning!$U136)</f>
        <v>0.875</v>
      </c>
      <c r="F138" s="129" t="str">
        <f>Planning!$Q136</f>
        <v>Real Betis Sevilla</v>
      </c>
      <c r="G138" s="130" t="s">
        <v>4</v>
      </c>
      <c r="H138" s="129" t="str">
        <f>Planning!$S136</f>
        <v>Feyenoord Rotterdam</v>
      </c>
      <c r="I138" s="131">
        <v>2</v>
      </c>
      <c r="J138" s="402" t="str">
        <f>Language!$E$90</f>
        <v xml:space="preserve"> -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-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3">
        <f>IF(Planning!$T137="","",Planning!$T137)</f>
        <v>46051</v>
      </c>
      <c r="E139" s="121">
        <f>IF(Planning!$U137="","",Planning!$U137)</f>
        <v>0.875</v>
      </c>
      <c r="F139" s="129" t="str">
        <f>Planning!$Q137</f>
        <v>Celtic Glasgow</v>
      </c>
      <c r="G139" s="130" t="s">
        <v>4</v>
      </c>
      <c r="H139" s="129" t="str">
        <f>Planning!$S137</f>
        <v>FC Utrecht</v>
      </c>
      <c r="I139" s="131">
        <v>4</v>
      </c>
      <c r="J139" s="402" t="str">
        <f>Language!$E$90</f>
        <v xml:space="preserve"> -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-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3">
        <f>IF(Planning!$T138="","",Planning!$T138)</f>
        <v>46051</v>
      </c>
      <c r="E140" s="121">
        <f>IF(Planning!$U138="","",Planning!$U138)</f>
        <v>0.875</v>
      </c>
      <c r="F140" s="129" t="str">
        <f>Planning!$Q138</f>
        <v>Maccabi Tel Aviv</v>
      </c>
      <c r="G140" s="130" t="s">
        <v>4</v>
      </c>
      <c r="H140" s="129" t="str">
        <f>Planning!$S138</f>
        <v>FC Bologna</v>
      </c>
      <c r="I140" s="131">
        <v>0</v>
      </c>
      <c r="J140" s="402" t="str">
        <f>Language!$E$90</f>
        <v xml:space="preserve"> -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-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3">
        <f>IF(Planning!$T139="","",Planning!$T139)</f>
        <v>46051</v>
      </c>
      <c r="E141" s="121">
        <f>IF(Planning!$U139="","",Planning!$U139)</f>
        <v>0.875</v>
      </c>
      <c r="F141" s="129" t="str">
        <f>Planning!$Q139</f>
        <v>Olympique Lyon</v>
      </c>
      <c r="G141" s="130" t="s">
        <v>4</v>
      </c>
      <c r="H141" s="129" t="str">
        <f>Planning!$S139</f>
        <v>Paok Saloniki</v>
      </c>
      <c r="I141" s="131">
        <v>4</v>
      </c>
      <c r="J141" s="402" t="str">
        <f>Language!$E$90</f>
        <v xml:space="preserve"> -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-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3">
        <f>IF(Planning!$T140="","",Planning!$T140)</f>
        <v>46051</v>
      </c>
      <c r="E142" s="121">
        <f>IF(Planning!$U140="","",Planning!$U140)</f>
        <v>0.875</v>
      </c>
      <c r="F142" s="129" t="str">
        <f>Planning!$Q140</f>
        <v>Roter Stern Belgrad</v>
      </c>
      <c r="G142" s="130" t="s">
        <v>4</v>
      </c>
      <c r="H142" s="129" t="str">
        <f>Planning!$S140</f>
        <v>Celta Vigo</v>
      </c>
      <c r="I142" s="131">
        <v>1</v>
      </c>
      <c r="J142" s="402" t="str">
        <f>Language!$E$90</f>
        <v xml:space="preserve"> -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-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3">
        <f>IF(Planning!$T141="","",Planning!$T141)</f>
        <v>46051</v>
      </c>
      <c r="E143" s="121">
        <f>IF(Planning!$U141="","",Planning!$U141)</f>
        <v>0.875</v>
      </c>
      <c r="F143" s="129" t="str">
        <f>Planning!$Q141</f>
        <v>FC Basel</v>
      </c>
      <c r="G143" s="130" t="s">
        <v>4</v>
      </c>
      <c r="H143" s="129" t="str">
        <f>Planning!$S141</f>
        <v>Viktoria Pilsen</v>
      </c>
      <c r="I143" s="131">
        <v>0</v>
      </c>
      <c r="J143" s="402" t="str">
        <f>Language!$E$90</f>
        <v xml:space="preserve"> -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-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3">
        <f>IF(Planning!$T142="","",Planning!$T142)</f>
        <v>46051</v>
      </c>
      <c r="E144" s="121">
        <f>IF(Planning!$U142="","",Planning!$U142)</f>
        <v>0.875</v>
      </c>
      <c r="F144" s="129" t="str">
        <f>Planning!$Q142</f>
        <v>FC Midtjylland</v>
      </c>
      <c r="G144" s="130" t="s">
        <v>4</v>
      </c>
      <c r="H144" s="129" t="str">
        <f>Planning!$S142</f>
        <v>Dinamo Zagreb</v>
      </c>
      <c r="I144" s="131">
        <v>2</v>
      </c>
      <c r="J144" s="402" t="str">
        <f>Language!$E$90</f>
        <v xml:space="preserve"> -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-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3">
        <f>IF(Planning!$T143="","",Planning!$T143)</f>
        <v>46051</v>
      </c>
      <c r="E145" s="121">
        <f>IF(Planning!$U143="","",Planning!$U143)</f>
        <v>0.875</v>
      </c>
      <c r="F145" s="129" t="str">
        <f>Planning!$Q143</f>
        <v>FCSB Bukarest</v>
      </c>
      <c r="G145" s="130" t="s">
        <v>4</v>
      </c>
      <c r="H145" s="129" t="str">
        <f>Planning!$S143</f>
        <v>Fenerbahce SK</v>
      </c>
      <c r="I145" s="131">
        <v>1</v>
      </c>
      <c r="J145" s="402" t="str">
        <f>Language!$E$90</f>
        <v xml:space="preserve"> -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-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3">
        <f>IF(Planning!$T144="","",Planning!$T144)</f>
        <v>46051</v>
      </c>
      <c r="E146" s="121">
        <f>IF(Planning!$U144="","",Planning!$U144)</f>
        <v>0.875</v>
      </c>
      <c r="F146" s="129" t="str">
        <f>Planning!$Q144</f>
        <v>Ludogorez Rasgrad</v>
      </c>
      <c r="G146" s="130" t="s">
        <v>4</v>
      </c>
      <c r="H146" s="129" t="str">
        <f>Planning!$S144</f>
        <v>OGC Nizza</v>
      </c>
      <c r="I146" s="131">
        <v>1</v>
      </c>
      <c r="J146" s="402" t="str">
        <f>Language!$E$90</f>
        <v xml:space="preserve"> -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-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3">
        <f>IF(Planning!$T145="","",Planning!$T145)</f>
        <v>46051</v>
      </c>
      <c r="E147" s="121">
        <f>IF(Planning!$U145="","",Planning!$U145)</f>
        <v>0.875</v>
      </c>
      <c r="F147" s="129" t="str">
        <f>Planning!$Q145</f>
        <v>Nottingham Forest</v>
      </c>
      <c r="G147" s="130" t="s">
        <v>4</v>
      </c>
      <c r="H147" s="129" t="str">
        <f>Planning!$S145</f>
        <v>Ferencvaros Budapest</v>
      </c>
      <c r="I147" s="131">
        <v>4</v>
      </c>
      <c r="J147" s="402" t="str">
        <f>Language!$E$90</f>
        <v xml:space="preserve"> -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-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3">
        <f>IF(Planning!$T146="","",Planning!$T146)</f>
        <v>46051</v>
      </c>
      <c r="E148" s="121">
        <f>IF(Planning!$U146="","",Planning!$U146)</f>
        <v>0.875</v>
      </c>
      <c r="F148" s="129" t="str">
        <f>Planning!$Q146</f>
        <v>Sturm Graz</v>
      </c>
      <c r="G148" s="130" t="s">
        <v>4</v>
      </c>
      <c r="H148" s="129" t="str">
        <f>Planning!$S146</f>
        <v>Brann Bergen</v>
      </c>
      <c r="I148" s="131">
        <v>1</v>
      </c>
      <c r="J148" s="402" t="str">
        <f>Language!$E$90</f>
        <v xml:space="preserve"> -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-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3">
        <f>IF(Planning!$T147="","",Planning!$T147)</f>
        <v>46051</v>
      </c>
      <c r="E149" s="121">
        <f>IF(Planning!$U147="","",Planning!$U147)</f>
        <v>0.875</v>
      </c>
      <c r="F149" s="129" t="str">
        <f>Planning!$Q147</f>
        <v>Go Ahead Eagles Deventer</v>
      </c>
      <c r="G149" s="130" t="s">
        <v>4</v>
      </c>
      <c r="H149" s="129" t="str">
        <f>Planning!$S147</f>
        <v>Sporting Braga</v>
      </c>
      <c r="I149" s="131">
        <v>0</v>
      </c>
      <c r="J149" s="402" t="str">
        <f>Language!$E$90</f>
        <v xml:space="preserve"> -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-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3">
        <f>IF(Planning!$T148="","",Planning!$T148)</f>
        <v>46051</v>
      </c>
      <c r="E150" s="121">
        <f>IF(Planning!$U148="","",Planning!$U148)</f>
        <v>0.875</v>
      </c>
      <c r="F150" s="129" t="str">
        <f>Planning!$Q148</f>
        <v>KRC Genk</v>
      </c>
      <c r="G150" s="130" t="s">
        <v>4</v>
      </c>
      <c r="H150" s="129" t="str">
        <f>Planning!$S148</f>
        <v>Malmö FF</v>
      </c>
      <c r="I150" s="131">
        <v>2</v>
      </c>
      <c r="J150" s="402" t="str">
        <f>Language!$E$90</f>
        <v xml:space="preserve"> -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-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3">
        <f>IF(Planning!$T149="","",Planning!$T149)</f>
        <v>46051</v>
      </c>
      <c r="E151" s="121">
        <f>IF(Planning!$U149="","",Planning!$U149)</f>
        <v>0.875</v>
      </c>
      <c r="F151" s="129" t="str">
        <f>Planning!$Q149</f>
        <v>Panathinaikos</v>
      </c>
      <c r="G151" s="130" t="s">
        <v>4</v>
      </c>
      <c r="H151" s="129" t="str">
        <f>Planning!$S149</f>
        <v>AS Rom</v>
      </c>
      <c r="I151" s="131">
        <v>1</v>
      </c>
      <c r="J151" s="402" t="str">
        <f>Language!$E$90</f>
        <v xml:space="preserve"> -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-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3">
        <f>IF(Planning!$T150="","",Planning!$T150)</f>
        <v>46051</v>
      </c>
      <c r="E152" s="121">
        <f>IF(Planning!$U150="","",Planning!$U150)</f>
        <v>0.875</v>
      </c>
      <c r="F152" s="129" t="str">
        <f>Planning!$Q150</f>
        <v>VfB Stuttgart</v>
      </c>
      <c r="G152" s="130" t="s">
        <v>4</v>
      </c>
      <c r="H152" s="129" t="str">
        <f>Planning!$S150</f>
        <v>Young Boys Bern</v>
      </c>
      <c r="I152" s="131">
        <v>3</v>
      </c>
      <c r="J152" s="402" t="str">
        <f>Language!$E$90</f>
        <v xml:space="preserve"> -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-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09"/>
      <c r="C153" s="410"/>
      <c r="D153" s="410"/>
      <c r="E153" s="410"/>
      <c r="F153" s="410"/>
      <c r="G153" s="410"/>
      <c r="H153" s="410"/>
      <c r="I153" s="410"/>
      <c r="J153" s="410"/>
      <c r="K153" s="410"/>
      <c r="L153" s="411"/>
      <c r="M153" s="411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2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414" customWidth="1"/>
    <col min="2" max="2" width="7.42578125" style="415" customWidth="1"/>
    <col min="3" max="3" width="12.42578125" style="415" customWidth="1"/>
    <col min="4" max="4" width="11.42578125" style="415" customWidth="1"/>
    <col min="5" max="5" width="24.7109375" style="414" customWidth="1"/>
    <col min="6" max="6" width="2.28515625" style="414" customWidth="1"/>
    <col min="7" max="7" width="24.7109375" style="414" customWidth="1"/>
    <col min="8" max="8" width="6.7109375" style="414" customWidth="1"/>
    <col min="9" max="9" width="2" style="414" customWidth="1"/>
    <col min="10" max="11" width="6.7109375" style="414" customWidth="1"/>
    <col min="12" max="12" width="2" style="414" customWidth="1"/>
    <col min="13" max="14" width="6.7109375" style="414" customWidth="1"/>
    <col min="15" max="15" width="2" style="414" customWidth="1"/>
    <col min="16" max="16" width="6.7109375" style="414" customWidth="1"/>
    <col min="17" max="17" width="6.85546875" style="414" customWidth="1"/>
    <col min="18" max="18" width="2.42578125" style="414" customWidth="1"/>
    <col min="19" max="19" width="9.140625" style="414" customWidth="1"/>
    <col min="20" max="20" width="6.7109375" style="414" customWidth="1"/>
    <col min="21" max="21" width="26.7109375" style="414" customWidth="1"/>
    <col min="22" max="32" width="6.7109375" style="414" customWidth="1"/>
    <col min="33" max="33" width="6.5703125" style="414" customWidth="1"/>
    <col min="34" max="34" width="4.7109375" style="415" hidden="1" customWidth="1"/>
    <col min="35" max="35" width="1.42578125" style="415" hidden="1" customWidth="1"/>
    <col min="36" max="37" width="4.7109375" style="415" hidden="1" customWidth="1"/>
    <col min="38" max="38" width="1.5703125" style="415" hidden="1" customWidth="1"/>
    <col min="39" max="40" width="4.7109375" style="415" hidden="1" customWidth="1"/>
    <col min="41" max="41" width="1.140625" style="415" hidden="1" customWidth="1"/>
    <col min="42" max="42" width="4.7109375" style="415" hidden="1" customWidth="1"/>
    <col min="43" max="43" width="13.7109375" style="414" hidden="1" customWidth="1"/>
    <col min="44" max="44" width="14.140625" style="414" hidden="1" customWidth="1"/>
    <col min="45" max="16384" width="11.42578125" style="414" hidden="1"/>
  </cols>
  <sheetData>
    <row r="1" spans="2:44" x14ac:dyDescent="0.25"/>
    <row r="2" spans="2:44" ht="29.25" customHeight="1" thickBot="1" x14ac:dyDescent="0.4">
      <c r="B2" s="416" t="str">
        <f>Language!$E$38</f>
        <v>Playoffs</v>
      </c>
      <c r="G2" s="438" t="str">
        <f>Language!$E$88</f>
        <v>These teams have home advantage in the return match.</v>
      </c>
      <c r="H2" s="521">
        <v>46072</v>
      </c>
      <c r="I2" s="522"/>
      <c r="J2" s="522"/>
      <c r="K2" s="521">
        <v>46079</v>
      </c>
      <c r="L2" s="522"/>
      <c r="M2" s="522"/>
      <c r="N2" s="524" t="str">
        <f>Language!$E$33</f>
        <v>Penalty shootout</v>
      </c>
      <c r="O2" s="525"/>
      <c r="P2" s="526"/>
      <c r="T2" s="530" t="str">
        <f>Language!$E$42</f>
        <v>League table</v>
      </c>
      <c r="U2" s="530"/>
    </row>
    <row r="3" spans="2:44" ht="17.25" thickTop="1" thickBot="1" x14ac:dyDescent="0.3">
      <c r="G3" s="439" t="s">
        <v>272</v>
      </c>
      <c r="H3" s="523" t="str">
        <f>Language!$E$31</f>
        <v>First leg</v>
      </c>
      <c r="I3" s="523"/>
      <c r="J3" s="523"/>
      <c r="K3" s="523" t="str">
        <f>Language!$E$32</f>
        <v>Second leg</v>
      </c>
      <c r="L3" s="523"/>
      <c r="M3" s="523"/>
      <c r="N3" s="527"/>
      <c r="O3" s="528"/>
      <c r="P3" s="529"/>
      <c r="S3" s="449" t="str">
        <f>Language!$E$39</f>
        <v>League rank</v>
      </c>
      <c r="T3" s="407"/>
      <c r="U3" s="408"/>
      <c r="V3" s="199" t="str">
        <f>Results!$Q$8</f>
        <v>Pl</v>
      </c>
      <c r="W3" s="200" t="str">
        <f>Results!$R$8</f>
        <v>W</v>
      </c>
      <c r="X3" s="200" t="str">
        <f>Results!$S$8</f>
        <v>D</v>
      </c>
      <c r="Y3" s="413" t="str">
        <f>Results!$T$8</f>
        <v>L</v>
      </c>
      <c r="Z3" s="487" t="str">
        <f>Results!$U$8</f>
        <v>GF  -  GA</v>
      </c>
      <c r="AA3" s="488"/>
      <c r="AB3" s="489"/>
      <c r="AC3" s="200" t="str">
        <f>Results!$X$8</f>
        <v>GD</v>
      </c>
      <c r="AD3" s="413" t="str">
        <f>Results!$Y$8</f>
        <v>AGls</v>
      </c>
      <c r="AE3" s="413" t="str">
        <f>Results!$Z$8</f>
        <v>AWin</v>
      </c>
      <c r="AF3" s="202" t="str">
        <f>Results!$AA$8</f>
        <v>Pts</v>
      </c>
    </row>
    <row r="4" spans="2:44" ht="16.5" thickTop="1" x14ac:dyDescent="0.25">
      <c r="B4" s="440" t="s">
        <v>209</v>
      </c>
      <c r="C4" s="466" t="s">
        <v>232</v>
      </c>
      <c r="D4" s="469" t="s">
        <v>237</v>
      </c>
      <c r="E4" s="423" t="str">
        <f>IF(ISNUMBER(FIND("/",$C4)),"",INDEX(Results!$P$9:$P$44,MID($C4,4,2)))</f>
        <v>Ludogorez Rasgrad</v>
      </c>
      <c r="F4" s="424" t="s">
        <v>4</v>
      </c>
      <c r="G4" s="429" t="str">
        <f>IF(ISNUMBER(FIND("/",$D4)),"",INDEX(Results!$P$9:$P$44,MID($D4,4,2)))</f>
        <v>Ferencvaros Budapest</v>
      </c>
      <c r="H4" s="450">
        <v>2</v>
      </c>
      <c r="I4" s="462" t="str">
        <f>Language!$E$90</f>
        <v xml:space="preserve"> - </v>
      </c>
      <c r="J4" s="453">
        <v>1</v>
      </c>
      <c r="K4" s="450">
        <v>0</v>
      </c>
      <c r="L4" s="462" t="str">
        <f>Language!$E$90</f>
        <v xml:space="preserve"> - </v>
      </c>
      <c r="M4" s="453">
        <v>2</v>
      </c>
      <c r="N4" s="450"/>
      <c r="O4" s="462" t="str">
        <f>Language!$E$90</f>
        <v xml:space="preserve"> - </v>
      </c>
      <c r="P4" s="456"/>
      <c r="R4" s="415"/>
      <c r="S4" s="444" t="s">
        <v>208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-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1" t="s">
        <v>210</v>
      </c>
      <c r="C5" s="467" t="s">
        <v>234</v>
      </c>
      <c r="D5" s="470" t="s">
        <v>239</v>
      </c>
      <c r="E5" s="425" t="str">
        <f>IF(ISNUMBER(FIND("/",$C5)),"",INDEX(Results!$P$9:$P$44,MID($C5,4,2)))</f>
        <v>Panathinaikos</v>
      </c>
      <c r="F5" s="426" t="s">
        <v>4</v>
      </c>
      <c r="G5" s="430" t="str">
        <f>IF(ISNUMBER(FIND("/",$D5)),"",INDEX(Results!$P$9:$P$44,MID($D5,4,2)))</f>
        <v>Viktoria Pilsen</v>
      </c>
      <c r="H5" s="451">
        <v>2</v>
      </c>
      <c r="I5" s="463" t="str">
        <f>Language!$E$90</f>
        <v xml:space="preserve"> - </v>
      </c>
      <c r="J5" s="454">
        <v>2</v>
      </c>
      <c r="K5" s="451">
        <v>1</v>
      </c>
      <c r="L5" s="463" t="str">
        <f>Language!$E$90</f>
        <v xml:space="preserve"> - </v>
      </c>
      <c r="M5" s="454">
        <v>1</v>
      </c>
      <c r="N5" s="451">
        <v>4</v>
      </c>
      <c r="O5" s="463" t="str">
        <f>Language!$E$90</f>
        <v xml:space="preserve"> - </v>
      </c>
      <c r="P5" s="457">
        <v>3</v>
      </c>
      <c r="R5" s="415"/>
      <c r="S5" s="445" t="s">
        <v>203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-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1" t="s">
        <v>211</v>
      </c>
      <c r="C6" s="467" t="s">
        <v>202</v>
      </c>
      <c r="D6" s="470" t="s">
        <v>201</v>
      </c>
      <c r="E6" s="425" t="str">
        <f>IF(ISNUMBER(FIND("/",$C6)),"",INDEX(Results!$P$9:$P$44,MID($C6,4,2)))</f>
        <v>Dinamo Zagreb</v>
      </c>
      <c r="F6" s="426" t="s">
        <v>4</v>
      </c>
      <c r="G6" s="430" t="str">
        <f>IF(ISNUMBER(FIND("/",$D6)),"",INDEX(Results!$P$9:$P$44,MID($D6,4,2)))</f>
        <v>KRC Genk</v>
      </c>
      <c r="H6" s="451">
        <v>1</v>
      </c>
      <c r="I6" s="463" t="str">
        <f>Language!$E$90</f>
        <v xml:space="preserve"> - </v>
      </c>
      <c r="J6" s="454">
        <v>3</v>
      </c>
      <c r="K6" s="451">
        <v>3</v>
      </c>
      <c r="L6" s="463" t="str">
        <f>Language!$E$90</f>
        <v xml:space="preserve"> - </v>
      </c>
      <c r="M6" s="454">
        <v>3</v>
      </c>
      <c r="N6" s="451"/>
      <c r="O6" s="463" t="str">
        <f>Language!$E$90</f>
        <v xml:space="preserve"> - </v>
      </c>
      <c r="P6" s="457"/>
      <c r="R6" s="415"/>
      <c r="S6" s="445" t="s">
        <v>225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-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1" t="s">
        <v>212</v>
      </c>
      <c r="C7" s="467" t="s">
        <v>206</v>
      </c>
      <c r="D7" s="470" t="s">
        <v>241</v>
      </c>
      <c r="E7" s="425" t="str">
        <f>IF(ISNUMBER(FIND("/",$C7)),"",INDEX(Results!$P$9:$P$44,MID($C7,4,2)))</f>
        <v>Paok Saloniki</v>
      </c>
      <c r="F7" s="426" t="s">
        <v>4</v>
      </c>
      <c r="G7" s="430" t="str">
        <f>IF(ISNUMBER(FIND("/",$D7)),"",INDEX(Results!$P$9:$P$44,MID($D7,4,2)))</f>
        <v>Celta Vigo</v>
      </c>
      <c r="H7" s="451">
        <v>1</v>
      </c>
      <c r="I7" s="463" t="str">
        <f>Language!$E$90</f>
        <v xml:space="preserve"> - </v>
      </c>
      <c r="J7" s="454">
        <v>2</v>
      </c>
      <c r="K7" s="451">
        <v>0</v>
      </c>
      <c r="L7" s="463" t="str">
        <f>Language!$E$90</f>
        <v xml:space="preserve"> - </v>
      </c>
      <c r="M7" s="454">
        <v>1</v>
      </c>
      <c r="N7" s="451"/>
      <c r="O7" s="463" t="str">
        <f>Language!$E$90</f>
        <v xml:space="preserve"> - </v>
      </c>
      <c r="P7" s="457"/>
      <c r="R7" s="415"/>
      <c r="S7" s="445" t="s">
        <v>226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-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1" t="s">
        <v>213</v>
      </c>
      <c r="C8" s="467" t="s">
        <v>231</v>
      </c>
      <c r="D8" s="470" t="s">
        <v>236</v>
      </c>
      <c r="E8" s="425" t="str">
        <f>IF(ISNUMBER(FIND("/",$C8)),"",INDEX(Results!$P$9:$P$44,MID($C8,4,2)))</f>
        <v>Celtic Glasgow</v>
      </c>
      <c r="F8" s="426" t="s">
        <v>4</v>
      </c>
      <c r="G8" s="430" t="str">
        <f>IF(ISNUMBER(FIND("/",$D8)),"",INDEX(Results!$P$9:$P$44,MID($D8,4,2)))</f>
        <v>VfB Stuttgart</v>
      </c>
      <c r="H8" s="451">
        <v>1</v>
      </c>
      <c r="I8" s="463" t="str">
        <f>Language!$E$90</f>
        <v xml:space="preserve"> - </v>
      </c>
      <c r="J8" s="454">
        <v>4</v>
      </c>
      <c r="K8" s="451">
        <v>1</v>
      </c>
      <c r="L8" s="463" t="str">
        <f>Language!$E$90</f>
        <v xml:space="preserve"> - </v>
      </c>
      <c r="M8" s="454">
        <v>0</v>
      </c>
      <c r="N8" s="451"/>
      <c r="O8" s="463" t="str">
        <f>Language!$E$90</f>
        <v xml:space="preserve"> - </v>
      </c>
      <c r="P8" s="457"/>
      <c r="R8" s="415"/>
      <c r="S8" s="445" t="s">
        <v>227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-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1" t="s">
        <v>214</v>
      </c>
      <c r="C9" s="467" t="s">
        <v>233</v>
      </c>
      <c r="D9" s="470" t="s">
        <v>238</v>
      </c>
      <c r="E9" s="425" t="str">
        <f>IF(ISNUMBER(FIND("/",$C9)),"",INDEX(Results!$P$9:$P$44,MID($C9,4,2)))</f>
        <v>Fenerbahce SK</v>
      </c>
      <c r="F9" s="426" t="s">
        <v>4</v>
      </c>
      <c r="G9" s="430" t="str">
        <f>IF(ISNUMBER(FIND("/",$D9)),"",INDEX(Results!$P$9:$P$44,MID($D9,4,2)))</f>
        <v>Nottingham Forest</v>
      </c>
      <c r="H9" s="451">
        <v>0</v>
      </c>
      <c r="I9" s="463" t="str">
        <f>Language!$E$90</f>
        <v xml:space="preserve"> - </v>
      </c>
      <c r="J9" s="454">
        <v>3</v>
      </c>
      <c r="K9" s="451">
        <v>2</v>
      </c>
      <c r="L9" s="463" t="str">
        <f>Language!$E$90</f>
        <v xml:space="preserve"> - </v>
      </c>
      <c r="M9" s="454">
        <v>1</v>
      </c>
      <c r="N9" s="451"/>
      <c r="O9" s="463" t="str">
        <f>Language!$E$90</f>
        <v xml:space="preserve"> - </v>
      </c>
      <c r="P9" s="457"/>
      <c r="R9" s="415"/>
      <c r="S9" s="445" t="s">
        <v>228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-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1" t="s">
        <v>215</v>
      </c>
      <c r="C10" s="467" t="s">
        <v>205</v>
      </c>
      <c r="D10" s="470" t="s">
        <v>204</v>
      </c>
      <c r="E10" s="425" t="str">
        <f>IF(ISNUMBER(FIND("/",$C10)),"",INDEX(Results!$P$9:$P$44,MID($C10,4,2)))</f>
        <v>Brann Bergen</v>
      </c>
      <c r="F10" s="426" t="s">
        <v>4</v>
      </c>
      <c r="G10" s="430" t="str">
        <f>IF(ISNUMBER(FIND("/",$D10)),"",INDEX(Results!$P$9:$P$44,MID($D10,4,2)))</f>
        <v>FC Bologna</v>
      </c>
      <c r="H10" s="451">
        <v>0</v>
      </c>
      <c r="I10" s="463" t="str">
        <f>Language!$E$90</f>
        <v xml:space="preserve"> - </v>
      </c>
      <c r="J10" s="454">
        <v>1</v>
      </c>
      <c r="K10" s="451">
        <v>0</v>
      </c>
      <c r="L10" s="463" t="str">
        <f>Language!$E$90</f>
        <v xml:space="preserve"> - </v>
      </c>
      <c r="M10" s="454">
        <v>1</v>
      </c>
      <c r="N10" s="451"/>
      <c r="O10" s="463" t="str">
        <f>Language!$E$90</f>
        <v xml:space="preserve"> - </v>
      </c>
      <c r="P10" s="457"/>
      <c r="R10" s="415"/>
      <c r="S10" s="445" t="s">
        <v>229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-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2" t="s">
        <v>216</v>
      </c>
      <c r="C11" s="468" t="s">
        <v>235</v>
      </c>
      <c r="D11" s="471" t="s">
        <v>240</v>
      </c>
      <c r="E11" s="427" t="str">
        <f>IF(ISNUMBER(FIND("/",$C11)),"",INDEX(Results!$P$9:$P$44,MID($C11,4,2)))</f>
        <v>Lille OSC</v>
      </c>
      <c r="F11" s="428" t="s">
        <v>4</v>
      </c>
      <c r="G11" s="431" t="str">
        <f>IF(ISNUMBER(FIND("/",$D11)),"",INDEX(Results!$P$9:$P$44,MID($D11,4,2)))</f>
        <v>Roter Stern Belgrad</v>
      </c>
      <c r="H11" s="452">
        <v>0</v>
      </c>
      <c r="I11" s="464" t="str">
        <f>Language!$E$90</f>
        <v xml:space="preserve"> - </v>
      </c>
      <c r="J11" s="455">
        <v>1</v>
      </c>
      <c r="K11" s="452">
        <v>2</v>
      </c>
      <c r="L11" s="464" t="str">
        <f>Language!$E$90</f>
        <v xml:space="preserve"> - </v>
      </c>
      <c r="M11" s="455">
        <v>0</v>
      </c>
      <c r="N11" s="452"/>
      <c r="O11" s="464" t="str">
        <f>Language!$E$90</f>
        <v xml:space="preserve"> - </v>
      </c>
      <c r="P11" s="458"/>
      <c r="R11" s="415"/>
      <c r="S11" s="445" t="s">
        <v>230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-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6" t="s">
        <v>201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-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6" t="s">
        <v>204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-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6" t="str">
        <f>Language!$E$34</f>
        <v>Round of 16</v>
      </c>
      <c r="G14" s="432"/>
      <c r="H14" s="521">
        <v>46093</v>
      </c>
      <c r="I14" s="522"/>
      <c r="J14" s="522"/>
      <c r="K14" s="521">
        <v>46100</v>
      </c>
      <c r="L14" s="522"/>
      <c r="M14" s="522"/>
      <c r="N14" s="524" t="str">
        <f>Language!$E$33</f>
        <v>Penalty shootout</v>
      </c>
      <c r="O14" s="525"/>
      <c r="P14" s="526"/>
      <c r="S14" s="446" t="s">
        <v>236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-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3"/>
      <c r="H15" s="523" t="str">
        <f>Language!$E$31</f>
        <v>First leg</v>
      </c>
      <c r="I15" s="523"/>
      <c r="J15" s="523"/>
      <c r="K15" s="523" t="str">
        <f>Language!$E$32</f>
        <v>Second leg</v>
      </c>
      <c r="L15" s="523"/>
      <c r="M15" s="523"/>
      <c r="N15" s="527"/>
      <c r="O15" s="528"/>
      <c r="P15" s="529"/>
      <c r="S15" s="446" t="s">
        <v>237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-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0" t="s">
        <v>217</v>
      </c>
      <c r="C16" s="466" t="s">
        <v>321</v>
      </c>
      <c r="D16" s="469" t="s">
        <v>228</v>
      </c>
      <c r="E16" s="42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4" t="s">
        <v>4</v>
      </c>
      <c r="G16" s="429" t="str">
        <f>IF(ISNUMBER(FIND("/",$D16)),"",INDEX(Results!$P$9:$P$44,MID($D16,4,2)))</f>
        <v>Sporting Braga</v>
      </c>
      <c r="H16" s="450"/>
      <c r="I16" s="462" t="str">
        <f>Language!$E$90</f>
        <v xml:space="preserve"> - </v>
      </c>
      <c r="J16" s="453"/>
      <c r="K16" s="450"/>
      <c r="L16" s="462" t="str">
        <f>Language!$E$90</f>
        <v xml:space="preserve"> - </v>
      </c>
      <c r="M16" s="453"/>
      <c r="N16" s="450"/>
      <c r="O16" s="462" t="str">
        <f>Language!$E$90</f>
        <v xml:space="preserve"> - </v>
      </c>
      <c r="P16" s="456"/>
      <c r="S16" s="446" t="s">
        <v>238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-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5">
        <f>IF(ISNUMBER(INDEX($H$4:$H$11,MID($C16,8,1))),INDEX($H$4:$H$11,MID($C16,8,1)),"")</f>
        <v>2</v>
      </c>
      <c r="AJ16" s="415">
        <f>IF(ISNUMBER(INDEX($J$4:$J$11,MID($C16,8,1))),INDEX($J$4:$J$11,MID($C16,8,1)),"")</f>
        <v>1</v>
      </c>
      <c r="AK16" s="415">
        <f>IF(ISNUMBER(INDEX($K$4:$K$11,MID($C16,8,1))),INDEX($K$4:$K$11,MID($C16,8,1)),"")</f>
        <v>0</v>
      </c>
      <c r="AM16" s="415">
        <f>IF(ISNUMBER(INDEX($M$4:$M$11,MID($C16,8,1))),INDEX($M$4:$M$11,MID($C16,8,1)),"")</f>
        <v>2</v>
      </c>
      <c r="AN16" s="415" t="str">
        <f>IF(ISNUMBER(INDEX($N$4:$N$11,MID($C16,8,1))),INDEX($N$4:$N$11,MID($C16,8,1)),"")</f>
        <v/>
      </c>
      <c r="AP16" s="415" t="str">
        <f>IF(ISNUMBER(INDEX($P$4:$P$11,MID($C16,8,1))),INDEX($P$4:$P$11,MID($C16,8,1)),"")</f>
        <v/>
      </c>
      <c r="AQ16" s="414" t="str">
        <f>IF(INDEX($E$4:$E$11,MID($C16,8,1))="","",INDEX($E$4:$E$11,MID($C16,8,1)))</f>
        <v>Ludogorez Rasgrad</v>
      </c>
      <c r="AR16" s="414" t="str">
        <f>IF(INDEX($G$4:$G$11,MID($C16,8,1))="","",INDEX($G$4:$G$11,MID($C16,8,1)))</f>
        <v>Ferencvaros Budapest</v>
      </c>
    </row>
    <row r="17" spans="2:44" x14ac:dyDescent="0.25">
      <c r="B17" s="441" t="s">
        <v>218</v>
      </c>
      <c r="C17" s="467" t="s">
        <v>322</v>
      </c>
      <c r="D17" s="470" t="s">
        <v>226</v>
      </c>
      <c r="E17" s="42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6" t="s">
        <v>4</v>
      </c>
      <c r="G17" s="430" t="str">
        <f>IF(ISNUMBER(FIND("/",$D17)),"",INDEX(Results!$P$9:$P$44,MID($D17,4,2)))</f>
        <v>Real Betis Sevilla</v>
      </c>
      <c r="H17" s="451"/>
      <c r="I17" s="463" t="str">
        <f>Language!$E$90</f>
        <v xml:space="preserve"> - </v>
      </c>
      <c r="J17" s="454"/>
      <c r="K17" s="451"/>
      <c r="L17" s="463" t="str">
        <f>Language!$E$90</f>
        <v xml:space="preserve"> - </v>
      </c>
      <c r="M17" s="454"/>
      <c r="N17" s="451"/>
      <c r="O17" s="463" t="str">
        <f>Language!$E$90</f>
        <v xml:space="preserve"> - </v>
      </c>
      <c r="P17" s="457"/>
      <c r="S17" s="446" t="s">
        <v>239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-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5">
        <f t="shared" ref="AH17:AH23" si="1">IF(ISNUMBER(INDEX($H$4:$H$11,MID($C17,8,1))),INDEX($H$4:$H$11,MID($C17,8,1)),"")</f>
        <v>2</v>
      </c>
      <c r="AJ17" s="415">
        <f t="shared" ref="AJ17:AJ23" si="2">IF(ISNUMBER(INDEX($J$4:$J$11,MID($C17,8,1))),INDEX($J$4:$J$11,MID($C17,8,1)),"")</f>
        <v>2</v>
      </c>
      <c r="AK17" s="415">
        <f t="shared" ref="AK17:AK23" si="3">IF(ISNUMBER(INDEX($K$4:$K$11,MID($C17,8,1))),INDEX($K$4:$K$11,MID($C17,8,1)),"")</f>
        <v>1</v>
      </c>
      <c r="AM17" s="415">
        <f t="shared" ref="AM17:AM23" si="4">IF(ISNUMBER(INDEX($M$4:$M$11,MID($C17,8,1))),INDEX($M$4:$M$11,MID($C17,8,1)),"")</f>
        <v>1</v>
      </c>
      <c r="AN17" s="415">
        <f t="shared" ref="AN17:AN23" si="5">IF(ISNUMBER(INDEX($N$4:$N$11,MID($C17,8,1))),INDEX($N$4:$N$11,MID($C17,8,1)),"")</f>
        <v>4</v>
      </c>
      <c r="AP17" s="415">
        <f t="shared" ref="AP17:AP23" si="6">IF(ISNUMBER(INDEX($P$4:$P$11,MID($C17,8,1))),INDEX($P$4:$P$11,MID($C17,8,1)),"")</f>
        <v>3</v>
      </c>
      <c r="AQ17" s="414" t="str">
        <f t="shared" ref="AQ17:AQ23" si="7">IF(INDEX($E$4:$E$11,MID($C17,8,1))="","",INDEX($E$4:$E$11,MID($C17,8,1)))</f>
        <v>Panathinaikos</v>
      </c>
      <c r="AR17" s="414" t="str">
        <f t="shared" ref="AR17:AR23" si="8">IF(INDEX($G$4:$G$11,MID($C17,8,1))="","",INDEX($G$4:$G$11,MID($C17,8,1)))</f>
        <v>Viktoria Pilsen</v>
      </c>
    </row>
    <row r="18" spans="2:44" x14ac:dyDescent="0.25">
      <c r="B18" s="441" t="s">
        <v>219</v>
      </c>
      <c r="C18" s="467" t="s">
        <v>323</v>
      </c>
      <c r="D18" s="470" t="s">
        <v>229</v>
      </c>
      <c r="E18" s="425" t="str">
        <f t="shared" si="0"/>
        <v>KRC Genk</v>
      </c>
      <c r="F18" s="426" t="s">
        <v>4</v>
      </c>
      <c r="G18" s="430" t="str">
        <f>IF(ISNUMBER(FIND("/",$D18)),"",INDEX(Results!$P$9:$P$44,MID($D18,4,2)))</f>
        <v>SC Freiburg</v>
      </c>
      <c r="H18" s="451"/>
      <c r="I18" s="463" t="str">
        <f>Language!$E$90</f>
        <v xml:space="preserve"> - </v>
      </c>
      <c r="J18" s="454"/>
      <c r="K18" s="451"/>
      <c r="L18" s="463" t="str">
        <f>Language!$E$90</f>
        <v xml:space="preserve"> - </v>
      </c>
      <c r="M18" s="454"/>
      <c r="N18" s="451"/>
      <c r="O18" s="463" t="str">
        <f>Language!$E$90</f>
        <v xml:space="preserve"> - </v>
      </c>
      <c r="P18" s="457"/>
      <c r="S18" s="446" t="s">
        <v>240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-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5">
        <f t="shared" si="1"/>
        <v>1</v>
      </c>
      <c r="AJ18" s="415">
        <f t="shared" si="2"/>
        <v>3</v>
      </c>
      <c r="AK18" s="415">
        <f t="shared" si="3"/>
        <v>3</v>
      </c>
      <c r="AM18" s="415">
        <f t="shared" si="4"/>
        <v>3</v>
      </c>
      <c r="AN18" s="415" t="str">
        <f t="shared" si="5"/>
        <v/>
      </c>
      <c r="AP18" s="415" t="str">
        <f t="shared" si="6"/>
        <v/>
      </c>
      <c r="AQ18" s="414" t="str">
        <f t="shared" si="7"/>
        <v>Dinamo Zagreb</v>
      </c>
      <c r="AR18" s="414" t="str">
        <f t="shared" si="8"/>
        <v>KRC Genk</v>
      </c>
    </row>
    <row r="19" spans="2:44" x14ac:dyDescent="0.25">
      <c r="B19" s="441" t="s">
        <v>220</v>
      </c>
      <c r="C19" s="467" t="s">
        <v>324</v>
      </c>
      <c r="D19" s="470" t="s">
        <v>208</v>
      </c>
      <c r="E19" s="425" t="str">
        <f t="shared" si="0"/>
        <v>Celta Vigo</v>
      </c>
      <c r="F19" s="426" t="s">
        <v>4</v>
      </c>
      <c r="G19" s="430" t="str">
        <f>IF(ISNUMBER(FIND("/",$D19)),"",INDEX(Results!$P$9:$P$44,MID($D19,4,2)))</f>
        <v>Olympique Lyon</v>
      </c>
      <c r="H19" s="451"/>
      <c r="I19" s="463" t="str">
        <f>Language!$E$90</f>
        <v xml:space="preserve"> - </v>
      </c>
      <c r="J19" s="454"/>
      <c r="K19" s="451"/>
      <c r="L19" s="463" t="str">
        <f>Language!$E$90</f>
        <v xml:space="preserve"> - </v>
      </c>
      <c r="M19" s="454"/>
      <c r="N19" s="451"/>
      <c r="O19" s="463" t="str">
        <f>Language!$E$90</f>
        <v xml:space="preserve"> - </v>
      </c>
      <c r="P19" s="457"/>
      <c r="S19" s="446" t="s">
        <v>241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-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5">
        <f t="shared" si="1"/>
        <v>1</v>
      </c>
      <c r="AJ19" s="415">
        <f t="shared" si="2"/>
        <v>2</v>
      </c>
      <c r="AK19" s="415">
        <f t="shared" si="3"/>
        <v>0</v>
      </c>
      <c r="AM19" s="415">
        <f t="shared" si="4"/>
        <v>1</v>
      </c>
      <c r="AN19" s="415" t="str">
        <f t="shared" si="5"/>
        <v/>
      </c>
      <c r="AP19" s="415" t="str">
        <f t="shared" si="6"/>
        <v/>
      </c>
      <c r="AQ19" s="414" t="str">
        <f t="shared" si="7"/>
        <v>Paok Saloniki</v>
      </c>
      <c r="AR19" s="414" t="str">
        <f t="shared" si="8"/>
        <v>Celta Vigo</v>
      </c>
    </row>
    <row r="20" spans="2:44" x14ac:dyDescent="0.25">
      <c r="B20" s="441" t="s">
        <v>221</v>
      </c>
      <c r="C20" s="467" t="s">
        <v>325</v>
      </c>
      <c r="D20" s="470" t="s">
        <v>227</v>
      </c>
      <c r="E20" s="425" t="str">
        <f t="shared" si="0"/>
        <v>VfB Stuttgart</v>
      </c>
      <c r="F20" s="426" t="s">
        <v>4</v>
      </c>
      <c r="G20" s="430" t="str">
        <f>IF(ISNUMBER(FIND("/",$D20)),"",INDEX(Results!$P$9:$P$44,MID($D20,4,2)))</f>
        <v>FC Porto</v>
      </c>
      <c r="H20" s="451"/>
      <c r="I20" s="463" t="str">
        <f>Language!$E$90</f>
        <v xml:space="preserve"> - </v>
      </c>
      <c r="J20" s="454"/>
      <c r="K20" s="451"/>
      <c r="L20" s="463" t="str">
        <f>Language!$E$90</f>
        <v xml:space="preserve"> - </v>
      </c>
      <c r="M20" s="454"/>
      <c r="N20" s="451"/>
      <c r="O20" s="463" t="str">
        <f>Language!$E$90</f>
        <v xml:space="preserve"> - </v>
      </c>
      <c r="P20" s="457"/>
      <c r="S20" s="447" t="s">
        <v>206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-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5">
        <f t="shared" si="1"/>
        <v>1</v>
      </c>
      <c r="AJ20" s="415">
        <f t="shared" si="2"/>
        <v>4</v>
      </c>
      <c r="AK20" s="415">
        <f t="shared" si="3"/>
        <v>1</v>
      </c>
      <c r="AM20" s="415">
        <f t="shared" si="4"/>
        <v>0</v>
      </c>
      <c r="AN20" s="415" t="str">
        <f t="shared" si="5"/>
        <v/>
      </c>
      <c r="AP20" s="415" t="str">
        <f t="shared" si="6"/>
        <v/>
      </c>
      <c r="AQ20" s="414" t="str">
        <f t="shared" si="7"/>
        <v>Celtic Glasgow</v>
      </c>
      <c r="AR20" s="414" t="str">
        <f t="shared" si="8"/>
        <v>VfB Stuttgart</v>
      </c>
    </row>
    <row r="21" spans="2:44" x14ac:dyDescent="0.25">
      <c r="B21" s="441" t="s">
        <v>222</v>
      </c>
      <c r="C21" s="467" t="s">
        <v>326</v>
      </c>
      <c r="D21" s="470" t="s">
        <v>225</v>
      </c>
      <c r="E21" s="425" t="str">
        <f t="shared" si="0"/>
        <v>Nottingham Forest</v>
      </c>
      <c r="F21" s="426" t="s">
        <v>4</v>
      </c>
      <c r="G21" s="430" t="str">
        <f>IF(ISNUMBER(FIND("/",$D21)),"",INDEX(Results!$P$9:$P$44,MID($D21,4,2)))</f>
        <v>FC Midtjylland</v>
      </c>
      <c r="H21" s="451"/>
      <c r="I21" s="463" t="str">
        <f>Language!$E$90</f>
        <v xml:space="preserve"> - </v>
      </c>
      <c r="J21" s="454"/>
      <c r="K21" s="451"/>
      <c r="L21" s="463" t="str">
        <f>Language!$E$90</f>
        <v xml:space="preserve"> - </v>
      </c>
      <c r="M21" s="454"/>
      <c r="N21" s="451"/>
      <c r="O21" s="463" t="str">
        <f>Language!$E$90</f>
        <v xml:space="preserve"> - </v>
      </c>
      <c r="P21" s="457"/>
      <c r="S21" s="447" t="s">
        <v>235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-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5">
        <f t="shared" si="1"/>
        <v>0</v>
      </c>
      <c r="AJ21" s="415">
        <f t="shared" si="2"/>
        <v>3</v>
      </c>
      <c r="AK21" s="415">
        <f t="shared" si="3"/>
        <v>2</v>
      </c>
      <c r="AM21" s="415">
        <f t="shared" si="4"/>
        <v>1</v>
      </c>
      <c r="AN21" s="415" t="str">
        <f t="shared" si="5"/>
        <v/>
      </c>
      <c r="AP21" s="415" t="str">
        <f t="shared" si="6"/>
        <v/>
      </c>
      <c r="AQ21" s="414" t="str">
        <f t="shared" si="7"/>
        <v>Fenerbahce SK</v>
      </c>
      <c r="AR21" s="414" t="str">
        <f t="shared" si="8"/>
        <v>Nottingham Forest</v>
      </c>
    </row>
    <row r="22" spans="2:44" x14ac:dyDescent="0.25">
      <c r="B22" s="441" t="s">
        <v>223</v>
      </c>
      <c r="C22" s="467" t="s">
        <v>327</v>
      </c>
      <c r="D22" s="470" t="s">
        <v>230</v>
      </c>
      <c r="E22" s="425" t="str">
        <f t="shared" si="0"/>
        <v>FC Bologna</v>
      </c>
      <c r="F22" s="426" t="s">
        <v>4</v>
      </c>
      <c r="G22" s="430" t="str">
        <f>IF(ISNUMBER(FIND("/",$D22)),"",INDEX(Results!$P$9:$P$44,MID($D22,4,2)))</f>
        <v>AS Rom</v>
      </c>
      <c r="H22" s="451"/>
      <c r="I22" s="463" t="str">
        <f>Language!$E$90</f>
        <v xml:space="preserve"> - </v>
      </c>
      <c r="J22" s="454"/>
      <c r="K22" s="451"/>
      <c r="L22" s="463" t="str">
        <f>Language!$E$90</f>
        <v xml:space="preserve"> - </v>
      </c>
      <c r="M22" s="454"/>
      <c r="N22" s="451"/>
      <c r="O22" s="463" t="str">
        <f>Language!$E$90</f>
        <v xml:space="preserve"> - </v>
      </c>
      <c r="P22" s="457"/>
      <c r="S22" s="447" t="s">
        <v>233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-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5">
        <f t="shared" si="1"/>
        <v>0</v>
      </c>
      <c r="AJ22" s="415">
        <f t="shared" si="2"/>
        <v>1</v>
      </c>
      <c r="AK22" s="415">
        <f t="shared" si="3"/>
        <v>0</v>
      </c>
      <c r="AM22" s="415">
        <f t="shared" si="4"/>
        <v>1</v>
      </c>
      <c r="AN22" s="415" t="str">
        <f t="shared" si="5"/>
        <v/>
      </c>
      <c r="AP22" s="415" t="str">
        <f t="shared" si="6"/>
        <v/>
      </c>
      <c r="AQ22" s="414" t="str">
        <f t="shared" si="7"/>
        <v>Brann Bergen</v>
      </c>
      <c r="AR22" s="414" t="str">
        <f t="shared" si="8"/>
        <v>FC Bologna</v>
      </c>
    </row>
    <row r="23" spans="2:44" ht="16.5" thickBot="1" x14ac:dyDescent="0.3">
      <c r="B23" s="442" t="s">
        <v>224</v>
      </c>
      <c r="C23" s="468" t="s">
        <v>328</v>
      </c>
      <c r="D23" s="471" t="s">
        <v>203</v>
      </c>
      <c r="E23" s="427" t="str">
        <f t="shared" si="0"/>
        <v>Lille OSC</v>
      </c>
      <c r="F23" s="428" t="s">
        <v>4</v>
      </c>
      <c r="G23" s="431" t="str">
        <f>IF(ISNUMBER(FIND("/",$D23)),"",INDEX(Results!$P$9:$P$44,MID($D23,4,2)))</f>
        <v>Aston Villa</v>
      </c>
      <c r="H23" s="452"/>
      <c r="I23" s="464" t="str">
        <f>Language!$E$90</f>
        <v xml:space="preserve"> - </v>
      </c>
      <c r="J23" s="455"/>
      <c r="K23" s="452"/>
      <c r="L23" s="464" t="str">
        <f>Language!$E$90</f>
        <v xml:space="preserve"> - </v>
      </c>
      <c r="M23" s="455"/>
      <c r="N23" s="452"/>
      <c r="O23" s="464" t="str">
        <f>Language!$E$90</f>
        <v xml:space="preserve"> - </v>
      </c>
      <c r="P23" s="458"/>
      <c r="S23" s="447" t="s">
        <v>234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-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5">
        <f t="shared" si="1"/>
        <v>0</v>
      </c>
      <c r="AJ23" s="415">
        <f t="shared" si="2"/>
        <v>1</v>
      </c>
      <c r="AK23" s="415">
        <f t="shared" si="3"/>
        <v>2</v>
      </c>
      <c r="AM23" s="415">
        <f t="shared" si="4"/>
        <v>0</v>
      </c>
      <c r="AN23" s="415" t="str">
        <f t="shared" si="5"/>
        <v/>
      </c>
      <c r="AP23" s="415" t="str">
        <f t="shared" si="6"/>
        <v/>
      </c>
      <c r="AQ23" s="414" t="str">
        <f t="shared" si="7"/>
        <v>Lille OSC</v>
      </c>
      <c r="AR23" s="414" t="str">
        <f t="shared" si="8"/>
        <v>Roter Stern Belgrad</v>
      </c>
    </row>
    <row r="24" spans="2:44" ht="16.5" thickTop="1" x14ac:dyDescent="0.25">
      <c r="S24" s="447" t="s">
        <v>231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-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7" t="s">
        <v>232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-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6" t="str">
        <f>Language!$E$35</f>
        <v>Quarterfinals</v>
      </c>
      <c r="H26" s="521">
        <v>46121</v>
      </c>
      <c r="I26" s="522"/>
      <c r="J26" s="522"/>
      <c r="K26" s="521">
        <v>46128</v>
      </c>
      <c r="L26" s="522"/>
      <c r="M26" s="522"/>
      <c r="N26" s="524" t="str">
        <f>Language!$E$33</f>
        <v>Penalty shootout</v>
      </c>
      <c r="O26" s="525"/>
      <c r="P26" s="526"/>
      <c r="S26" s="447" t="s">
        <v>202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-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2" t="str">
        <f>MID($B16,4,1)</f>
        <v>1</v>
      </c>
      <c r="AQ26" s="414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23" t="str">
        <f>Language!$E$31</f>
        <v>First leg</v>
      </c>
      <c r="I27" s="523"/>
      <c r="J27" s="523"/>
      <c r="K27" s="523" t="str">
        <f>Language!$E$32</f>
        <v>Second leg</v>
      </c>
      <c r="L27" s="523"/>
      <c r="M27" s="523"/>
      <c r="N27" s="527"/>
      <c r="O27" s="528"/>
      <c r="P27" s="529"/>
      <c r="S27" s="448" t="s">
        <v>205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-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2" t="str">
        <f t="shared" ref="AP27:AP33" si="9">MID($B17,4,1)</f>
        <v>2</v>
      </c>
      <c r="AQ27" s="41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0" t="s">
        <v>243</v>
      </c>
      <c r="C28" s="420" t="s">
        <v>247</v>
      </c>
      <c r="D28" s="420" t="s">
        <v>251</v>
      </c>
      <c r="E28" s="423" t="str">
        <f>VLOOKUP(MID($C28,8,1),$AP$26:$AQ$33,2,0)</f>
        <v/>
      </c>
      <c r="F28" s="424" t="s">
        <v>4</v>
      </c>
      <c r="G28" s="429" t="str">
        <f>VLOOKUP(MID($D28,8,1),$AP$26:$AQ$33,2,0)</f>
        <v/>
      </c>
      <c r="H28" s="450"/>
      <c r="I28" s="462" t="str">
        <f>Language!$E$90</f>
        <v xml:space="preserve"> - </v>
      </c>
      <c r="J28" s="453"/>
      <c r="K28" s="450"/>
      <c r="L28" s="462" t="str">
        <f>Language!$E$90</f>
        <v xml:space="preserve"> - </v>
      </c>
      <c r="M28" s="453"/>
      <c r="N28" s="450"/>
      <c r="O28" s="462" t="str">
        <f>Language!$E$90</f>
        <v xml:space="preserve"> - </v>
      </c>
      <c r="P28" s="456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-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2" t="str">
        <f t="shared" si="9"/>
        <v>3</v>
      </c>
      <c r="AQ28" s="414" t="str">
        <f t="shared" si="10"/>
        <v/>
      </c>
    </row>
    <row r="29" spans="2:44" x14ac:dyDescent="0.25">
      <c r="B29" s="441" t="s">
        <v>244</v>
      </c>
      <c r="C29" s="421" t="s">
        <v>248</v>
      </c>
      <c r="D29" s="421" t="s">
        <v>252</v>
      </c>
      <c r="E29" s="425" t="str">
        <f>VLOOKUP(MID($C29,8,1),$AP$26:$AQ$33,2,0)</f>
        <v/>
      </c>
      <c r="F29" s="426" t="s">
        <v>4</v>
      </c>
      <c r="G29" s="430" t="str">
        <f>VLOOKUP(MID($D29,8,1),$AP$26:$AQ$33,2,0)</f>
        <v/>
      </c>
      <c r="H29" s="451"/>
      <c r="I29" s="463" t="str">
        <f>Language!$E$90</f>
        <v xml:space="preserve"> - </v>
      </c>
      <c r="J29" s="454"/>
      <c r="K29" s="451"/>
      <c r="L29" s="463" t="str">
        <f>Language!$E$90</f>
        <v xml:space="preserve"> - </v>
      </c>
      <c r="M29" s="454"/>
      <c r="N29" s="451"/>
      <c r="O29" s="463" t="str">
        <f>Language!$E$90</f>
        <v xml:space="preserve"> - </v>
      </c>
      <c r="P29" s="457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-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2" t="str">
        <f t="shared" si="9"/>
        <v>4</v>
      </c>
      <c r="AQ29" s="414" t="str">
        <f t="shared" si="10"/>
        <v/>
      </c>
    </row>
    <row r="30" spans="2:44" x14ac:dyDescent="0.25">
      <c r="B30" s="441" t="s">
        <v>245</v>
      </c>
      <c r="C30" s="421" t="s">
        <v>249</v>
      </c>
      <c r="D30" s="421" t="s">
        <v>253</v>
      </c>
      <c r="E30" s="425" t="str">
        <f>VLOOKUP(MID($C30,8,1),$AP$26:$AQ$33,2,0)</f>
        <v/>
      </c>
      <c r="F30" s="426" t="s">
        <v>4</v>
      </c>
      <c r="G30" s="430" t="str">
        <f>VLOOKUP(MID($D30,8,1),$AP$26:$AQ$33,2,0)</f>
        <v/>
      </c>
      <c r="H30" s="451"/>
      <c r="I30" s="463" t="str">
        <f>Language!$E$90</f>
        <v xml:space="preserve"> - </v>
      </c>
      <c r="J30" s="454"/>
      <c r="K30" s="451"/>
      <c r="L30" s="463" t="str">
        <f>Language!$E$90</f>
        <v xml:space="preserve"> - </v>
      </c>
      <c r="M30" s="454"/>
      <c r="N30" s="451"/>
      <c r="O30" s="463" t="str">
        <f>Language!$E$90</f>
        <v xml:space="preserve"> - </v>
      </c>
      <c r="P30" s="457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-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2" t="str">
        <f t="shared" si="9"/>
        <v>5</v>
      </c>
      <c r="AQ30" s="414" t="str">
        <f t="shared" si="10"/>
        <v/>
      </c>
    </row>
    <row r="31" spans="2:44" ht="16.5" thickBot="1" x14ac:dyDescent="0.3">
      <c r="B31" s="442" t="s">
        <v>246</v>
      </c>
      <c r="C31" s="422" t="s">
        <v>250</v>
      </c>
      <c r="D31" s="422" t="s">
        <v>254</v>
      </c>
      <c r="E31" s="427" t="str">
        <f>VLOOKUP(MID($C31,8,1),$AP$26:$AQ$33,2,0)</f>
        <v/>
      </c>
      <c r="F31" s="428" t="s">
        <v>4</v>
      </c>
      <c r="G31" s="431" t="str">
        <f>VLOOKUP(MID($D31,8,1),$AP$26:$AQ$33,2,0)</f>
        <v/>
      </c>
      <c r="H31" s="452"/>
      <c r="I31" s="464" t="str">
        <f>Language!$E$90</f>
        <v xml:space="preserve"> - </v>
      </c>
      <c r="J31" s="455"/>
      <c r="K31" s="452"/>
      <c r="L31" s="464" t="str">
        <f>Language!$E$90</f>
        <v xml:space="preserve"> - </v>
      </c>
      <c r="M31" s="455"/>
      <c r="N31" s="452"/>
      <c r="O31" s="464" t="str">
        <f>Language!$E$90</f>
        <v xml:space="preserve"> - </v>
      </c>
      <c r="P31" s="458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-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2" t="str">
        <f t="shared" si="9"/>
        <v>6</v>
      </c>
      <c r="AQ31" s="414" t="str">
        <f t="shared" si="10"/>
        <v/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-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2" t="str">
        <f t="shared" si="9"/>
        <v>7</v>
      </c>
      <c r="AQ32" s="414" t="str">
        <f t="shared" si="10"/>
        <v/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-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2" t="str">
        <f t="shared" si="9"/>
        <v>8</v>
      </c>
      <c r="AQ33" s="414" t="str">
        <f t="shared" si="10"/>
        <v/>
      </c>
    </row>
    <row r="34" spans="2:43" ht="23.25" x14ac:dyDescent="0.35">
      <c r="B34" s="416" t="str">
        <f>Language!$E$36</f>
        <v>Semi-final</v>
      </c>
      <c r="H34" s="521">
        <v>46142</v>
      </c>
      <c r="I34" s="522"/>
      <c r="J34" s="522"/>
      <c r="K34" s="521">
        <v>46149</v>
      </c>
      <c r="L34" s="522"/>
      <c r="M34" s="522"/>
      <c r="N34" s="524" t="str">
        <f>Language!$E$33</f>
        <v>Penalty shootout</v>
      </c>
      <c r="O34" s="525"/>
      <c r="P34" s="526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-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23" t="str">
        <f>Language!$E$31</f>
        <v>First leg</v>
      </c>
      <c r="I35" s="523"/>
      <c r="J35" s="523"/>
      <c r="K35" s="523" t="str">
        <f>Language!$E$32</f>
        <v>Second leg</v>
      </c>
      <c r="L35" s="523"/>
      <c r="M35" s="523"/>
      <c r="N35" s="527"/>
      <c r="O35" s="528"/>
      <c r="P35" s="529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-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2" t="str">
        <f>MID($B28,4,1)</f>
        <v>1</v>
      </c>
      <c r="AQ35" s="414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0" t="s">
        <v>256</v>
      </c>
      <c r="C36" s="420" t="s">
        <v>258</v>
      </c>
      <c r="D36" s="420" t="s">
        <v>259</v>
      </c>
      <c r="E36" s="423" t="str">
        <f>VLOOKUP(MID($C36,8,1),$AP$35:$AQ$38,2,0)</f>
        <v/>
      </c>
      <c r="F36" s="424" t="s">
        <v>4</v>
      </c>
      <c r="G36" s="429" t="str">
        <f>VLOOKUP(MID($D36,8,1),$AP$35:$AQ$38,2,0)</f>
        <v/>
      </c>
      <c r="H36" s="450"/>
      <c r="I36" s="462" t="str">
        <f>Language!$E$90</f>
        <v xml:space="preserve"> - </v>
      </c>
      <c r="J36" s="453"/>
      <c r="K36" s="450"/>
      <c r="L36" s="462" t="str">
        <f>Language!$E$90</f>
        <v xml:space="preserve"> - </v>
      </c>
      <c r="M36" s="453"/>
      <c r="N36" s="450"/>
      <c r="O36" s="462" t="str">
        <f>Language!$E$90</f>
        <v xml:space="preserve"> - </v>
      </c>
      <c r="P36" s="456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-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2" t="str">
        <f t="shared" ref="AP36:AP38" si="11">MID($B29,4,1)</f>
        <v>2</v>
      </c>
      <c r="AQ36" s="41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2" t="s">
        <v>257</v>
      </c>
      <c r="C37" s="422" t="s">
        <v>260</v>
      </c>
      <c r="D37" s="422" t="s">
        <v>261</v>
      </c>
      <c r="E37" s="427" t="str">
        <f>VLOOKUP(MID($C37,8,1),$AP$35:$AQ$38,2,0)</f>
        <v/>
      </c>
      <c r="F37" s="428" t="s">
        <v>4</v>
      </c>
      <c r="G37" s="431" t="str">
        <f>VLOOKUP(MID($D37,8,1),$AP$35:$AQ$38,2,0)</f>
        <v/>
      </c>
      <c r="H37" s="452"/>
      <c r="I37" s="464" t="str">
        <f>Language!$E$90</f>
        <v xml:space="preserve"> - </v>
      </c>
      <c r="J37" s="455"/>
      <c r="K37" s="452"/>
      <c r="L37" s="464" t="str">
        <f>Language!$E$90</f>
        <v xml:space="preserve"> - </v>
      </c>
      <c r="M37" s="455"/>
      <c r="N37" s="452"/>
      <c r="O37" s="464" t="str">
        <f>Language!$E$90</f>
        <v xml:space="preserve"> - </v>
      </c>
      <c r="P37" s="458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-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2" t="str">
        <f t="shared" si="11"/>
        <v>3</v>
      </c>
      <c r="AQ37" s="414" t="str">
        <f t="shared" si="12"/>
        <v/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-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2" t="str">
        <f t="shared" si="11"/>
        <v>4</v>
      </c>
      <c r="AQ38" s="414" t="str">
        <f t="shared" si="12"/>
        <v/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-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6" t="str">
        <f>Language!$E$37</f>
        <v>Final</v>
      </c>
      <c r="H40" s="521">
        <v>46162</v>
      </c>
      <c r="I40" s="521"/>
      <c r="J40" s="521"/>
      <c r="K40" s="524" t="str">
        <f>Language!$E$33</f>
        <v>Penalty shootout</v>
      </c>
      <c r="L40" s="525"/>
      <c r="M40" s="526"/>
    </row>
    <row r="41" spans="2:43" ht="16.5" customHeight="1" thickBot="1" x14ac:dyDescent="0.3">
      <c r="H41" s="523" t="str">
        <f>Language!$E$15</f>
        <v>Result</v>
      </c>
      <c r="I41" s="523"/>
      <c r="J41" s="523"/>
      <c r="K41" s="527"/>
      <c r="L41" s="528"/>
      <c r="M41" s="529"/>
      <c r="N41" s="419"/>
      <c r="O41" s="419"/>
      <c r="P41" s="419"/>
      <c r="AP41" s="472" t="str">
        <f>MID($B36,4,1)</f>
        <v>1</v>
      </c>
      <c r="AQ41" s="414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3" t="s">
        <v>262</v>
      </c>
      <c r="C42" s="434" t="s">
        <v>268</v>
      </c>
      <c r="D42" s="434" t="s">
        <v>269</v>
      </c>
      <c r="E42" s="435" t="str">
        <f>VLOOKUP(MID($C42,8,1),$AP$41:$AQ$42,2,0)</f>
        <v/>
      </c>
      <c r="F42" s="436" t="s">
        <v>4</v>
      </c>
      <c r="G42" s="437" t="str">
        <f>VLOOKUP(MID($D42,8,1),$AP$41:$AQ$42,2,0)</f>
        <v/>
      </c>
      <c r="H42" s="459"/>
      <c r="I42" s="465" t="str">
        <f>Language!$E$90</f>
        <v xml:space="preserve"> - </v>
      </c>
      <c r="J42" s="460"/>
      <c r="K42" s="459"/>
      <c r="L42" s="465" t="str">
        <f>Language!$E$90</f>
        <v xml:space="preserve"> - </v>
      </c>
      <c r="M42" s="461"/>
      <c r="N42" s="417"/>
      <c r="O42" s="415"/>
      <c r="P42" s="418"/>
      <c r="AP42" s="472" t="str">
        <f>MID($B37,4,1)</f>
        <v>2</v>
      </c>
      <c r="AQ42" s="414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2" t="s">
        <v>282</v>
      </c>
      <c r="F45" s="513"/>
      <c r="G45" s="514"/>
    </row>
    <row r="46" spans="2:43" x14ac:dyDescent="0.25">
      <c r="E46" s="515" t="str">
        <f>IF(NOT(AND(ISNUMBER($H42),ISNUMBER($J42))),"",IF($H42&gt;$J42,$E42,IF($H42&lt;$J42,$G42,IF(OR(NOT(ISNUMBER($K42)),NOT(ISNUMBER($M42)),$K42=$M42),"",IF($K42&gt;$M42,$E42,$G42)))))</f>
        <v/>
      </c>
      <c r="F46" s="516"/>
      <c r="G46" s="517"/>
    </row>
    <row r="47" spans="2:43" ht="21" customHeight="1" thickBot="1" x14ac:dyDescent="0.3">
      <c r="E47" s="518"/>
      <c r="F47" s="519"/>
      <c r="G47" s="52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0"/>
      <c r="K2" s="190"/>
      <c r="L2" s="188"/>
      <c r="Q2" s="534" t="str">
        <f>Language!$E$69</f>
        <v>Double match pairings and matches against oneself
lead to incorrect values in the overall table!</v>
      </c>
      <c r="R2" s="534"/>
      <c r="S2" s="534"/>
      <c r="T2" s="534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31" t="str">
        <f>Language!$E$87</f>
        <v>Duplicate names</v>
      </c>
      <c r="D5" s="531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No.</v>
      </c>
      <c r="D6" s="208" t="str">
        <f>Language!$E$10</f>
        <v>Participant or Team</v>
      </c>
      <c r="E6" s="204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Matchweek</v>
      </c>
      <c r="M6" s="212" t="str">
        <f>Language!$E$47</f>
        <v>Game no.</v>
      </c>
      <c r="N6" s="532" t="str">
        <f>Language!$E$48</f>
        <v>Pairings</v>
      </c>
      <c r="O6" s="532"/>
      <c r="P6" s="532"/>
      <c r="Q6" s="532" t="str">
        <f>Language!$E$45</f>
        <v>Participants</v>
      </c>
      <c r="R6" s="532"/>
      <c r="S6" s="533"/>
      <c r="T6" s="212" t="str">
        <f>Language!$E$59</f>
        <v>Date</v>
      </c>
      <c r="U6" s="213" t="str">
        <f>Language!$E$62</f>
        <v>Time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283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double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6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284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double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7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285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double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6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286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double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7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287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double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6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288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double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7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289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double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6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290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double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7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291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double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6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292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double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7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293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double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6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294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double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7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295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double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6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296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double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7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297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double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6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298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double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7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299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double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6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300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double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7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301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double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8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302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double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7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303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double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7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304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double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7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305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double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7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306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double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7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307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double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7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308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double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7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309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double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7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310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double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7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311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double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7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312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double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7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313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double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7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314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double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7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315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double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7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316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double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7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317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double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7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318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double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7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double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8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double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7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double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7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double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7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double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7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double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7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double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7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double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7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double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7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double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7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double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7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double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7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double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7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double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7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double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7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double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7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double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7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double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7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double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8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double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7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double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7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double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7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double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7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double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7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double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7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double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7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double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7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double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7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double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7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double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7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double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7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double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7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double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7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double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7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double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7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double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7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double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8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double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7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double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7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double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7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double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7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double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7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double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7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double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7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double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7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double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7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double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7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double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7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double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7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double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7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double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7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double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7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double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7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double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7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double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8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double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7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double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7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double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7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double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7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double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7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double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7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double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7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double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7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double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7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double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7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double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7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double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7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double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7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double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7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double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7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double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7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double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7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double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8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double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7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double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7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double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7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double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7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double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7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double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7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double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7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double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7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double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7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double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7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double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7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double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7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double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7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double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7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double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7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double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7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double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7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double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8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double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7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double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7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double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7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double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7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double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7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double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7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double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7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double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7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double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7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double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7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double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7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double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7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double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7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double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7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double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7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double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7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double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79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6" t="s">
        <v>157</v>
      </c>
      <c r="P2" s="53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5"/>
      <c r="C41" s="535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7" t="s">
        <v>149</v>
      </c>
      <c r="N3" s="537"/>
    </row>
    <row r="4" spans="1:14" ht="13.5" thickTop="1" x14ac:dyDescent="0.2">
      <c r="A4" s="218">
        <v>4</v>
      </c>
      <c r="B4" s="20" t="s">
        <v>5</v>
      </c>
      <c r="C4" s="24" t="str">
        <f>IF(Planning!$D7="","",Planning!$D7)</f>
        <v>Paok Saloniki</v>
      </c>
      <c r="D4" s="2"/>
      <c r="E4" s="215">
        <v>1</v>
      </c>
      <c r="F4" s="136" t="str">
        <f>Planning!$Q7</f>
        <v>Paok Saloniki</v>
      </c>
      <c r="G4" s="137" t="str">
        <f>Planning!$S7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IF(Planning!$I7=0,F4&amp;G4,"")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IF(Planning!$D8="","",Planning!$D8)</f>
        <v>Maccabi Tel Aviv</v>
      </c>
      <c r="D5" s="2"/>
      <c r="E5" s="216">
        <v>2</v>
      </c>
      <c r="F5" s="138" t="str">
        <f>Planning!$Q8</f>
        <v>FC Midtjylland</v>
      </c>
      <c r="G5" s="139" t="str">
        <f>Planning!$S8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IF(Planning!$I8=0,F5&amp;G5,"")</f>
        <v>FC MidtjyllandSturm Graz</v>
      </c>
      <c r="K5" s="7">
        <f t="shared" si="0"/>
        <v>1</v>
      </c>
      <c r="L5" s="7" t="str">
        <f>IF(AND(K5&gt;0,Planning!$I8=0),H5&amp;Language!$E$90&amp;I5,"")</f>
        <v>2 - 0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IF(Planning!$D9="","",Planning!$D9)</f>
        <v>FC Midtjylland</v>
      </c>
      <c r="D6" s="2"/>
      <c r="E6" s="216">
        <v>3</v>
      </c>
      <c r="F6" s="138" t="str">
        <f>Planning!$Q9</f>
        <v>Dinamo Zagreb</v>
      </c>
      <c r="G6" s="139" t="str">
        <f>Planning!$S9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Dinamo ZagrebFenerbahce SK</v>
      </c>
      <c r="K6" s="7">
        <f t="shared" si="0"/>
        <v>1</v>
      </c>
      <c r="L6" s="7" t="str">
        <f>IF(AND(K6&gt;0,Planning!$I9=0),H6&amp;Language!$E$90&amp;I6,"")</f>
        <v>3 - 1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IF(Planning!$D10="","",Planning!$D10)</f>
        <v>Sturm Graz</v>
      </c>
      <c r="D7" s="2"/>
      <c r="E7" s="216">
        <v>4</v>
      </c>
      <c r="F7" s="138" t="str">
        <f>Planning!$Q10</f>
        <v>Real Betis Sevilla</v>
      </c>
      <c r="G7" s="139" t="str">
        <f>Planning!$S10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IF(Planning!$I10=0,F7&amp;G7,"")</f>
        <v>Real Betis SevillaNottingham Forest</v>
      </c>
      <c r="K7" s="7">
        <f t="shared" si="0"/>
        <v>1</v>
      </c>
      <c r="L7" s="7" t="str">
        <f>IF(AND(K7&gt;0,Planning!$I10=0),H7&amp;Language!$E$90&amp;I7,"")</f>
        <v>2 - 2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IF(Planning!$D11="","",Planning!$D11)</f>
        <v>Dinamo Zagreb</v>
      </c>
      <c r="D8" s="2"/>
      <c r="E8" s="216">
        <v>5</v>
      </c>
      <c r="F8" s="138" t="str">
        <f>Planning!$Q11</f>
        <v>Roter Stern Belgrad</v>
      </c>
      <c r="G8" s="139" t="str">
        <f>Planning!$S11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IF(Planning!$I11=0,F8&amp;G8,"")</f>
        <v>Roter Stern BelgradCeltic Glasgow</v>
      </c>
      <c r="K8" s="7">
        <f t="shared" si="0"/>
        <v>1</v>
      </c>
      <c r="L8" s="7" t="str">
        <f>IF(AND(K8&gt;0,Planning!$I11=0),H8&amp;Language!$E$90&amp;I8,"")</f>
        <v>1 - 1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IF(Planning!$D12="","",Planning!$D12)</f>
        <v>Fenerbahce SK</v>
      </c>
      <c r="D9" s="2"/>
      <c r="E9" s="216">
        <v>6</v>
      </c>
      <c r="F9" s="138" t="str">
        <f>Planning!$Q12</f>
        <v>Sporting Braga</v>
      </c>
      <c r="G9" s="139" t="str">
        <f>Planning!$S12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Sporting BragaFeyenoord Rotterdam</v>
      </c>
      <c r="K9" s="7">
        <f t="shared" si="0"/>
        <v>1</v>
      </c>
      <c r="L9" s="7" t="str">
        <f>IF(AND(K9&gt;0,Planning!$I12=0),H9&amp;Language!$E$90&amp;I9,"")</f>
        <v>1 - 0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IF(Planning!$D13="","",Planning!$D13)</f>
        <v>Real Betis Sevilla</v>
      </c>
      <c r="D10" s="2"/>
      <c r="E10" s="216">
        <v>7</v>
      </c>
      <c r="F10" s="138" t="str">
        <f>Planning!$Q13</f>
        <v>OGC Nizza</v>
      </c>
      <c r="G10" s="139" t="str">
        <f>Planning!$S13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IF(Planning!$I13=0,F10&amp;G10,"")</f>
        <v>OGC NizzaAS Rom</v>
      </c>
      <c r="K10" s="7">
        <f t="shared" si="0"/>
        <v>1</v>
      </c>
      <c r="L10" s="7" t="str">
        <f>IF(AND(K10&gt;0,Planning!$I13=0),H10&amp;Language!$E$90&amp;I10,"")</f>
        <v>1 - 2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IF(Planning!$D14="","",Planning!$D14)</f>
        <v>Nottingham Forest</v>
      </c>
      <c r="D11" s="2"/>
      <c r="E11" s="216">
        <v>8</v>
      </c>
      <c r="F11" s="138" t="str">
        <f>Planning!$Q14</f>
        <v>SC Freiburg</v>
      </c>
      <c r="G11" s="139" t="str">
        <f>Planning!$S14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IF(Planning!$I14=0,F11&amp;G11,"")</f>
        <v>SC FreiburgFC Basel</v>
      </c>
      <c r="K11" s="7">
        <f t="shared" si="0"/>
        <v>1</v>
      </c>
      <c r="L11" s="7" t="str">
        <f>IF(AND(K11&gt;0,Planning!$I14=0),H11&amp;Language!$E$90&amp;I11,"")</f>
        <v>2 - 1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IF(Planning!$D15="","",Planning!$D15)</f>
        <v>Roter Stern Belgrad</v>
      </c>
      <c r="D12" s="2"/>
      <c r="E12" s="216">
        <v>9</v>
      </c>
      <c r="F12" s="138" t="str">
        <f>Planning!$Q15</f>
        <v>Malmö FF</v>
      </c>
      <c r="G12" s="139" t="str">
        <f>Planning!$S15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IF(Planning!$I15=0,F12&amp;G12,"")</f>
        <v>Malmö FFLudogorez Rasgrad</v>
      </c>
      <c r="K12" s="7">
        <f t="shared" si="0"/>
        <v>1</v>
      </c>
      <c r="L12" s="7" t="str">
        <f>IF(AND(K12&gt;0,Planning!$I15=0),H12&amp;Language!$E$90&amp;I12,"")</f>
        <v>1 - 2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IF(Planning!$D16="","",Planning!$D16)</f>
        <v>Celtic Glasgow</v>
      </c>
      <c r="D13" s="2"/>
      <c r="E13" s="216">
        <v>10</v>
      </c>
      <c r="F13" s="138" t="str">
        <f>Planning!$Q16</f>
        <v>Lille OSC</v>
      </c>
      <c r="G13" s="139" t="str">
        <f>Planning!$S16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Lille OSCBrann Bergen</v>
      </c>
      <c r="K13" s="7">
        <f t="shared" si="0"/>
        <v>1</v>
      </c>
      <c r="L13" s="7" t="str">
        <f>IF(AND(K13&gt;0,Planning!$I16=0),H13&amp;Language!$E$90&amp;I13,"")</f>
        <v>2 - 1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IF(Planning!$D17="","",Planning!$D17)</f>
        <v>Sporting Braga</v>
      </c>
      <c r="D14" s="2"/>
      <c r="E14" s="216">
        <v>11</v>
      </c>
      <c r="F14" s="138" t="str">
        <f>Planning!$Q17</f>
        <v>Go Ahead Eagles Deventer</v>
      </c>
      <c r="G14" s="139" t="str">
        <f>Planning!$S17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IF(Planning!$I17=0,F14&amp;G14,"")</f>
        <v>Go Ahead Eagles DeventerFCSB Bukarest</v>
      </c>
      <c r="K14" s="7">
        <f t="shared" si="0"/>
        <v>1</v>
      </c>
      <c r="L14" s="7" t="str">
        <f>IF(AND(K14&gt;0,Planning!$I17=0),H14&amp;Language!$E$90&amp;I14,"")</f>
        <v>0 - 1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IF(Planning!$D18="","",Planning!$D18)</f>
        <v>Feyenoord Rotterdam</v>
      </c>
      <c r="D15" s="2"/>
      <c r="E15" s="216">
        <v>12</v>
      </c>
      <c r="F15" s="138" t="str">
        <f>Planning!$Q18</f>
        <v>Aston Villa</v>
      </c>
      <c r="G15" s="139" t="str">
        <f>Planning!$S18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IF(Planning!$I18=0,F15&amp;G15,"")</f>
        <v>Aston VillaFC Bologna</v>
      </c>
      <c r="K15" s="7">
        <f t="shared" si="0"/>
        <v>1</v>
      </c>
      <c r="L15" s="7" t="str">
        <f>IF(AND(K15&gt;0,Planning!$I18=0),H15&amp;Language!$E$90&amp;I15,"")</f>
        <v>1 - 0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IF(Planning!$D19="","",Planning!$D19)</f>
        <v>OGC Nizza</v>
      </c>
      <c r="D16" s="2"/>
      <c r="E16" s="216">
        <v>13</v>
      </c>
      <c r="F16" s="138" t="str">
        <f>Planning!$Q19</f>
        <v>Glasgow Rangers</v>
      </c>
      <c r="G16" s="139" t="str">
        <f>Planning!$S19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Glasgow RangersKRC Genk</v>
      </c>
      <c r="K16" s="7">
        <f t="shared" si="0"/>
        <v>1</v>
      </c>
      <c r="L16" s="7" t="str">
        <f>IF(AND(K16&gt;0,Planning!$I19=0),H16&amp;Language!$E$90&amp;I16,"")</f>
        <v>0 - 1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IF(Planning!$D20="","",Planning!$D20)</f>
        <v>AS Rom</v>
      </c>
      <c r="D17" s="2"/>
      <c r="E17" s="216">
        <v>14</v>
      </c>
      <c r="F17" s="138" t="str">
        <f>Planning!$Q20</f>
        <v>RB Salzburg</v>
      </c>
      <c r="G17" s="139" t="str">
        <f>Planning!$S20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RB SalzburgFC Porto</v>
      </c>
      <c r="K17" s="7">
        <f t="shared" si="0"/>
        <v>1</v>
      </c>
      <c r="L17" s="7" t="str">
        <f>IF(AND(K17&gt;0,Planning!$I20=0),H17&amp;Language!$E$90&amp;I17,"")</f>
        <v>0 - 1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IF(Planning!$D21="","",Planning!$D21)</f>
        <v>SC Freiburg</v>
      </c>
      <c r="D18" s="2"/>
      <c r="E18" s="216">
        <v>15</v>
      </c>
      <c r="F18" s="138" t="str">
        <f>Planning!$Q21</f>
        <v>Ferencvaros Budapest</v>
      </c>
      <c r="G18" s="139" t="str">
        <f>Planning!$S21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IF(Planning!$I21=0,F18&amp;G18,"")</f>
        <v>Ferencvaros BudapestViktoria Pilsen</v>
      </c>
      <c r="K18" s="7">
        <f t="shared" si="0"/>
        <v>1</v>
      </c>
      <c r="L18" s="7" t="str">
        <f>IF(AND(K18&gt;0,Planning!$I21=0),H18&amp;Language!$E$90&amp;I18,"")</f>
        <v>1 - 1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IF(Planning!$D22="","",Planning!$D22)</f>
        <v>FC Basel</v>
      </c>
      <c r="D19" s="2"/>
      <c r="E19" s="216">
        <v>16</v>
      </c>
      <c r="F19" s="138" t="str">
        <f>Planning!$Q22</f>
        <v>Young Boys Bern</v>
      </c>
      <c r="G19" s="139" t="str">
        <f>Planning!$S22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IF(Planning!$I22=0,F19&amp;G19,"")</f>
        <v>Young Boys BernPanathinaikos</v>
      </c>
      <c r="K19" s="7">
        <f t="shared" si="0"/>
        <v>1</v>
      </c>
      <c r="L19" s="7" t="str">
        <f>IF(AND(K19&gt;0,Planning!$I22=0),H19&amp;Language!$E$90&amp;I19,"")</f>
        <v>1 - 4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IF(Planning!$D23="","",Planning!$D23)</f>
        <v>Malmö FF</v>
      </c>
      <c r="D20" s="2"/>
      <c r="E20" s="216">
        <v>17</v>
      </c>
      <c r="F20" s="138" t="str">
        <f>Planning!$Q23</f>
        <v>FC Utrecht</v>
      </c>
      <c r="G20" s="139" t="str">
        <f>Planning!$S23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FC UtrechtOlympique Lyon</v>
      </c>
      <c r="K20" s="7">
        <f t="shared" si="0"/>
        <v>1</v>
      </c>
      <c r="L20" s="7" t="str">
        <f>IF(AND(K20&gt;0,Planning!$I23=0),H20&amp;Language!$E$90&amp;I20,"")</f>
        <v>0 - 1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IF(Planning!$D24="","",Planning!$D24)</f>
        <v>Ludogorez Rasgrad</v>
      </c>
      <c r="D21" s="2"/>
      <c r="E21" s="216">
        <v>18</v>
      </c>
      <c r="F21" s="138" t="str">
        <f>Planning!$Q24</f>
        <v>VfB Stuttgart</v>
      </c>
      <c r="G21" s="139" t="str">
        <f>Planning!$S24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IF(Planning!$I24=0,F21&amp;G21,"")</f>
        <v>VfB StuttgartCelta Vigo</v>
      </c>
      <c r="K21" s="7">
        <f t="shared" si="0"/>
        <v>1</v>
      </c>
      <c r="L21" s="7" t="str">
        <f>IF(AND(K21&gt;0,Planning!$I24=0),H21&amp;Language!$E$90&amp;I21,"")</f>
        <v>2 - 1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IF(Planning!$D25="","",Planning!$D25)</f>
        <v>Lille OSC</v>
      </c>
      <c r="D22" s="2"/>
      <c r="E22" s="216">
        <v>19</v>
      </c>
      <c r="F22" s="138" t="str">
        <f>Planning!$Q25</f>
        <v>Celtic Glasgow</v>
      </c>
      <c r="G22" s="139" t="str">
        <f>Planning!$S25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Celtic GlasgowSporting Braga</v>
      </c>
      <c r="K22" s="7">
        <f t="shared" si="0"/>
        <v>1</v>
      </c>
      <c r="L22" s="7" t="str">
        <f>IF(AND(K22&gt;0,Planning!$I25=0),H22&amp;Language!$E$90&amp;I22,"")</f>
        <v>0 - 2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IF(Planning!$D26="","",Planning!$D26)</f>
        <v>Brann Bergen</v>
      </c>
      <c r="D23" s="2"/>
      <c r="E23" s="216">
        <v>20</v>
      </c>
      <c r="F23" s="138" t="str">
        <f>Planning!$Q26</f>
        <v>Fenerbahce SK</v>
      </c>
      <c r="G23" s="139" t="str">
        <f>Planning!$S26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IF(Planning!$I26=0,F23&amp;G23,"")</f>
        <v>Fenerbahce SKOGC Nizza</v>
      </c>
      <c r="K23" s="7">
        <f t="shared" si="0"/>
        <v>1</v>
      </c>
      <c r="L23" s="7" t="str">
        <f>IF(AND(K23&gt;0,Planning!$I26=0),H23&amp;Language!$E$90&amp;I23,"")</f>
        <v>2 - 1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IF(Planning!$D27="","",Planning!$D27)</f>
        <v>Go Ahead Eagles Deventer</v>
      </c>
      <c r="D24" s="2"/>
      <c r="E24" s="216">
        <v>21</v>
      </c>
      <c r="F24" s="138" t="str">
        <f>Planning!$Q27</f>
        <v>Viktoria Pilsen</v>
      </c>
      <c r="G24" s="139" t="str">
        <f>Planning!$S27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Viktoria PilsenMalmö FF</v>
      </c>
      <c r="K24" s="7">
        <f t="shared" si="0"/>
        <v>1</v>
      </c>
      <c r="L24" s="7" t="str">
        <f>IF(AND(K24&gt;0,Planning!$I27=0),H24&amp;Language!$E$90&amp;I24,"")</f>
        <v>3 - 0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IF(Planning!$D28="","",Planning!$D28)</f>
        <v>FCSB Bukarest</v>
      </c>
      <c r="D25" s="2"/>
      <c r="E25" s="216">
        <v>22</v>
      </c>
      <c r="F25" s="138" t="str">
        <f>Planning!$Q28</f>
        <v>FCSB Bukarest</v>
      </c>
      <c r="G25" s="139" t="str">
        <f>Planning!$S28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IF(Planning!$I28=0,F25&amp;G25,"")</f>
        <v>FCSB BukarestYoung Boys Bern</v>
      </c>
      <c r="K25" s="7">
        <f t="shared" si="0"/>
        <v>1</v>
      </c>
      <c r="L25" s="7" t="str">
        <f>IF(AND(K25&gt;0,Planning!$I28=0),H25&amp;Language!$E$90&amp;I25,"")</f>
        <v>0 - 2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IF(Planning!$D29="","",Planning!$D29)</f>
        <v>Aston Villa</v>
      </c>
      <c r="D26" s="2"/>
      <c r="E26" s="216">
        <v>23</v>
      </c>
      <c r="F26" s="138" t="str">
        <f>Planning!$Q29</f>
        <v>Ludogorez Rasgrad</v>
      </c>
      <c r="G26" s="139" t="str">
        <f>Planning!$S29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IF(Planning!$I29=0,F26&amp;G26,"")</f>
        <v>Ludogorez RasgradReal Betis Sevilla</v>
      </c>
      <c r="K26" s="7">
        <f t="shared" si="0"/>
        <v>1</v>
      </c>
      <c r="L26" s="7" t="str">
        <f>IF(AND(K26&gt;0,Planning!$I29=0),H26&amp;Language!$E$90&amp;I26,"")</f>
        <v>0 - 2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IF(Planning!$D30="","",Planning!$D30)</f>
        <v>FC Bologna</v>
      </c>
      <c r="D27" s="2"/>
      <c r="E27" s="216">
        <v>24</v>
      </c>
      <c r="F27" s="138" t="str">
        <f>Planning!$Q30</f>
        <v>Brann Bergen</v>
      </c>
      <c r="G27" s="139" t="str">
        <f>Planning!$S30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IF(Planning!$I30=0,F27&amp;G27,"")</f>
        <v>Brann BergenFC Utrecht</v>
      </c>
      <c r="K27" s="7">
        <f t="shared" si="0"/>
        <v>1</v>
      </c>
      <c r="L27" s="7" t="str">
        <f>IF(AND(K27&gt;0,Planning!$I30=0),H27&amp;Language!$E$90&amp;I27,"")</f>
        <v>1 - 0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IF(Planning!$D31="","",Planning!$D31)</f>
        <v>Glasgow Rangers</v>
      </c>
      <c r="D28" s="2"/>
      <c r="E28" s="216">
        <v>25</v>
      </c>
      <c r="F28" s="138" t="str">
        <f>Planning!$Q31</f>
        <v>FC Bologna</v>
      </c>
      <c r="G28" s="139" t="str">
        <f>Planning!$S31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IF(Planning!$I31=0,F28&amp;G28,"")</f>
        <v>FC BolognaSC Freiburg</v>
      </c>
      <c r="K28" s="7">
        <f t="shared" si="0"/>
        <v>1</v>
      </c>
      <c r="L28" s="7" t="str">
        <f>IF(AND(K28&gt;0,Planning!$I31=0),H28&amp;Language!$E$90&amp;I28,"")</f>
        <v>1 - 1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IF(Planning!$D32="","",Planning!$D32)</f>
        <v>KRC Genk</v>
      </c>
      <c r="D29" s="2"/>
      <c r="E29" s="216">
        <v>26</v>
      </c>
      <c r="F29" s="138" t="str">
        <f>Planning!$Q32</f>
        <v>Panathinaikos</v>
      </c>
      <c r="G29" s="139" t="str">
        <f>Planning!$S32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IF(Planning!$I32=0,F29&amp;G29,"")</f>
        <v>PanathinaikosGo Ahead Eagles Deventer</v>
      </c>
      <c r="K29" s="7">
        <f t="shared" si="0"/>
        <v>1</v>
      </c>
      <c r="L29" s="7" t="str">
        <f>IF(AND(K29&gt;0,Planning!$I32=0),H29&amp;Language!$E$90&amp;I29,"")</f>
        <v>1 - 2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IF(Planning!$D33="","",Planning!$D33)</f>
        <v>RB Salzburg</v>
      </c>
      <c r="D30" s="2"/>
      <c r="E30" s="216">
        <v>27</v>
      </c>
      <c r="F30" s="138" t="str">
        <f>Planning!$Q33</f>
        <v>AS Rom</v>
      </c>
      <c r="G30" s="139" t="str">
        <f>Planning!$S33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IF(Planning!$I33=0,F30&amp;G30,"")</f>
        <v>AS RomLille OSC</v>
      </c>
      <c r="K30" s="7">
        <f t="shared" si="0"/>
        <v>1</v>
      </c>
      <c r="L30" s="7" t="str">
        <f>IF(AND(K30&gt;0,Planning!$I33=0),H30&amp;Language!$E$90&amp;I30,"")</f>
        <v>0 - 1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IF(Planning!$D34="","",Planning!$D34)</f>
        <v>FC Porto</v>
      </c>
      <c r="D31" s="2"/>
      <c r="E31" s="216">
        <v>28</v>
      </c>
      <c r="F31" s="138" t="str">
        <f>Planning!$Q34</f>
        <v>FC Porto</v>
      </c>
      <c r="G31" s="139" t="str">
        <f>Planning!$S34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IF(Planning!$I34=0,F31&amp;G31,"")</f>
        <v>FC PortoRoter Stern Belgrad</v>
      </c>
      <c r="K31" s="7">
        <f t="shared" si="0"/>
        <v>1</v>
      </c>
      <c r="L31" s="7" t="str">
        <f>IF(AND(K31&gt;0,Planning!$I34=0),H31&amp;Language!$E$90&amp;I31,"")</f>
        <v>2 - 1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IF(Planning!$D35="","",Planning!$D35)</f>
        <v>Ferencvaros Budapest</v>
      </c>
      <c r="D32" s="2"/>
      <c r="E32" s="216">
        <v>29</v>
      </c>
      <c r="F32" s="138" t="str">
        <f>Planning!$Q35</f>
        <v>Feyenoord Rotterdam</v>
      </c>
      <c r="G32" s="139" t="str">
        <f>Planning!$S35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IF(Planning!$I35=0,F32&amp;G32,"")</f>
        <v>Feyenoord RotterdamAston Villa</v>
      </c>
      <c r="K32" s="7">
        <f t="shared" si="0"/>
        <v>1</v>
      </c>
      <c r="L32" s="7" t="str">
        <f>IF(AND(K32&gt;0,Planning!$I35=0),H32&amp;Language!$E$90&amp;I32,"")</f>
        <v>0 - 2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IF(Planning!$D36="","",Planning!$D36)</f>
        <v>Viktoria Pilsen</v>
      </c>
      <c r="D33" s="2"/>
      <c r="E33" s="216">
        <v>30</v>
      </c>
      <c r="F33" s="138" t="str">
        <f>Planning!$Q36</f>
        <v>Maccabi Tel Aviv</v>
      </c>
      <c r="G33" s="139" t="str">
        <f>Planning!$S36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IF(Planning!$I36=0,F33&amp;G33,"")</f>
        <v>Maccabi Tel AvivDinamo Zagreb</v>
      </c>
      <c r="K33" s="7">
        <f t="shared" si="0"/>
        <v>1</v>
      </c>
      <c r="L33" s="7" t="str">
        <f>IF(AND(K33&gt;0,Planning!$I36=0),H33&amp;Language!$E$90&amp;I33,"")</f>
        <v>1 - 3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IF(Planning!$D37="","",Planning!$D37)</f>
        <v>Young Boys Bern</v>
      </c>
      <c r="D34" s="2"/>
      <c r="E34" s="216">
        <v>31</v>
      </c>
      <c r="F34" s="138" t="str">
        <f>Planning!$Q37</f>
        <v>Olympique Lyon</v>
      </c>
      <c r="G34" s="139" t="str">
        <f>Planning!$S37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Olympique LyonRB Salzburg</v>
      </c>
      <c r="K34" s="7">
        <f t="shared" si="0"/>
        <v>1</v>
      </c>
      <c r="L34" s="7" t="str">
        <f>IF(AND(K34&gt;0,Planning!$I37=0),H34&amp;Language!$E$90&amp;I34,"")</f>
        <v>2 - 0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IF(Planning!$D38="","",Planning!$D38)</f>
        <v>Panathinaikos</v>
      </c>
      <c r="D35" s="2"/>
      <c r="E35" s="216">
        <v>32</v>
      </c>
      <c r="F35" s="138" t="str">
        <f>Planning!$Q38</f>
        <v>FC Basel</v>
      </c>
      <c r="G35" s="139" t="str">
        <f>Planning!$S38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BaselVfB Stuttgart</v>
      </c>
      <c r="K35" s="7">
        <f t="shared" si="0"/>
        <v>1</v>
      </c>
      <c r="L35" s="7" t="str">
        <f>IF(AND(K35&gt;0,Planning!$I38=0),H35&amp;Language!$E$90&amp;I35,"")</f>
        <v>2 - 0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IF(Planning!$D39="","",Planning!$D39)</f>
        <v>FC Utrecht</v>
      </c>
      <c r="D36" s="2"/>
      <c r="E36" s="216">
        <v>33</v>
      </c>
      <c r="F36" s="138" t="str">
        <f>Planning!$Q39</f>
        <v>Nottingham Forest</v>
      </c>
      <c r="G36" s="139" t="str">
        <f>Planning!$S39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IF(Planning!$I39=0,F36&amp;G36,"")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2 - 3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IF(Planning!$D40="","",Planning!$D40)</f>
        <v>Olympique Lyon</v>
      </c>
      <c r="D37" s="2"/>
      <c r="E37" s="216">
        <v>34</v>
      </c>
      <c r="F37" s="138" t="str">
        <f>Planning!$Q40</f>
        <v>Sturm Graz</v>
      </c>
      <c r="G37" s="139" t="str">
        <f>Planning!$S40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Sturm GrazGlasgow Rangers</v>
      </c>
      <c r="K37" s="7">
        <f t="shared" si="1"/>
        <v>1</v>
      </c>
      <c r="L37" s="7" t="str">
        <f>IF(AND(K37&gt;0,Planning!$I40=0),H37&amp;Language!$E$90&amp;I37,"")</f>
        <v>2 - 1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IF(Planning!$D41="","",Planning!$D41)</f>
        <v>VfB Stuttgart</v>
      </c>
      <c r="D38" s="2"/>
      <c r="E38" s="216">
        <v>35</v>
      </c>
      <c r="F38" s="138" t="str">
        <f>Planning!$Q41</f>
        <v>Celta Vigo</v>
      </c>
      <c r="G38" s="139" t="str">
        <f>Planning!$S41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Celta VigoPaok Saloniki</v>
      </c>
      <c r="K38" s="7">
        <f t="shared" si="1"/>
        <v>1</v>
      </c>
      <c r="L38" s="7" t="str">
        <f>IF(AND(K38&gt;0,Planning!$I41=0),H38&amp;Language!$E$90&amp;I38,"")</f>
        <v>3 - 1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IF(Planning!$D42="","",Planning!$D42)</f>
        <v>Celta Vigo</v>
      </c>
      <c r="D39" s="2"/>
      <c r="E39" s="216">
        <v>36</v>
      </c>
      <c r="F39" s="138" t="str">
        <f>Planning!$Q42</f>
        <v>KRC Genk</v>
      </c>
      <c r="G39" s="139" t="str">
        <f>Planning!$S42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KRC GenkFerencvaros Budapest</v>
      </c>
      <c r="K39" s="7">
        <f t="shared" si="1"/>
        <v>1</v>
      </c>
      <c r="L39" s="7" t="str">
        <f>IF(AND(K39&gt;0,Planning!$I42=0),H39&amp;Language!$E$90&amp;I39,"")</f>
        <v>0 - 1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Planning!$Q43</f>
        <v>Feyenoord Rotterdam</v>
      </c>
      <c r="G40" s="139" t="str">
        <f>Planning!$S43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Feyenoord RotterdamPanathinaikos</v>
      </c>
      <c r="K40" s="7">
        <f t="shared" si="1"/>
        <v>1</v>
      </c>
      <c r="L40" s="7" t="str">
        <f>IF(AND(K40&gt;0,Planning!$I43=0),H40&amp;Language!$E$90&amp;I40,"")</f>
        <v>3 - 1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Planning!$Q44</f>
        <v>RB Salzburg</v>
      </c>
      <c r="G41" s="139" t="str">
        <f>Planning!$S44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IF(Planning!$I44=0,F41&amp;G41,"")</f>
        <v>RB SalzburgFerencvaros Budapest</v>
      </c>
      <c r="K41" s="7">
        <f t="shared" si="1"/>
        <v>1</v>
      </c>
      <c r="L41" s="7" t="str">
        <f>IF(AND(K41&gt;0,Planning!$I44=0),H41&amp;Language!$E$90&amp;I41,"")</f>
        <v>2 - 3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Planning!$Q45</f>
        <v>Fenerbahce SK</v>
      </c>
      <c r="G42" s="139" t="str">
        <f>Planning!$S45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Fenerbahce SKVfB Stuttgart</v>
      </c>
      <c r="K42" s="7">
        <f t="shared" si="1"/>
        <v>1</v>
      </c>
      <c r="L42" s="7" t="str">
        <f>IF(AND(K42&gt;0,Planning!$I45=0),H42&amp;Language!$E$90&amp;I42,"")</f>
        <v>1 - 0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Planning!$Q46</f>
        <v>Olympique Lyon</v>
      </c>
      <c r="G43" s="139" t="str">
        <f>Planning!$S46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IF(Planning!$I46=0,F43&amp;G43,"")</f>
        <v>Olympique LyonFC Basel</v>
      </c>
      <c r="K43" s="7">
        <f t="shared" si="1"/>
        <v>1</v>
      </c>
      <c r="L43" s="7" t="str">
        <f>IF(AND(K43&gt;0,Planning!$I46=0),H43&amp;Language!$E$90&amp;I43,"")</f>
        <v>2 - 0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Planning!$Q47</f>
        <v>Sporting Braga</v>
      </c>
      <c r="G44" s="139" t="str">
        <f>Planning!$S47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IF(Planning!$I47=0,F44&amp;G44,"")</f>
        <v>Sporting BragaRoter Stern Belgrad</v>
      </c>
      <c r="K44" s="7">
        <f t="shared" si="1"/>
        <v>1</v>
      </c>
      <c r="L44" s="7" t="str">
        <f>IF(AND(K44&gt;0,Planning!$I47=0),H44&amp;Language!$E$90&amp;I44,"")</f>
        <v>2 - 0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Planning!$Q48</f>
        <v>FCSB Bukarest</v>
      </c>
      <c r="G45" s="139" t="str">
        <f>Planning!$S48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FCSB BukarestFC Bologna</v>
      </c>
      <c r="K45" s="7">
        <f t="shared" si="1"/>
        <v>1</v>
      </c>
      <c r="L45" s="7" t="str">
        <f>IF(AND(K45&gt;0,Planning!$I48=0),H45&amp;Language!$E$90&amp;I45,"")</f>
        <v>1 - 2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Planning!$Q49</f>
        <v>Brann Bergen</v>
      </c>
      <c r="G46" s="139" t="str">
        <f>Planning!$S49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Brann BergenGlasgow Rangers</v>
      </c>
      <c r="K46" s="7">
        <f t="shared" si="1"/>
        <v>1</v>
      </c>
      <c r="L46" s="7" t="str">
        <f>IF(AND(K46&gt;0,Planning!$I49=0),H46&amp;Language!$E$90&amp;I46,"")</f>
        <v>3 - 0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Planning!$Q50</f>
        <v>Go Ahead Eagles Deventer</v>
      </c>
      <c r="G47" s="139" t="str">
        <f>Planning!$S50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IF(Planning!$I50=0,F47&amp;G47,"")</f>
        <v>Go Ahead Eagles DeventerAston Villa</v>
      </c>
      <c r="K47" s="7">
        <f t="shared" si="1"/>
        <v>1</v>
      </c>
      <c r="L47" s="7" t="str">
        <f>IF(AND(K47&gt;0,Planning!$I50=0),H47&amp;Language!$E$90&amp;I47,"")</f>
        <v>2 - 1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Planning!$Q51</f>
        <v>KRC Genk</v>
      </c>
      <c r="G48" s="139" t="str">
        <f>Planning!$S51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KRC GenkReal Betis Sevilla</v>
      </c>
      <c r="K48" s="7">
        <f t="shared" si="1"/>
        <v>1</v>
      </c>
      <c r="L48" s="7" t="str">
        <f>IF(AND(K48&gt;0,Planning!$I51=0),H48&amp;Language!$E$90&amp;I48,"")</f>
        <v>0 - 0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Planning!$Q52</f>
        <v>AS Rom</v>
      </c>
      <c r="G49" s="139" t="str">
        <f>Planning!$S52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IF(Planning!$I52=0,F49&amp;G49,"")</f>
        <v>AS RomViktoria Pilsen</v>
      </c>
      <c r="K49" s="7">
        <f t="shared" si="1"/>
        <v>1</v>
      </c>
      <c r="L49" s="7" t="str">
        <f>IF(AND(K49&gt;0,Planning!$I52=0),H49&amp;Language!$E$90&amp;I49,"")</f>
        <v>1 - 2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Planning!$Q53</f>
        <v>Lille OSC</v>
      </c>
      <c r="G50" s="139" t="str">
        <f>Planning!$S53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IF(Planning!$I53=0,F50&amp;G50,"")</f>
        <v>Lille OSCPaok Saloniki</v>
      </c>
      <c r="K50" s="7">
        <f t="shared" si="1"/>
        <v>1</v>
      </c>
      <c r="L50" s="7" t="str">
        <f>IF(AND(K50&gt;0,Planning!$I53=0),H50&amp;Language!$E$90&amp;I50,"")</f>
        <v>3 - 4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Planning!$Q54</f>
        <v>Celtic Glasgow</v>
      </c>
      <c r="G51" s="139" t="str">
        <f>Planning!$S54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IF(Planning!$I54=0,F51&amp;G51,"")</f>
        <v>Celtic GlasgowSturm Graz</v>
      </c>
      <c r="K51" s="7">
        <f t="shared" si="1"/>
        <v>1</v>
      </c>
      <c r="L51" s="7" t="str">
        <f>IF(AND(K51&gt;0,Planning!$I54=0),H51&amp;Language!$E$90&amp;I51,"")</f>
        <v>2 - 1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Planning!$Q55</f>
        <v>Maccabi Tel Aviv</v>
      </c>
      <c r="G52" s="139" t="str">
        <f>Planning!$S55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IF(Planning!$I55=0,F52&amp;G52,"")</f>
        <v>Maccabi Tel AvivFC Midtjylland</v>
      </c>
      <c r="K52" s="7">
        <f t="shared" si="1"/>
        <v>1</v>
      </c>
      <c r="L52" s="7" t="str">
        <f>IF(AND(K52&gt;0,Planning!$I55=0),H52&amp;Language!$E$90&amp;I52,"")</f>
        <v>0 - 3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Planning!$Q56</f>
        <v>Nottingham Forest</v>
      </c>
      <c r="G53" s="139" t="str">
        <f>Planning!$S56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IF(Planning!$I56=0,F53&amp;G53,"")</f>
        <v>Nottingham ForestFC Porto</v>
      </c>
      <c r="K53" s="7">
        <f t="shared" si="1"/>
        <v>1</v>
      </c>
      <c r="L53" s="7" t="str">
        <f>IF(AND(K53&gt;0,Planning!$I56=0),H53&amp;Language!$E$90&amp;I53,"")</f>
        <v>2 - 0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Planning!$Q57</f>
        <v>SC Freiburg</v>
      </c>
      <c r="G54" s="139" t="str">
        <f>Planning!$S57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SC FreiburgFC Utrecht</v>
      </c>
      <c r="K54" s="7">
        <f t="shared" si="1"/>
        <v>1</v>
      </c>
      <c r="L54" s="7" t="str">
        <f>IF(AND(K54&gt;0,Planning!$I57=0),H54&amp;Language!$E$90&amp;I54,"")</f>
        <v>2 - 0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Planning!$Q58</f>
        <v>Young Boys Bern</v>
      </c>
      <c r="G55" s="139" t="str">
        <f>Planning!$S58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Young Boys BernLudogorez Rasgrad</v>
      </c>
      <c r="K55" s="7">
        <f t="shared" si="1"/>
        <v>1</v>
      </c>
      <c r="L55" s="7" t="str">
        <f>IF(AND(K55&gt;0,Planning!$I58=0),H55&amp;Language!$E$90&amp;I55,"")</f>
        <v>3 - 2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Planning!$Q59</f>
        <v>Celta Vigo</v>
      </c>
      <c r="G56" s="139" t="str">
        <f>Planning!$S59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Celta VigoOGC Nizza</v>
      </c>
      <c r="K56" s="7">
        <f t="shared" si="1"/>
        <v>1</v>
      </c>
      <c r="L56" s="7" t="str">
        <f>IF(AND(K56&gt;0,Planning!$I59=0),H56&amp;Language!$E$90&amp;I56,"")</f>
        <v>2 - 1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Planning!$Q60</f>
        <v>Malmö FF</v>
      </c>
      <c r="G57" s="139" t="str">
        <f>Planning!$S60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Malmö FFDinamo Zagreb</v>
      </c>
      <c r="K57" s="7">
        <f t="shared" si="1"/>
        <v>1</v>
      </c>
      <c r="L57" s="7" t="str">
        <f>IF(AND(K57&gt;0,Planning!$I60=0),H57&amp;Language!$E$90&amp;I57,"")</f>
        <v>1 - 1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Planning!$Q61</f>
        <v>Dinamo Zagreb</v>
      </c>
      <c r="G58" s="139" t="str">
        <f>Planning!$S61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IF(Planning!$I61=0,F58&amp;G58,"")</f>
        <v>Dinamo ZagrebCelta Vigo</v>
      </c>
      <c r="K58" s="7">
        <f t="shared" si="1"/>
        <v>1</v>
      </c>
      <c r="L58" s="7" t="str">
        <f>IF(AND(K58&gt;0,Planning!$I61=0),H58&amp;Language!$E$90&amp;I58,"")</f>
        <v>0 - 3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Planning!$Q62</f>
        <v>RB Salzburg</v>
      </c>
      <c r="G59" s="139" t="str">
        <f>Planning!$S62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RB SalzburgGo Ahead Eagles Deventer</v>
      </c>
      <c r="K59" s="7">
        <f t="shared" si="1"/>
        <v>1</v>
      </c>
      <c r="L59" s="7" t="str">
        <f>IF(AND(K59&gt;0,Planning!$I62=0),H59&amp;Language!$E$90&amp;I59,"")</f>
        <v>2 - 0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Planning!$Q63</f>
        <v>Roter Stern Belgrad</v>
      </c>
      <c r="G60" s="139" t="str">
        <f>Planning!$S63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Roter Stern BelgradLille OSC</v>
      </c>
      <c r="K60" s="7">
        <f t="shared" si="1"/>
        <v>1</v>
      </c>
      <c r="L60" s="7" t="str">
        <f>IF(AND(K60&gt;0,Planning!$I63=0),H60&amp;Language!$E$90&amp;I60,"")</f>
        <v>1 - 0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Planning!$Q64</f>
        <v>FC Basel</v>
      </c>
      <c r="G61" s="139" t="str">
        <f>Planning!$S64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FC BaselFCSB Bukarest</v>
      </c>
      <c r="K61" s="7">
        <f t="shared" si="1"/>
        <v>1</v>
      </c>
      <c r="L61" s="7" t="str">
        <f>IF(AND(K61&gt;0,Planning!$I64=0),H61&amp;Language!$E$90&amp;I61,"")</f>
        <v>3 - 1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Planning!$Q65</f>
        <v>FC Midtjylland</v>
      </c>
      <c r="G62" s="139" t="str">
        <f>Planning!$S65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FC MidtjyllandCeltic Glasgow</v>
      </c>
      <c r="K62" s="7">
        <f t="shared" si="1"/>
        <v>1</v>
      </c>
      <c r="L62" s="7" t="str">
        <f>IF(AND(K62&gt;0,Planning!$I65=0),H62&amp;Language!$E$90&amp;I62,"")</f>
        <v>3 - 1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Planning!$Q66</f>
        <v>OGC Nizza</v>
      </c>
      <c r="G63" s="139" t="str">
        <f>Planning!$S66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IF(Planning!$I66=0,F63&amp;G63,"")</f>
        <v>OGC NizzaSC Freiburg</v>
      </c>
      <c r="K63" s="7">
        <f t="shared" si="1"/>
        <v>1</v>
      </c>
      <c r="L63" s="7" t="str">
        <f>IF(AND(K63&gt;0,Planning!$I66=0),H63&amp;Language!$E$90&amp;I63,"")</f>
        <v>1 - 3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Planning!$Q67</f>
        <v>Sturm Graz</v>
      </c>
      <c r="G64" s="139" t="str">
        <f>Planning!$S67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Sturm GrazNottingham Forest</v>
      </c>
      <c r="K64" s="7">
        <f t="shared" si="1"/>
        <v>1</v>
      </c>
      <c r="L64" s="7" t="str">
        <f>IF(AND(K64&gt;0,Planning!$I67=0),H64&amp;Language!$E$90&amp;I64,"")</f>
        <v>0 - 0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Planning!$Q68</f>
        <v>FC Utrecht</v>
      </c>
      <c r="G65" s="139" t="str">
        <f>Planning!$S68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FC UtrechtFC Porto</v>
      </c>
      <c r="K65" s="7">
        <f t="shared" si="1"/>
        <v>1</v>
      </c>
      <c r="L65" s="7" t="str">
        <f>IF(AND(K65&gt;0,Planning!$I68=0),H65&amp;Language!$E$90&amp;I65,"")</f>
        <v>1 - 1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Planning!$Q69</f>
        <v>Malmö FF</v>
      </c>
      <c r="G66" s="139" t="str">
        <f>Planning!$S69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Malmö FFPanathinaikos</v>
      </c>
      <c r="K66" s="7">
        <f t="shared" si="1"/>
        <v>1</v>
      </c>
      <c r="L66" s="7" t="str">
        <f>IF(AND(K66&gt;0,Planning!$I69=0),H66&amp;Language!$E$90&amp;I66,"")</f>
        <v>0 - 1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Planning!$Q70</f>
        <v>Aston Villa</v>
      </c>
      <c r="G67" s="139" t="str">
        <f>Planning!$S70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IF(Planning!$I70=0,F67&amp;G67,"")</f>
        <v>Aston VillaMaccabi Tel Aviv</v>
      </c>
      <c r="K67" s="7">
        <f t="shared" si="1"/>
        <v>1</v>
      </c>
      <c r="L67" s="7" t="str">
        <f>IF(AND(K67&gt;0,Planning!$I70=0),H67&amp;Language!$E$90&amp;I67,"")</f>
        <v>2 - 0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Planning!$Q71</f>
        <v>Glasgow Rangers</v>
      </c>
      <c r="G68" s="139" t="str">
        <f>Planning!$S71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IF(Planning!$I71=0,F68&amp;G68,"")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0 - 2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Planning!$Q72</f>
        <v>Real Betis Sevilla</v>
      </c>
      <c r="G69" s="139" t="str">
        <f>Planning!$S72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IF(Planning!$I72=0,F69&amp;G69,"")</f>
        <v>Real Betis SevillaOlympique Lyon</v>
      </c>
      <c r="K69" s="7">
        <f t="shared" si="2"/>
        <v>1</v>
      </c>
      <c r="L69" s="7" t="str">
        <f>IF(AND(K69&gt;0,Planning!$I72=0),H69&amp;Language!$E$90&amp;I69,"")</f>
        <v>2 - 0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Planning!$Q73</f>
        <v>Ferencvaros Budapest</v>
      </c>
      <c r="G70" s="139" t="str">
        <f>Planning!$S73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Ferencvaros BudapestLudogorez Rasgrad</v>
      </c>
      <c r="K70" s="7">
        <f t="shared" si="2"/>
        <v>1</v>
      </c>
      <c r="L70" s="7" t="str">
        <f>IF(AND(K70&gt;0,Planning!$I73=0),H70&amp;Language!$E$90&amp;I70,"")</f>
        <v>3 - 1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Planning!$Q74</f>
        <v>Paok Saloniki</v>
      </c>
      <c r="G71" s="139" t="str">
        <f>Planning!$S74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IF(Planning!$I74=0,F71&amp;G71,"")</f>
        <v>Paok SalonikiYoung Boys Bern</v>
      </c>
      <c r="K71" s="7">
        <f t="shared" si="2"/>
        <v>1</v>
      </c>
      <c r="L71" s="7" t="str">
        <f>IF(AND(K71&gt;0,Planning!$I74=0),H71&amp;Language!$E$90&amp;I71,"")</f>
        <v>4 - 0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Planning!$Q75</f>
        <v>Sporting Braga</v>
      </c>
      <c r="G72" s="139" t="str">
        <f>Planning!$S75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IF(Planning!$I75=0,F72&amp;G72,"")</f>
        <v>Sporting BragaKRC Genk</v>
      </c>
      <c r="K72" s="7">
        <f t="shared" si="2"/>
        <v>1</v>
      </c>
      <c r="L72" s="7" t="str">
        <f>IF(AND(K72&gt;0,Planning!$I75=0),H72&amp;Language!$E$90&amp;I72,"")</f>
        <v>3 - 4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Planning!$Q76</f>
        <v>Viktoria Pilsen</v>
      </c>
      <c r="G73" s="139" t="str">
        <f>Planning!$S76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Viktoria PilsenFenerbahce SK</v>
      </c>
      <c r="K73" s="7">
        <f t="shared" si="2"/>
        <v>1</v>
      </c>
      <c r="L73" s="7" t="str">
        <f>IF(AND(K73&gt;0,Planning!$I76=0),H73&amp;Language!$E$90&amp;I73,"")</f>
        <v>0 - 0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Planning!$Q77</f>
        <v>FC Bologna</v>
      </c>
      <c r="G74" s="139" t="str">
        <f>Planning!$S77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IF(Planning!$I77=0,F74&amp;G74,"")</f>
        <v>FC BolognaBrann Bergen</v>
      </c>
      <c r="K74" s="7">
        <f t="shared" si="2"/>
        <v>1</v>
      </c>
      <c r="L74" s="7" t="str">
        <f>IF(AND(K74&gt;0,Planning!$I77=0),H74&amp;Language!$E$90&amp;I74,"")</f>
        <v>0 - 0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Planning!$Q78</f>
        <v>VfB Stuttgart</v>
      </c>
      <c r="G75" s="139" t="str">
        <f>Planning!$S78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Planning!$Q79</f>
        <v>AS Rom</v>
      </c>
      <c r="G76" s="139" t="str">
        <f>Planning!$S79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AS RomFC Midtjylland</v>
      </c>
      <c r="K76" s="111">
        <f t="shared" si="3"/>
        <v>1</v>
      </c>
      <c r="L76" s="111" t="str">
        <f>IF(AND(K76&gt;0,Planning!$I79=0),H76&amp;Language!$E$90&amp;I76,"")</f>
        <v>2 - 1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Planning!$Q80</f>
        <v>Aston Villa</v>
      </c>
      <c r="G77" s="139" t="str">
        <f>Planning!$S80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Aston VillaYoung Boys Bern</v>
      </c>
      <c r="K77" s="111">
        <f t="shared" si="3"/>
        <v>1</v>
      </c>
      <c r="L77" s="111" t="str">
        <f>IF(AND(K77&gt;0,Planning!$I80=0),H77&amp;Language!$E$90&amp;I77,"")</f>
        <v>2 - 1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Planning!$Q81</f>
        <v>FC Porto</v>
      </c>
      <c r="G78" s="139" t="str">
        <f>Planning!$S81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IF(Planning!$I81=0,F78&amp;G78,"")</f>
        <v>FC PortoOGC Nizza</v>
      </c>
      <c r="K78" s="111">
        <f t="shared" si="3"/>
        <v>1</v>
      </c>
      <c r="L78" s="111" t="str">
        <f>IF(AND(K78&gt;0,Planning!$I81=0),H78&amp;Language!$E$90&amp;I78,"")</f>
        <v>3 - 0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Planning!$Q82</f>
        <v>Feyenoord Rotterdam</v>
      </c>
      <c r="G79" s="139" t="str">
        <f>Planning!$S82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IF(Planning!$I82=0,F79&amp;G79,"")</f>
        <v>Feyenoord RotterdamCeltic Glasgow</v>
      </c>
      <c r="K79" s="111">
        <f t="shared" si="3"/>
        <v>1</v>
      </c>
      <c r="L79" s="111" t="str">
        <f>IF(AND(K79&gt;0,Planning!$I82=0),H79&amp;Language!$E$90&amp;I79,"")</f>
        <v>1 - 3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Planning!$Q83</f>
        <v>Lille OSC</v>
      </c>
      <c r="G80" s="139" t="str">
        <f>Planning!$S83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Lille OSCDinamo Zagreb</v>
      </c>
      <c r="K80" s="111">
        <f t="shared" si="3"/>
        <v>1</v>
      </c>
      <c r="L80" s="111" t="str">
        <f>IF(AND(K80&gt;0,Planning!$I83=0),H80&amp;Language!$E$90&amp;I80,"")</f>
        <v>4 - 0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Planning!$Q84</f>
        <v>Fenerbahce SK</v>
      </c>
      <c r="G81" s="139" t="str">
        <f>Planning!$S84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IF(Planning!$I84=0,F81&amp;G81,"")</f>
        <v>Fenerbahce SKFerencvaros Budapest</v>
      </c>
      <c r="K81" s="111">
        <f t="shared" si="3"/>
        <v>1</v>
      </c>
      <c r="L81" s="111" t="str">
        <f>IF(AND(K81&gt;0,Planning!$I84=0),H81&amp;Language!$E$90&amp;I81,"")</f>
        <v>1 - 1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Planning!$Q85</f>
        <v>Paok Saloniki</v>
      </c>
      <c r="G82" s="139" t="str">
        <f>Planning!$S85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Paok SalonikiBrann Bergen</v>
      </c>
      <c r="K82" s="111">
        <f t="shared" si="3"/>
        <v>1</v>
      </c>
      <c r="L82" s="111" t="str">
        <f>IF(AND(K82&gt;0,Planning!$I85=0),H82&amp;Language!$E$90&amp;I82,"")</f>
        <v>1 - 1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Planning!$Q86</f>
        <v>Viktoria Pilsen</v>
      </c>
      <c r="G83" s="139" t="str">
        <f>Planning!$S86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IF(Planning!$I86=0,F83&amp;G83,"")</f>
        <v>Viktoria PilsenSC Freiburg</v>
      </c>
      <c r="K83" s="111">
        <f t="shared" si="3"/>
        <v>1</v>
      </c>
      <c r="L83" s="111" t="str">
        <f>IF(AND(K83&gt;0,Planning!$I86=0),H83&amp;Language!$E$90&amp;I83,"")</f>
        <v>0 - 0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Planning!$Q87</f>
        <v>Ludogorez Rasgrad</v>
      </c>
      <c r="G84" s="139" t="str">
        <f>Planning!$S87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IF(Planning!$I87=0,F84&amp;G84,"")</f>
        <v>Ludogorez RasgradCelta Vigo</v>
      </c>
      <c r="K84" s="111">
        <f t="shared" si="3"/>
        <v>1</v>
      </c>
      <c r="L84" s="111" t="str">
        <f>IF(AND(K84&gt;0,Planning!$I87=0),H84&amp;Language!$E$90&amp;I84,"")</f>
        <v>3 - 2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Planning!$Q88</f>
        <v>Glasgow Rangers</v>
      </c>
      <c r="G85" s="139" t="str">
        <f>Planning!$S88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Glasgow RangersSporting Braga</v>
      </c>
      <c r="K85" s="111">
        <f t="shared" si="3"/>
        <v>1</v>
      </c>
      <c r="L85" s="111" t="str">
        <f>IF(AND(K85&gt;0,Planning!$I88=0),H85&amp;Language!$E$90&amp;I85,"")</f>
        <v>1 - 1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Planning!$Q89</f>
        <v>Real Betis Sevilla</v>
      </c>
      <c r="G86" s="139" t="str">
        <f>Planning!$S89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Real Betis SevillaFC Utrecht</v>
      </c>
      <c r="K86" s="111">
        <f t="shared" si="3"/>
        <v>1</v>
      </c>
      <c r="L86" s="111" t="str">
        <f>IF(AND(K86&gt;0,Planning!$I89=0),H86&amp;Language!$E$90&amp;I86,"")</f>
        <v>2 - 1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Planning!$Q90</f>
        <v>Maccabi Tel Aviv</v>
      </c>
      <c r="G87" s="139" t="str">
        <f>Planning!$S90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IF(Planning!$I90=0,F87&amp;G87,"")</f>
        <v>Maccabi Tel AvivOlympique Lyon</v>
      </c>
      <c r="K87" s="111">
        <f t="shared" si="3"/>
        <v>1</v>
      </c>
      <c r="L87" s="111" t="str">
        <f>IF(AND(K87&gt;0,Planning!$I90=0),H87&amp;Language!$E$90&amp;I87,"")</f>
        <v>0 - 6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Planning!$Q91</f>
        <v>Roter Stern Belgrad</v>
      </c>
      <c r="G88" s="139" t="str">
        <f>Planning!$S91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IF(Planning!$I91=0,F88&amp;G88,"")</f>
        <v>Roter Stern BelgradFCSB Bukarest</v>
      </c>
      <c r="K88" s="111">
        <f t="shared" si="3"/>
        <v>1</v>
      </c>
      <c r="L88" s="111" t="str">
        <f>IF(AND(K88&gt;0,Planning!$I91=0),H88&amp;Language!$E$90&amp;I88,"")</f>
        <v>1 - 0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Planning!$Q92</f>
        <v>Nottingham Forest</v>
      </c>
      <c r="G89" s="139" t="str">
        <f>Planning!$S92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IF(Planning!$I92=0,F89&amp;G89,"")</f>
        <v>Nottingham ForestMalmö FF</v>
      </c>
      <c r="K89" s="111">
        <f t="shared" si="3"/>
        <v>1</v>
      </c>
      <c r="L89" s="111" t="str">
        <f>IF(AND(K89&gt;0,Planning!$I92=0),H89&amp;Language!$E$90&amp;I89,"")</f>
        <v>3 - 0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Planning!$Q93</f>
        <v>FC Bologna</v>
      </c>
      <c r="G90" s="139" t="str">
        <f>Planning!$S93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FC BolognaRB Salzburg</v>
      </c>
      <c r="K90" s="111">
        <f t="shared" si="3"/>
        <v>1</v>
      </c>
      <c r="L90" s="111" t="str">
        <f>IF(AND(K90&gt;0,Planning!$I93=0),H90&amp;Language!$E$90&amp;I90,"")</f>
        <v>4 - 1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Planning!$Q94</f>
        <v>Go Ahead Eagles Deventer</v>
      </c>
      <c r="G91" s="139" t="str">
        <f>Planning!$S94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IF(Planning!$I94=0,F91&amp;G91,"")</f>
        <v>Go Ahead Eagles DeventerVfB Stuttgart</v>
      </c>
      <c r="K91" s="111">
        <f t="shared" si="3"/>
        <v>1</v>
      </c>
      <c r="L91" s="111" t="str">
        <f>IF(AND(K91&gt;0,Planning!$I94=0),H91&amp;Language!$E$90&amp;I91,"")</f>
        <v>0 - 4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Planning!$Q95</f>
        <v>KRC Genk</v>
      </c>
      <c r="G92" s="139" t="str">
        <f>Planning!$S95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IF(Planning!$I95=0,F92&amp;G92,"")</f>
        <v>KRC GenkFC Basel</v>
      </c>
      <c r="K92" s="111">
        <f t="shared" si="3"/>
        <v>1</v>
      </c>
      <c r="L92" s="111" t="str">
        <f>IF(AND(K92&gt;0,Planning!$I95=0),H92&amp;Language!$E$90&amp;I92,"")</f>
        <v>2 - 1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Planning!$Q96</f>
        <v>Panathinaikos</v>
      </c>
      <c r="G93" s="139" t="str">
        <f>Planning!$S96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IF(Planning!$I96=0,F93&amp;G93,"")</f>
        <v>PanathinaikosSturm Graz</v>
      </c>
      <c r="K93" s="111">
        <f t="shared" si="3"/>
        <v>1</v>
      </c>
      <c r="L93" s="111" t="str">
        <f>IF(AND(K93&gt;0,Planning!$I96=0),H93&amp;Language!$E$90&amp;I93,"")</f>
        <v>2 - 1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Planning!$Q97</f>
        <v>Dinamo Zagreb</v>
      </c>
      <c r="G94" s="139" t="str">
        <f>Planning!$S97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IF(Planning!$I97=0,F94&amp;G94,"")</f>
        <v>Dinamo ZagrebReal Betis Sevilla</v>
      </c>
      <c r="K94" s="111">
        <f t="shared" si="3"/>
        <v>1</v>
      </c>
      <c r="L94" s="111" t="str">
        <f>IF(AND(K94&gt;0,Planning!$I97=0),H94&amp;Language!$E$90&amp;I94,"")</f>
        <v>1 - 3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Planning!$Q98</f>
        <v>Ferencvaros Budapest</v>
      </c>
      <c r="G95" s="139" t="str">
        <f>Planning!$S98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Ferencvaros BudapestGlasgow Rangers</v>
      </c>
      <c r="K95" s="111">
        <f t="shared" si="3"/>
        <v>1</v>
      </c>
      <c r="L95" s="111" t="str">
        <f>IF(AND(K95&gt;0,Planning!$I98=0),H95&amp;Language!$E$90&amp;I95,"")</f>
        <v>2 - 1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Planning!$Q99</f>
        <v>FC Midtjylland</v>
      </c>
      <c r="G96" s="139" t="str">
        <f>Planning!$S99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FC MidtjyllandKRC Genk</v>
      </c>
      <c r="K96" s="111">
        <f t="shared" si="3"/>
        <v>1</v>
      </c>
      <c r="L96" s="111" t="str">
        <f>IF(AND(K96&gt;0,Planning!$I99=0),H96&amp;Language!$E$90&amp;I96,"")</f>
        <v>1 - 0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Planning!$Q100</f>
        <v>Ludogorez Rasgrad</v>
      </c>
      <c r="G97" s="139" t="str">
        <f>Planning!$S100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IF(Planning!$I100=0,F97&amp;G97,"")</f>
        <v>Ludogorez RasgradPaok Saloniki</v>
      </c>
      <c r="K97" s="111">
        <f t="shared" si="3"/>
        <v>1</v>
      </c>
      <c r="L97" s="111" t="str">
        <f>IF(AND(K97&gt;0,Planning!$I100=0),H97&amp;Language!$E$90&amp;I97,"")</f>
        <v>3 - 3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Planning!$Q101</f>
        <v>OGC Nizza</v>
      </c>
      <c r="G98" s="139" t="str">
        <f>Planning!$S101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OGC NizzaSporting Braga</v>
      </c>
      <c r="K98" s="111">
        <f t="shared" si="3"/>
        <v>1</v>
      </c>
      <c r="L98" s="111" t="str">
        <f>IF(AND(K98&gt;0,Planning!$I101=0),H98&amp;Language!$E$90&amp;I98,"")</f>
        <v>0 - 1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Planning!$Q102</f>
        <v>Sturm Graz</v>
      </c>
      <c r="G99" s="139" t="str">
        <f>Planning!$S102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IF(Planning!$I102=0,F99&amp;G99,"")</f>
        <v>Sturm GrazRoter Stern Belgrad</v>
      </c>
      <c r="K99" s="111">
        <f t="shared" si="3"/>
        <v>1</v>
      </c>
      <c r="L99" s="111" t="str">
        <f>IF(AND(K99&gt;0,Planning!$I102=0),H99&amp;Language!$E$90&amp;I99,"")</f>
        <v>0 - 1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Planning!$Q103</f>
        <v>Young Boys Bern</v>
      </c>
      <c r="G100" s="139" t="str">
        <f>Planning!$S103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Young Boys BernLille OSC</v>
      </c>
      <c r="K100" s="111">
        <f t="shared" si="3"/>
        <v>1</v>
      </c>
      <c r="L100" s="111" t="str">
        <f>IF(AND(K100&gt;0,Planning!$I103=0),H100&amp;Language!$E$90&amp;I100,"")</f>
        <v>1 - 0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Planning!$Q104</f>
        <v>FC Utrecht</v>
      </c>
      <c r="G101" s="139" t="str">
        <f>Planning!$S104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IF(Planning!$I104=0,F101&amp;G101,"")</f>
        <v>FC UtrechtNottingham Forest</v>
      </c>
      <c r="K101" s="111">
        <f t="shared" si="3"/>
        <v>1</v>
      </c>
      <c r="L101" s="111" t="str">
        <f>IF(AND(K101&gt;0,Planning!$I104=0),H101&amp;Language!$E$90&amp;I101,"")</f>
        <v>1 - 2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Planning!$Q105</f>
        <v>VfB Stuttgart</v>
      </c>
      <c r="G102" s="139" t="str">
        <f>Planning!$S105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VfB StuttgartMaccabi Tel Aviv</v>
      </c>
      <c r="K102" s="111">
        <f t="shared" si="3"/>
        <v>1</v>
      </c>
      <c r="L102" s="111" t="str">
        <f>IF(AND(K102&gt;0,Planning!$I105=0),H102&amp;Language!$E$90&amp;I102,"")</f>
        <v>4 - 1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Planning!$Q106</f>
        <v>FC Porto</v>
      </c>
      <c r="G103" s="139" t="str">
        <f>Planning!$S106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IF(Planning!$I106=0,F103&amp;G103,"")</f>
        <v>FC PortoMalmö FF</v>
      </c>
      <c r="K103" s="111">
        <f t="shared" si="3"/>
        <v>1</v>
      </c>
      <c r="L103" s="111" t="str">
        <f>IF(AND(K103&gt;0,Planning!$I106=0),H103&amp;Language!$E$90&amp;I103,"")</f>
        <v>2 - 1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Planning!$Q107</f>
        <v>Celtic Glasgow</v>
      </c>
      <c r="G104" s="139" t="str">
        <f>Planning!$S107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IF(Planning!$I107=0,F104&amp;G104,"")</f>
        <v>Celtic GlasgowAS Rom</v>
      </c>
      <c r="K104" s="111">
        <f t="shared" si="3"/>
        <v>1</v>
      </c>
      <c r="L104" s="111" t="str">
        <f>IF(AND(K104&gt;0,Planning!$I107=0),H104&amp;Language!$E$90&amp;I104,"")</f>
        <v>0 - 3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Planning!$Q108</f>
        <v>Olympique Lyon</v>
      </c>
      <c r="G105" s="139" t="str">
        <f>Planning!$S108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IF(Planning!$I108=0,F105&amp;G105,"")</f>
        <v>Olympique LyonGo Ahead Eagles Deventer</v>
      </c>
      <c r="K105" s="111">
        <f t="shared" si="3"/>
        <v>1</v>
      </c>
      <c r="L105" s="111" t="str">
        <f>IF(AND(K105&gt;0,Planning!$I108=0),H105&amp;Language!$E$90&amp;I105,"")</f>
        <v>2 - 1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Planning!$Q109</f>
        <v>FC Basel</v>
      </c>
      <c r="G106" s="139" t="str">
        <f>Planning!$S109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FC BaselAston Villa</v>
      </c>
      <c r="K106" s="111">
        <f t="shared" si="3"/>
        <v>1</v>
      </c>
      <c r="L106" s="111" t="str">
        <f>IF(AND(K106&gt;0,Planning!$I109=0),H106&amp;Language!$E$90&amp;I106,"")</f>
        <v>1 - 2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Planning!$Q110</f>
        <v>FCSB Bukarest</v>
      </c>
      <c r="G107" s="139" t="str">
        <f>Planning!$S110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IF(Planning!$I110=0,F107&amp;G107,"")</f>
        <v>FCSB BukarestFeyenoord Rotterdam</v>
      </c>
      <c r="K107" s="111">
        <f t="shared" si="3"/>
        <v>1</v>
      </c>
      <c r="L107" s="111" t="str">
        <f>IF(AND(K107&gt;0,Planning!$I110=0),H107&amp;Language!$E$90&amp;I107,"")</f>
        <v>4 - 3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Planning!$Q111</f>
        <v>SC Freiburg</v>
      </c>
      <c r="G108" s="139" t="str">
        <f>Planning!$S111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IF(Planning!$I111=0,F108&amp;G108,"")</f>
        <v>SC FreiburgRB Salzburg</v>
      </c>
      <c r="K108" s="111">
        <f t="shared" si="3"/>
        <v>1</v>
      </c>
      <c r="L108" s="111" t="str">
        <f>IF(AND(K108&gt;0,Planning!$I111=0),H108&amp;Language!$E$90&amp;I108,"")</f>
        <v>1 - 0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Planning!$Q112</f>
        <v>Brann Bergen</v>
      </c>
      <c r="G109" s="139" t="str">
        <f>Planning!$S112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IF(Planning!$I112=0,F109&amp;G109,"")</f>
        <v>Brann BergenFenerbahce SK</v>
      </c>
      <c r="K109" s="111">
        <f t="shared" si="3"/>
        <v>1</v>
      </c>
      <c r="L109" s="111" t="str">
        <f>IF(AND(K109&gt;0,Planning!$I112=0),H109&amp;Language!$E$90&amp;I109,"")</f>
        <v>0 - 4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Planning!$Q113</f>
        <v>Celta Vigo</v>
      </c>
      <c r="G110" s="139" t="str">
        <f>Planning!$S113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IF(Planning!$I113=0,F110&amp;G110,"")</f>
        <v>Celta VigoFC Bologna</v>
      </c>
      <c r="K110" s="111">
        <f t="shared" si="3"/>
        <v>1</v>
      </c>
      <c r="L110" s="111" t="str">
        <f>IF(AND(K110&gt;0,Planning!$I113=0),H110&amp;Language!$E$90&amp;I110,"")</f>
        <v>1 - 2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Planning!$Q114</f>
        <v>Panathinaikos</v>
      </c>
      <c r="G111" s="139" t="str">
        <f>Planning!$S114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PanathinaikosViktoria Pilsen</v>
      </c>
      <c r="K111" s="111">
        <f t="shared" si="3"/>
        <v>1</v>
      </c>
      <c r="L111" s="111" t="str">
        <f>IF(AND(K111&gt;0,Planning!$I114=0),H111&amp;Language!$E$90&amp;I111,"")</f>
        <v>0 - 0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Planning!$Q115</f>
        <v>Feyenoord Rotterdam</v>
      </c>
      <c r="G112" s="139" t="str">
        <f>Planning!$S115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IF(Planning!$I115=0,F112&amp;G112,"")</f>
        <v>Feyenoord RotterdamSturm Graz</v>
      </c>
      <c r="K112" s="111">
        <f t="shared" si="3"/>
        <v>1</v>
      </c>
      <c r="L112" s="111" t="str">
        <f>IF(AND(K112&gt;0,Planning!$I115=0),H112&amp;Language!$E$90&amp;I112,"")</f>
        <v>3 - 0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Planning!$Q116</f>
        <v>Fenerbahce SK</v>
      </c>
      <c r="G113" s="139" t="str">
        <f>Planning!$S116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Fenerbahce SKAston Villa</v>
      </c>
      <c r="K113" s="111">
        <f t="shared" si="3"/>
        <v>1</v>
      </c>
      <c r="L113" s="111" t="str">
        <f>IF(AND(K113&gt;0,Planning!$I116=0),H113&amp;Language!$E$90&amp;I113,"")</f>
        <v>0 - 1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Planning!$Q117</f>
        <v>Paok Saloniki</v>
      </c>
      <c r="G114" s="139" t="str">
        <f>Planning!$S117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IF(Planning!$I117=0,F114&amp;G114,"")</f>
        <v>Paok SalonikiReal Betis Sevilla</v>
      </c>
      <c r="K114" s="111">
        <f t="shared" si="3"/>
        <v>1</v>
      </c>
      <c r="L114" s="111" t="str">
        <f>IF(AND(K114&gt;0,Planning!$I117=0),H114&amp;Language!$E$90&amp;I114,"")</f>
        <v>2 - 0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Planning!$Q118</f>
        <v>Viktoria Pilsen</v>
      </c>
      <c r="G115" s="139" t="str">
        <f>Planning!$S118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IF(Planning!$I118=0,F115&amp;G115,"")</f>
        <v>Viktoria PilsenFC Porto</v>
      </c>
      <c r="K115" s="111">
        <f t="shared" si="3"/>
        <v>1</v>
      </c>
      <c r="L115" s="111" t="str">
        <f>IF(AND(K115&gt;0,Planning!$I118=0),H115&amp;Language!$E$90&amp;I115,"")</f>
        <v>1 - 1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Planning!$Q119</f>
        <v>SC Freiburg</v>
      </c>
      <c r="G116" s="139" t="str">
        <f>Planning!$S119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SC FreiburgMaccabi Tel Aviv</v>
      </c>
      <c r="K116" s="111">
        <f t="shared" si="3"/>
        <v>1</v>
      </c>
      <c r="L116" s="111" t="str">
        <f>IF(AND(K116&gt;0,Planning!$I119=0),H116&amp;Language!$E$90&amp;I116,"")</f>
        <v>1 - 0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Planning!$Q120</f>
        <v>Young Boys Bern</v>
      </c>
      <c r="G117" s="139" t="str">
        <f>Planning!$S120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Young Boys BernOlympique Lyon</v>
      </c>
      <c r="K117" s="111">
        <f t="shared" si="3"/>
        <v>1</v>
      </c>
      <c r="L117" s="111" t="str">
        <f>IF(AND(K117&gt;0,Planning!$I120=0),H117&amp;Language!$E$90&amp;I117,"")</f>
        <v>0 - 1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Planning!$Q121</f>
        <v>Brann Bergen</v>
      </c>
      <c r="G118" s="139" t="str">
        <f>Planning!$S121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IF(Planning!$I121=0,F118&amp;G118,"")</f>
        <v>Brann BergenFC Midtjylland</v>
      </c>
      <c r="K118" s="111">
        <f t="shared" si="3"/>
        <v>1</v>
      </c>
      <c r="L118" s="111" t="str">
        <f>IF(AND(K118&gt;0,Planning!$I121=0),H118&amp;Language!$E$90&amp;I118,"")</f>
        <v>3 - 3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Planning!$Q122</f>
        <v>FC Bologna</v>
      </c>
      <c r="G119" s="139" t="str">
        <f>Planning!$S122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BolognaCeltic Glasgow</v>
      </c>
      <c r="K119" s="111">
        <f t="shared" si="3"/>
        <v>1</v>
      </c>
      <c r="L119" s="111" t="str">
        <f>IF(AND(K119&gt;0,Planning!$I122=0),H119&amp;Language!$E$90&amp;I119,"")</f>
        <v>2 - 2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Planning!$Q123</f>
        <v>Malmö FF</v>
      </c>
      <c r="G120" s="139" t="str">
        <f>Planning!$S123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Malmö FFRoter Stern Belgrad</v>
      </c>
      <c r="K120" s="111">
        <f t="shared" si="3"/>
        <v>1</v>
      </c>
      <c r="L120" s="111" t="str">
        <f>IF(AND(K120&gt;0,Planning!$I123=0),H120&amp;Language!$E$90&amp;I120,"")</f>
        <v>0 - 1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Planning!$Q124</f>
        <v>AS Rom</v>
      </c>
      <c r="G121" s="139" t="str">
        <f>Planning!$S124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IF(Planning!$I124=0,F121&amp;G121,"")</f>
        <v>AS RomVfB Stuttgart</v>
      </c>
      <c r="K121" s="111">
        <f t="shared" si="3"/>
        <v>1</v>
      </c>
      <c r="L121" s="111" t="str">
        <f>IF(AND(K121&gt;0,Planning!$I124=0),H121&amp;Language!$E$90&amp;I121,"")</f>
        <v>2 - 0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Planning!$Q125</f>
        <v>Dinamo Zagreb</v>
      </c>
      <c r="G122" s="139" t="str">
        <f>Planning!$S125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IF(Planning!$I125=0,F122&amp;G122,"")</f>
        <v>Dinamo ZagrebFCSB Bukarest</v>
      </c>
      <c r="K122" s="111">
        <f t="shared" si="3"/>
        <v>1</v>
      </c>
      <c r="L122" s="111" t="str">
        <f>IF(AND(K122&gt;0,Planning!$I125=0),H122&amp;Language!$E$90&amp;I122,"")</f>
        <v>4 - 1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Planning!$Q126</f>
        <v>Glasgow Rangers</v>
      </c>
      <c r="G123" s="139" t="str">
        <f>Planning!$S126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Glasgow RangersLudogorez Rasgrad</v>
      </c>
      <c r="K123" s="111">
        <f t="shared" si="3"/>
        <v>1</v>
      </c>
      <c r="L123" s="111" t="str">
        <f>IF(AND(K123&gt;0,Planning!$I126=0),H123&amp;Language!$E$90&amp;I123,"")</f>
        <v>1 - 0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Planning!$Q127</f>
        <v>RB Salzburg</v>
      </c>
      <c r="G124" s="139" t="str">
        <f>Planning!$S127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IF(Planning!$I127=0,F124&amp;G124,"")</f>
        <v>RB SalzburgFC Basel</v>
      </c>
      <c r="K124" s="111">
        <f t="shared" si="3"/>
        <v>1</v>
      </c>
      <c r="L124" s="111" t="str">
        <f>IF(AND(K124&gt;0,Planning!$I127=0),H124&amp;Language!$E$90&amp;I124,"")</f>
        <v>3 - 1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Planning!$Q128</f>
        <v>Ferencvaros Budapest</v>
      </c>
      <c r="G125" s="139" t="str">
        <f>Planning!$S128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IF(Planning!$I128=0,F125&amp;G125,"")</f>
        <v>Ferencvaros BudapestPanathinaikos</v>
      </c>
      <c r="K125" s="111">
        <f t="shared" si="3"/>
        <v>1</v>
      </c>
      <c r="L125" s="111" t="str">
        <f>IF(AND(K125&gt;0,Planning!$I128=0),H125&amp;Language!$E$90&amp;I125,"")</f>
        <v>1 - 1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Planning!$Q129</f>
        <v>Sporting Braga</v>
      </c>
      <c r="G126" s="139" t="str">
        <f>Planning!$S129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Sporting BragaNottingham Forest</v>
      </c>
      <c r="K126" s="111">
        <f t="shared" si="3"/>
        <v>1</v>
      </c>
      <c r="L126" s="111" t="str">
        <f>IF(AND(K126&gt;0,Planning!$I129=0),H126&amp;Language!$E$90&amp;I126,"")</f>
        <v>1 - 0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Planning!$Q130</f>
        <v>OGC Nizza</v>
      </c>
      <c r="G127" s="139" t="str">
        <f>Planning!$S130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IF(Planning!$I130=0,F127&amp;G127,"")</f>
        <v>OGC NizzaGo Ahead Eagles Deventer</v>
      </c>
      <c r="K127" s="111">
        <f t="shared" si="3"/>
        <v>1</v>
      </c>
      <c r="L127" s="111" t="str">
        <f>IF(AND(K127&gt;0,Planning!$I130=0),H127&amp;Language!$E$90&amp;I127,"")</f>
        <v>3 - 1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Planning!$Q131</f>
        <v>Celta Vigo</v>
      </c>
      <c r="G128" s="139" t="str">
        <f>Planning!$S131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IF(Planning!$I131=0,F128&amp;G128,"")</f>
        <v>Celta VigoLille OSC</v>
      </c>
      <c r="K128" s="111">
        <f t="shared" si="3"/>
        <v>1</v>
      </c>
      <c r="L128" s="111" t="str">
        <f>IF(AND(K128&gt;0,Planning!$I131=0),H128&amp;Language!$E$90&amp;I128,"")</f>
        <v>2 - 1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Planning!$Q132</f>
        <v>FC Utrecht</v>
      </c>
      <c r="G129" s="139" t="str">
        <f>Planning!$S132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IF(Planning!$I132=0,F129&amp;G129,"")</f>
        <v>FC UtrechtKRC Genk</v>
      </c>
      <c r="K129" s="111">
        <f t="shared" si="3"/>
        <v>1</v>
      </c>
      <c r="L129" s="111" t="str">
        <f>IF(AND(K129&gt;0,Planning!$I132=0),H129&amp;Language!$E$90&amp;I129,"")</f>
        <v>0 - 2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Planning!$Q133</f>
        <v>Aston Villa</v>
      </c>
      <c r="G130" s="139" t="str">
        <f>Planning!$S133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IF(Planning!$I133=0,F130&amp;G130,"")</f>
        <v>Aston VillaRB Salzburg</v>
      </c>
      <c r="K130" s="111">
        <f t="shared" si="3"/>
        <v>1</v>
      </c>
      <c r="L130" s="111" t="str">
        <f>IF(AND(K130&gt;0,Planning!$I133=0),H130&amp;Language!$E$90&amp;I130,"")</f>
        <v>3 - 2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Planning!$Q134</f>
        <v>FC Porto</v>
      </c>
      <c r="G131" s="139" t="str">
        <f>Planning!$S134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IF(Planning!$I134=0,F131&amp;G131,"")</f>
        <v>FC PortoGlasgow Rangers</v>
      </c>
      <c r="K131" s="111">
        <f t="shared" si="3"/>
        <v>1</v>
      </c>
      <c r="L131" s="111" t="str">
        <f>IF(AND(K131&gt;0,Planning!$I134=0),H131&amp;Language!$E$90&amp;I131,"")</f>
        <v>3 - 1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Planning!$Q135</f>
        <v>Lille OSC</v>
      </c>
      <c r="G132" s="139" t="str">
        <f>Planning!$S135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Lille OSCSC Freiburg</v>
      </c>
      <c r="K132" s="111">
        <f t="shared" si="3"/>
        <v>1</v>
      </c>
      <c r="L132" s="111" t="str">
        <f>IF(AND(K132&gt;0,Planning!$I135=0),H132&amp;Language!$E$90&amp;I132,"")</f>
        <v>1 - 0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Planning!$Q136</f>
        <v>Real Betis Sevilla</v>
      </c>
      <c r="G133" s="139" t="str">
        <f>Planning!$S136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IF(Planning!$I136=0,F133&amp;G133,"")</f>
        <v>Real Betis SevillaFeyenoord Rotterdam</v>
      </c>
      <c r="K133" s="111">
        <f t="shared" si="3"/>
        <v>1</v>
      </c>
      <c r="L133" s="111" t="str">
        <f>IF(AND(K133&gt;0,Planning!$I136=0),H133&amp;Language!$E$90&amp;I133,"")</f>
        <v>2 - 1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Planning!$Q137</f>
        <v>Celtic Glasgow</v>
      </c>
      <c r="G134" s="139" t="str">
        <f>Planning!$S137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IF(Planning!$I137=0,F134&amp;G134,"")</f>
        <v>Celtic GlasgowFC Utrecht</v>
      </c>
      <c r="K134" s="111">
        <f t="shared" si="3"/>
        <v>1</v>
      </c>
      <c r="L134" s="111" t="str">
        <f>IF(AND(K134&gt;0,Planning!$I137=0),H134&amp;Language!$E$90&amp;I134,"")</f>
        <v>4 - 2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Planning!$Q138</f>
        <v>Maccabi Tel Aviv</v>
      </c>
      <c r="G135" s="139" t="str">
        <f>Planning!$S138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IF(Planning!$I138=0,F135&amp;G135,"")</f>
        <v>Maccabi Tel AvivFC Bologna</v>
      </c>
      <c r="K135" s="111">
        <f t="shared" si="3"/>
        <v>1</v>
      </c>
      <c r="L135" s="111" t="str">
        <f>IF(AND(K135&gt;0,Planning!$I138=0),H135&amp;Language!$E$90&amp;I135,"")</f>
        <v>0 - 3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Planning!$Q139</f>
        <v>Olympique Lyon</v>
      </c>
      <c r="G136" s="139" t="str">
        <f>Planning!$S139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Olympique LyonPaok Saloniki</v>
      </c>
      <c r="K136" s="111">
        <f t="shared" si="3"/>
        <v>1</v>
      </c>
      <c r="L136" s="111" t="str">
        <f>IF(AND(K136&gt;0,Planning!$I139=0),H136&amp;Language!$E$90&amp;I136,"")</f>
        <v>4 - 2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Planning!$Q140</f>
        <v>Roter Stern Belgrad</v>
      </c>
      <c r="G137" s="139" t="str">
        <f>Planning!$S140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IF(Planning!$I140=0,F137&amp;G137,"")</f>
        <v>Roter Stern BelgradCelta Vigo</v>
      </c>
      <c r="K137" s="111">
        <f t="shared" si="3"/>
        <v>1</v>
      </c>
      <c r="L137" s="111" t="str">
        <f>IF(AND(K137&gt;0,Planning!$I140=0),H137&amp;Language!$E$90&amp;I137,"")</f>
        <v>1 - 1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Planning!$Q141</f>
        <v>FC Basel</v>
      </c>
      <c r="G138" s="139" t="str">
        <f>Planning!$S141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IF(Planning!$I141=0,F138&amp;G138,"")</f>
        <v>FC BaselViktoria Pilsen</v>
      </c>
      <c r="K138" s="111">
        <f t="shared" si="3"/>
        <v>1</v>
      </c>
      <c r="L138" s="111" t="str">
        <f>IF(AND(K138&gt;0,Planning!$I141=0),H138&amp;Language!$E$90&amp;I138,"")</f>
        <v>0 - 1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Planning!$Q142</f>
        <v>FC Midtjylland</v>
      </c>
      <c r="G139" s="139" t="str">
        <f>Planning!$S142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IF(Planning!$I142=0,F139&amp;G139,"")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2 - 0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Planning!$Q143</f>
        <v>FCSB Bukarest</v>
      </c>
      <c r="G140" s="139" t="str">
        <f>Planning!$S143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IF(Planning!$I143=0,F140&amp;G140,"")</f>
        <v>FCSB BukarestFenerbahce SK</v>
      </c>
      <c r="K140" s="111">
        <f t="shared" si="4"/>
        <v>1</v>
      </c>
      <c r="L140" s="111" t="str">
        <f>IF(AND(K140&gt;0,Planning!$I143=0),H140&amp;Language!$E$90&amp;I140,"")</f>
        <v>1 - 1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Planning!$Q144</f>
        <v>Ludogorez Rasgrad</v>
      </c>
      <c r="G141" s="139" t="str">
        <f>Planning!$S144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IF(Planning!$I144=0,F141&amp;G141,"")</f>
        <v>Ludogorez RasgradOGC Nizza</v>
      </c>
      <c r="K141" s="111">
        <f t="shared" si="4"/>
        <v>1</v>
      </c>
      <c r="L141" s="111" t="str">
        <f>IF(AND(K141&gt;0,Planning!$I144=0),H141&amp;Language!$E$90&amp;I141,"")</f>
        <v>1 - 0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Planning!$Q145</f>
        <v>Nottingham Forest</v>
      </c>
      <c r="G142" s="139" t="str">
        <f>Planning!$S145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IF(Planning!$I145=0,F142&amp;G142,"")</f>
        <v>Nottingham ForestFerencvaros Budapest</v>
      </c>
      <c r="K142" s="111">
        <f t="shared" si="4"/>
        <v>1</v>
      </c>
      <c r="L142" s="111" t="str">
        <f>IF(AND(K142&gt;0,Planning!$I145=0),H142&amp;Language!$E$90&amp;I142,"")</f>
        <v>4 - 0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Planning!$Q146</f>
        <v>Sturm Graz</v>
      </c>
      <c r="G143" s="139" t="str">
        <f>Planning!$S146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IF(Planning!$I146=0,F143&amp;G143,"")</f>
        <v>Sturm GrazBrann Bergen</v>
      </c>
      <c r="K143" s="111">
        <f t="shared" si="4"/>
        <v>1</v>
      </c>
      <c r="L143" s="111" t="str">
        <f>IF(AND(K143&gt;0,Planning!$I146=0),H143&amp;Language!$E$90&amp;I143,"")</f>
        <v>1 - 0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Planning!$Q147</f>
        <v>Go Ahead Eagles Deventer</v>
      </c>
      <c r="G144" s="139" t="str">
        <f>Planning!$S147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Go Ahead Eagles DeventerSporting Braga</v>
      </c>
      <c r="K144" s="111">
        <f t="shared" si="4"/>
        <v>1</v>
      </c>
      <c r="L144" s="111" t="str">
        <f>IF(AND(K144&gt;0,Planning!$I147=0),H144&amp;Language!$E$90&amp;I144,"")</f>
        <v>0 - 0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Planning!$Q148</f>
        <v>KRC Genk</v>
      </c>
      <c r="G145" s="139" t="str">
        <f>Planning!$S148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IF(Planning!$I148=0,F145&amp;G145,"")</f>
        <v>KRC GenkMalmö FF</v>
      </c>
      <c r="K145" s="111">
        <f t="shared" si="4"/>
        <v>1</v>
      </c>
      <c r="L145" s="111" t="str">
        <f>IF(AND(K145&gt;0,Planning!$I148=0),H145&amp;Language!$E$90&amp;I145,"")</f>
        <v>2 - 1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Planning!$Q149</f>
        <v>Panathinaikos</v>
      </c>
      <c r="G146" s="139" t="str">
        <f>Planning!$S149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IF(Planning!$I149=0,F146&amp;G146,"")</f>
        <v>PanathinaikosAS Rom</v>
      </c>
      <c r="K146" s="111">
        <f t="shared" si="4"/>
        <v>1</v>
      </c>
      <c r="L146" s="111" t="str">
        <f>IF(AND(K146&gt;0,Planning!$I149=0),H146&amp;Language!$E$90&amp;I146,"")</f>
        <v>1 - 1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Planning!$Q150</f>
        <v>VfB Stuttgart</v>
      </c>
      <c r="G147" s="139" t="str">
        <f>Planning!$S150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IF(Planning!$I150=0,F147&amp;G147,"")</f>
        <v>VfB StuttgartYoung Boys Bern</v>
      </c>
      <c r="K147" s="111">
        <f t="shared" si="4"/>
        <v>1</v>
      </c>
      <c r="L147" s="111" t="str">
        <f>IF(AND(K147&gt;0,Planning!$I150=0),H147&amp;Language!$E$90&amp;I147,"")</f>
        <v>3 - 2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IF(Planning!$I7=0,G4&amp;F4,"")</f>
        <v>Maccabi Tel AvivPaok Saloniki</v>
      </c>
      <c r="K148" s="237">
        <f t="shared" ref="K148:K179" si="5">K4</f>
        <v>1</v>
      </c>
      <c r="L148" s="297" t="str">
        <f>IF(AND(K148&gt;0,Planning!$I7=0),I4&amp;Language!$E$90&amp;H4,"")</f>
        <v>0 - 0</v>
      </c>
      <c r="M148" s="236"/>
      <c r="N148" s="236"/>
    </row>
    <row r="149" spans="2:14" x14ac:dyDescent="0.2">
      <c r="I149" s="240">
        <v>2</v>
      </c>
      <c r="J149" s="241" t="str">
        <f>IF(Planning!$I8=0,G5&amp;F5,"")</f>
        <v>Sturm GrazFC Midtjylland</v>
      </c>
      <c r="K149" s="255">
        <f t="shared" si="5"/>
        <v>1</v>
      </c>
      <c r="L149" s="298" t="str">
        <f>IF(AND(K149&gt;0,Planning!$I8=0),I5&amp;Language!$E$90&amp;H5,"")</f>
        <v>0 - 2</v>
      </c>
    </row>
    <row r="150" spans="2:14" x14ac:dyDescent="0.2">
      <c r="I150" s="240">
        <v>3</v>
      </c>
      <c r="J150" s="241" t="str">
        <f>IF(Planning!$I9=0,G6&amp;F6,"")</f>
        <v>Fenerbahce SKDinamo Zagreb</v>
      </c>
      <c r="K150" s="255">
        <f t="shared" si="5"/>
        <v>1</v>
      </c>
      <c r="L150" s="298" t="str">
        <f>IF(AND(K150&gt;0,Planning!$I9=0),I6&amp;Language!$E$90&amp;H6,"")</f>
        <v>1 - 3</v>
      </c>
    </row>
    <row r="151" spans="2:14" x14ac:dyDescent="0.2">
      <c r="I151" s="240">
        <v>4</v>
      </c>
      <c r="J151" s="241" t="str">
        <f>IF(Planning!$I10=0,G7&amp;F7,"")</f>
        <v>Nottingham ForestReal Betis Sevilla</v>
      </c>
      <c r="K151" s="255">
        <f t="shared" si="5"/>
        <v>1</v>
      </c>
      <c r="L151" s="298" t="str">
        <f>IF(AND(K151&gt;0,Planning!$I10=0),I7&amp;Language!$E$90&amp;H7,"")</f>
        <v>2 - 2</v>
      </c>
    </row>
    <row r="152" spans="2:14" x14ac:dyDescent="0.2">
      <c r="I152" s="240">
        <v>5</v>
      </c>
      <c r="J152" s="241" t="str">
        <f>IF(Planning!$I11=0,G8&amp;F8,"")</f>
        <v>Celtic GlasgowRoter Stern Belgrad</v>
      </c>
      <c r="K152" s="255">
        <f t="shared" si="5"/>
        <v>1</v>
      </c>
      <c r="L152" s="298" t="str">
        <f>IF(AND(K152&gt;0,Planning!$I11=0),I8&amp;Language!$E$90&amp;H8,"")</f>
        <v>1 - 1</v>
      </c>
    </row>
    <row r="153" spans="2:14" x14ac:dyDescent="0.2">
      <c r="I153" s="240">
        <v>6</v>
      </c>
      <c r="J153" s="241" t="str">
        <f>IF(Planning!$I12=0,G9&amp;F9,"")</f>
        <v>Feyenoord RotterdamSporting Braga</v>
      </c>
      <c r="K153" s="255">
        <f t="shared" si="5"/>
        <v>1</v>
      </c>
      <c r="L153" s="298" t="str">
        <f>IF(AND(K153&gt;0,Planning!$I12=0),I9&amp;Language!$E$90&amp;H9,"")</f>
        <v>0 - 1</v>
      </c>
    </row>
    <row r="154" spans="2:14" x14ac:dyDescent="0.2">
      <c r="I154" s="240">
        <v>7</v>
      </c>
      <c r="J154" s="241" t="str">
        <f>IF(Planning!$I13=0,G10&amp;F10,"")</f>
        <v>AS RomOGC Nizza</v>
      </c>
      <c r="K154" s="255">
        <f t="shared" si="5"/>
        <v>1</v>
      </c>
      <c r="L154" s="298" t="str">
        <f>IF(AND(K154&gt;0,Planning!$I13=0),I10&amp;Language!$E$90&amp;H10,"")</f>
        <v>2 - 1</v>
      </c>
    </row>
    <row r="155" spans="2:14" x14ac:dyDescent="0.2">
      <c r="I155" s="240">
        <v>8</v>
      </c>
      <c r="J155" s="241" t="str">
        <f>IF(Planning!$I14=0,G11&amp;F11,"")</f>
        <v>FC BaselSC Freiburg</v>
      </c>
      <c r="K155" s="255">
        <f t="shared" si="5"/>
        <v>1</v>
      </c>
      <c r="L155" s="298" t="str">
        <f>IF(AND(K155&gt;0,Planning!$I14=0),I11&amp;Language!$E$90&amp;H11,"")</f>
        <v>1 - 2</v>
      </c>
    </row>
    <row r="156" spans="2:14" x14ac:dyDescent="0.2">
      <c r="I156" s="240">
        <v>9</v>
      </c>
      <c r="J156" s="241" t="str">
        <f>IF(Planning!$I15=0,G12&amp;F12,"")</f>
        <v>Ludogorez RasgradMalmö FF</v>
      </c>
      <c r="K156" s="255">
        <f t="shared" si="5"/>
        <v>1</v>
      </c>
      <c r="L156" s="298" t="str">
        <f>IF(AND(K156&gt;0,Planning!$I15=0),I12&amp;Language!$E$90&amp;H12,"")</f>
        <v>2 - 1</v>
      </c>
    </row>
    <row r="157" spans="2:14" x14ac:dyDescent="0.2">
      <c r="I157" s="240">
        <v>10</v>
      </c>
      <c r="J157" s="241" t="str">
        <f>IF(Planning!$I16=0,G13&amp;F13,"")</f>
        <v>Brann BergenLille OSC</v>
      </c>
      <c r="K157" s="255">
        <f t="shared" si="5"/>
        <v>1</v>
      </c>
      <c r="L157" s="298" t="str">
        <f>IF(AND(K157&gt;0,Planning!$I16=0),I13&amp;Language!$E$90&amp;H13,"")</f>
        <v>1 - 2</v>
      </c>
    </row>
    <row r="158" spans="2:14" x14ac:dyDescent="0.2">
      <c r="I158" s="240">
        <v>11</v>
      </c>
      <c r="J158" s="241" t="str">
        <f>IF(Planning!$I17=0,G14&amp;F14,"")</f>
        <v>FCSB BukarestGo Ahead Eagles Deventer</v>
      </c>
      <c r="K158" s="255">
        <f t="shared" si="5"/>
        <v>1</v>
      </c>
      <c r="L158" s="298" t="str">
        <f>IF(AND(K158&gt;0,Planning!$I17=0),I14&amp;Language!$E$90&amp;H14,"")</f>
        <v>1 - 0</v>
      </c>
    </row>
    <row r="159" spans="2:14" x14ac:dyDescent="0.2">
      <c r="I159" s="240">
        <v>12</v>
      </c>
      <c r="J159" s="241" t="str">
        <f>IF(Planning!$I18=0,G15&amp;F15,"")</f>
        <v>FC BolognaAston Villa</v>
      </c>
      <c r="K159" s="255">
        <f t="shared" si="5"/>
        <v>1</v>
      </c>
      <c r="L159" s="298" t="str">
        <f>IF(AND(K159&gt;0,Planning!$I18=0),I15&amp;Language!$E$90&amp;H15,"")</f>
        <v>0 - 1</v>
      </c>
    </row>
    <row r="160" spans="2:14" x14ac:dyDescent="0.2">
      <c r="I160" s="240">
        <v>13</v>
      </c>
      <c r="J160" s="241" t="str">
        <f>IF(Planning!$I19=0,G16&amp;F16,"")</f>
        <v>KRC GenkGlasgow Rangers</v>
      </c>
      <c r="K160" s="255">
        <f t="shared" si="5"/>
        <v>1</v>
      </c>
      <c r="L160" s="298" t="str">
        <f>IF(AND(K160&gt;0,Planning!$I19=0),I16&amp;Language!$E$90&amp;H16,"")</f>
        <v>1 - 0</v>
      </c>
    </row>
    <row r="161" spans="9:12" x14ac:dyDescent="0.2">
      <c r="I161" s="240">
        <v>14</v>
      </c>
      <c r="J161" s="241" t="str">
        <f>IF(Planning!$I20=0,G17&amp;F17,"")</f>
        <v>FC PortoRB Salzburg</v>
      </c>
      <c r="K161" s="255">
        <f t="shared" si="5"/>
        <v>1</v>
      </c>
      <c r="L161" s="298" t="str">
        <f>IF(AND(K161&gt;0,Planning!$I20=0),I17&amp;Language!$E$90&amp;H17,"")</f>
        <v>1 - 0</v>
      </c>
    </row>
    <row r="162" spans="9:12" x14ac:dyDescent="0.2">
      <c r="I162" s="240">
        <v>15</v>
      </c>
      <c r="J162" s="241" t="str">
        <f>IF(Planning!$I21=0,G18&amp;F18,"")</f>
        <v>Viktoria PilsenFerencvaros Budapest</v>
      </c>
      <c r="K162" s="255">
        <f t="shared" si="5"/>
        <v>1</v>
      </c>
      <c r="L162" s="298" t="str">
        <f>IF(AND(K162&gt;0,Planning!$I21=0),I18&amp;Language!$E$90&amp;H18,"")</f>
        <v>1 - 1</v>
      </c>
    </row>
    <row r="163" spans="9:12" x14ac:dyDescent="0.2">
      <c r="I163" s="240">
        <v>16</v>
      </c>
      <c r="J163" s="241" t="str">
        <f>IF(Planning!$I22=0,G19&amp;F19,"")</f>
        <v>PanathinaikosYoung Boys Bern</v>
      </c>
      <c r="K163" s="255">
        <f t="shared" si="5"/>
        <v>1</v>
      </c>
      <c r="L163" s="298" t="str">
        <f>IF(AND(K163&gt;0,Planning!$I22=0),I19&amp;Language!$E$90&amp;H19,"")</f>
        <v>4 - 1</v>
      </c>
    </row>
    <row r="164" spans="9:12" x14ac:dyDescent="0.2">
      <c r="I164" s="240">
        <v>17</v>
      </c>
      <c r="J164" s="241" t="str">
        <f>IF(Planning!$I23=0,G20&amp;F20,"")</f>
        <v>Olympique LyonFC Utrecht</v>
      </c>
      <c r="K164" s="255">
        <f t="shared" si="5"/>
        <v>1</v>
      </c>
      <c r="L164" s="298" t="str">
        <f>IF(AND(K164&gt;0,Planning!$I23=0),I20&amp;Language!$E$90&amp;H20,"")</f>
        <v>1 - 0</v>
      </c>
    </row>
    <row r="165" spans="9:12" x14ac:dyDescent="0.2">
      <c r="I165" s="240">
        <v>18</v>
      </c>
      <c r="J165" s="241" t="str">
        <f>IF(Planning!$I24=0,G21&amp;F21,"")</f>
        <v>Celta VigoVfB Stuttgart</v>
      </c>
      <c r="K165" s="255">
        <f t="shared" si="5"/>
        <v>1</v>
      </c>
      <c r="L165" s="298" t="str">
        <f>IF(AND(K165&gt;0,Planning!$I24=0),I21&amp;Language!$E$90&amp;H21,"")</f>
        <v>1 - 2</v>
      </c>
    </row>
    <row r="166" spans="9:12" x14ac:dyDescent="0.2">
      <c r="I166" s="240">
        <v>19</v>
      </c>
      <c r="J166" s="241" t="str">
        <f>IF(Planning!$I25=0,G22&amp;F22,"")</f>
        <v>Sporting BragaCeltic Glasgow</v>
      </c>
      <c r="K166" s="255">
        <f t="shared" si="5"/>
        <v>1</v>
      </c>
      <c r="L166" s="298" t="str">
        <f>IF(AND(K166&gt;0,Planning!$I25=0),I22&amp;Language!$E$90&amp;H22,"")</f>
        <v>2 - 0</v>
      </c>
    </row>
    <row r="167" spans="9:12" x14ac:dyDescent="0.2">
      <c r="I167" s="240">
        <v>20</v>
      </c>
      <c r="J167" s="241" t="str">
        <f>IF(Planning!$I26=0,G23&amp;F23,"")</f>
        <v>OGC NizzaFenerbahce SK</v>
      </c>
      <c r="K167" s="255">
        <f t="shared" si="5"/>
        <v>1</v>
      </c>
      <c r="L167" s="298" t="str">
        <f>IF(AND(K167&gt;0,Planning!$I26=0),I23&amp;Language!$E$90&amp;H23,"")</f>
        <v>1 - 2</v>
      </c>
    </row>
    <row r="168" spans="9:12" x14ac:dyDescent="0.2">
      <c r="I168" s="240">
        <v>21</v>
      </c>
      <c r="J168" s="241" t="str">
        <f>IF(Planning!$I27=0,G24&amp;F24,"")</f>
        <v>Malmö FFViktoria Pilsen</v>
      </c>
      <c r="K168" s="255">
        <f t="shared" si="5"/>
        <v>1</v>
      </c>
      <c r="L168" s="298" t="str">
        <f>IF(AND(K168&gt;0,Planning!$I27=0),I24&amp;Language!$E$90&amp;H24,"")</f>
        <v>0 - 3</v>
      </c>
    </row>
    <row r="169" spans="9:12" x14ac:dyDescent="0.2">
      <c r="I169" s="240">
        <v>22</v>
      </c>
      <c r="J169" s="241" t="str">
        <f>IF(Planning!$I28=0,G25&amp;F25,"")</f>
        <v>Young Boys BernFCSB Bukarest</v>
      </c>
      <c r="K169" s="255">
        <f t="shared" si="5"/>
        <v>1</v>
      </c>
      <c r="L169" s="298" t="str">
        <f>IF(AND(K169&gt;0,Planning!$I28=0),I25&amp;Language!$E$90&amp;H25,"")</f>
        <v>2 - 0</v>
      </c>
    </row>
    <row r="170" spans="9:12" x14ac:dyDescent="0.2">
      <c r="I170" s="240">
        <v>23</v>
      </c>
      <c r="J170" s="241" t="str">
        <f>IF(Planning!$I29=0,G26&amp;F26,"")</f>
        <v>Real Betis SevillaLudogorez Rasgrad</v>
      </c>
      <c r="K170" s="255">
        <f t="shared" si="5"/>
        <v>1</v>
      </c>
      <c r="L170" s="298" t="str">
        <f>IF(AND(K170&gt;0,Planning!$I29=0),I26&amp;Language!$E$90&amp;H26,"")</f>
        <v>2 - 0</v>
      </c>
    </row>
    <row r="171" spans="9:12" x14ac:dyDescent="0.2">
      <c r="I171" s="240">
        <v>24</v>
      </c>
      <c r="J171" s="241" t="str">
        <f>IF(Planning!$I30=0,G27&amp;F27,"")</f>
        <v>FC UtrechtBrann Bergen</v>
      </c>
      <c r="K171" s="255">
        <f t="shared" si="5"/>
        <v>1</v>
      </c>
      <c r="L171" s="298" t="str">
        <f>IF(AND(K171&gt;0,Planning!$I30=0),I27&amp;Language!$E$90&amp;H27,"")</f>
        <v>0 - 1</v>
      </c>
    </row>
    <row r="172" spans="9:12" x14ac:dyDescent="0.2">
      <c r="I172" s="240">
        <v>25</v>
      </c>
      <c r="J172" s="241" t="str">
        <f>IF(Planning!$I31=0,G28&amp;F28,"")</f>
        <v>SC FreiburgFC Bologna</v>
      </c>
      <c r="K172" s="255">
        <f t="shared" si="5"/>
        <v>1</v>
      </c>
      <c r="L172" s="298" t="str">
        <f>IF(AND(K172&gt;0,Planning!$I31=0),I28&amp;Language!$E$90&amp;H28,"")</f>
        <v>1 - 1</v>
      </c>
    </row>
    <row r="173" spans="9:12" x14ac:dyDescent="0.2">
      <c r="I173" s="240">
        <v>26</v>
      </c>
      <c r="J173" s="241" t="str">
        <f>IF(Planning!$I32=0,G29&amp;F29,"")</f>
        <v>Go Ahead Eagles DeventerPanathinaikos</v>
      </c>
      <c r="K173" s="255">
        <f t="shared" si="5"/>
        <v>1</v>
      </c>
      <c r="L173" s="298" t="str">
        <f>IF(AND(K173&gt;0,Planning!$I32=0),I29&amp;Language!$E$90&amp;H29,"")</f>
        <v>2 - 1</v>
      </c>
    </row>
    <row r="174" spans="9:12" x14ac:dyDescent="0.2">
      <c r="I174" s="240">
        <v>27</v>
      </c>
      <c r="J174" s="241" t="str">
        <f>IF(Planning!$I33=0,G30&amp;F30,"")</f>
        <v>Lille OSCAS Rom</v>
      </c>
      <c r="K174" s="255">
        <f t="shared" si="5"/>
        <v>1</v>
      </c>
      <c r="L174" s="298" t="str">
        <f>IF(AND(K174&gt;0,Planning!$I33=0),I30&amp;Language!$E$90&amp;H30,"")</f>
        <v>1 - 0</v>
      </c>
    </row>
    <row r="175" spans="9:12" x14ac:dyDescent="0.2">
      <c r="I175" s="240">
        <v>28</v>
      </c>
      <c r="J175" s="241" t="str">
        <f>IF(Planning!$I34=0,G31&amp;F31,"")</f>
        <v>Roter Stern BelgradFC Porto</v>
      </c>
      <c r="K175" s="255">
        <f t="shared" si="5"/>
        <v>1</v>
      </c>
      <c r="L175" s="298" t="str">
        <f>IF(AND(K175&gt;0,Planning!$I34=0),I31&amp;Language!$E$90&amp;H31,"")</f>
        <v>1 - 2</v>
      </c>
    </row>
    <row r="176" spans="9:12" x14ac:dyDescent="0.2">
      <c r="I176" s="240">
        <v>29</v>
      </c>
      <c r="J176" s="241" t="str">
        <f>IF(Planning!$I35=0,G32&amp;F32,"")</f>
        <v>Aston VillaFeyenoord Rotterdam</v>
      </c>
      <c r="K176" s="255">
        <f t="shared" si="5"/>
        <v>1</v>
      </c>
      <c r="L176" s="298" t="str">
        <f>IF(AND(K176&gt;0,Planning!$I35=0),I32&amp;Language!$E$90&amp;H32,"")</f>
        <v>2 - 0</v>
      </c>
    </row>
    <row r="177" spans="9:12" x14ac:dyDescent="0.2">
      <c r="I177" s="240">
        <v>30</v>
      </c>
      <c r="J177" s="241" t="str">
        <f>IF(Planning!$I36=0,G33&amp;F33,"")</f>
        <v>Dinamo ZagrebMaccabi Tel Aviv</v>
      </c>
      <c r="K177" s="255">
        <f t="shared" si="5"/>
        <v>1</v>
      </c>
      <c r="L177" s="298" t="str">
        <f>IF(AND(K177&gt;0,Planning!$I36=0),I33&amp;Language!$E$90&amp;H33,"")</f>
        <v>3 - 1</v>
      </c>
    </row>
    <row r="178" spans="9:12" x14ac:dyDescent="0.2">
      <c r="I178" s="240">
        <v>31</v>
      </c>
      <c r="J178" s="241" t="str">
        <f>IF(Planning!$I37=0,G34&amp;F34,"")</f>
        <v>RB SalzburgOlympique Lyon</v>
      </c>
      <c r="K178" s="255">
        <f t="shared" si="5"/>
        <v>1</v>
      </c>
      <c r="L178" s="298" t="str">
        <f>IF(AND(K178&gt;0,Planning!$I37=0),I34&amp;Language!$E$90&amp;H34,"")</f>
        <v>0 - 2</v>
      </c>
    </row>
    <row r="179" spans="9:12" x14ac:dyDescent="0.2">
      <c r="I179" s="240">
        <v>32</v>
      </c>
      <c r="J179" s="241" t="str">
        <f>IF(Planning!$I38=0,G35&amp;F35,"")</f>
        <v>VfB StuttgartFC Basel</v>
      </c>
      <c r="K179" s="255">
        <f t="shared" si="5"/>
        <v>1</v>
      </c>
      <c r="L179" s="298" t="str">
        <f>IF(AND(K179&gt;0,Planning!$I38=0),I35&amp;Language!$E$90&amp;H35,"")</f>
        <v>0 - 2</v>
      </c>
    </row>
    <row r="180" spans="9:12" x14ac:dyDescent="0.2">
      <c r="I180" s="240">
        <v>33</v>
      </c>
      <c r="J180" s="241" t="str">
        <f>IF(Planning!$I39=0,G36&amp;F36,"")</f>
        <v>FC MidtjyllandNottingham Forest</v>
      </c>
      <c r="K180" s="255">
        <f t="shared" ref="K180:K211" si="6">K36</f>
        <v>1</v>
      </c>
      <c r="L180" s="298" t="str">
        <f>IF(AND(K180&gt;0,Planning!$I39=0),I36&amp;Language!$E$90&amp;H36,"")</f>
        <v>3 - 2</v>
      </c>
    </row>
    <row r="181" spans="9:12" x14ac:dyDescent="0.2">
      <c r="I181" s="240">
        <v>34</v>
      </c>
      <c r="J181" s="241" t="str">
        <f>IF(Planning!$I40=0,G37&amp;F37,"")</f>
        <v>Glasgow RangersSturm Graz</v>
      </c>
      <c r="K181" s="255">
        <f t="shared" si="6"/>
        <v>1</v>
      </c>
      <c r="L181" s="298" t="str">
        <f>IF(AND(K181&gt;0,Planning!$I40=0),I37&amp;Language!$E$90&amp;H37,"")</f>
        <v>1 - 2</v>
      </c>
    </row>
    <row r="182" spans="9:12" x14ac:dyDescent="0.2">
      <c r="I182" s="240">
        <v>35</v>
      </c>
      <c r="J182" s="241" t="str">
        <f>IF(Planning!$I41=0,G38&amp;F38,"")</f>
        <v>Paok SalonikiCelta Vigo</v>
      </c>
      <c r="K182" s="255">
        <f t="shared" si="6"/>
        <v>1</v>
      </c>
      <c r="L182" s="298" t="str">
        <f>IF(AND(K182&gt;0,Planning!$I41=0),I38&amp;Language!$E$90&amp;H38,"")</f>
        <v>1 - 3</v>
      </c>
    </row>
    <row r="183" spans="9:12" x14ac:dyDescent="0.2">
      <c r="I183" s="240">
        <v>36</v>
      </c>
      <c r="J183" s="241" t="str">
        <f>IF(Planning!$I42=0,G39&amp;F39,"")</f>
        <v>Ferencvaros BudapestKRC Genk</v>
      </c>
      <c r="K183" s="255">
        <f t="shared" si="6"/>
        <v>1</v>
      </c>
      <c r="L183" s="298" t="str">
        <f>IF(AND(K183&gt;0,Planning!$I42=0),I39&amp;Language!$E$90&amp;H39,"")</f>
        <v>1 - 0</v>
      </c>
    </row>
    <row r="184" spans="9:12" x14ac:dyDescent="0.2">
      <c r="I184" s="240">
        <v>37</v>
      </c>
      <c r="J184" s="241" t="str">
        <f>IF(Planning!$I43=0,G40&amp;F40,"")</f>
        <v>PanathinaikosFeyenoord Rotterdam</v>
      </c>
      <c r="K184" s="255">
        <f t="shared" si="6"/>
        <v>1</v>
      </c>
      <c r="L184" s="298" t="str">
        <f>IF(AND(K184&gt;0,Planning!$I43=0),I40&amp;Language!$E$90&amp;H40,"")</f>
        <v>1 - 3</v>
      </c>
    </row>
    <row r="185" spans="9:12" x14ac:dyDescent="0.2">
      <c r="I185" s="240">
        <v>38</v>
      </c>
      <c r="J185" s="241" t="str">
        <f>IF(Planning!$I44=0,G41&amp;F41,"")</f>
        <v>Ferencvaros BudapestRB Salzburg</v>
      </c>
      <c r="K185" s="255">
        <f t="shared" si="6"/>
        <v>1</v>
      </c>
      <c r="L185" s="298" t="str">
        <f>IF(AND(K185&gt;0,Planning!$I44=0),I41&amp;Language!$E$90&amp;H41,"")</f>
        <v>3 - 2</v>
      </c>
    </row>
    <row r="186" spans="9:12" x14ac:dyDescent="0.2">
      <c r="I186" s="240">
        <v>39</v>
      </c>
      <c r="J186" s="241" t="str">
        <f>IF(Planning!$I45=0,G42&amp;F42,"")</f>
        <v>VfB StuttgartFenerbahce SK</v>
      </c>
      <c r="K186" s="255">
        <f t="shared" si="6"/>
        <v>1</v>
      </c>
      <c r="L186" s="298" t="str">
        <f>IF(AND(K186&gt;0,Planning!$I45=0),I42&amp;Language!$E$90&amp;H42,"")</f>
        <v>0 - 1</v>
      </c>
    </row>
    <row r="187" spans="9:12" x14ac:dyDescent="0.2">
      <c r="I187" s="240">
        <v>40</v>
      </c>
      <c r="J187" s="241" t="str">
        <f>IF(Planning!$I46=0,G43&amp;F43,"")</f>
        <v>FC BaselOlympique Lyon</v>
      </c>
      <c r="K187" s="255">
        <f t="shared" si="6"/>
        <v>1</v>
      </c>
      <c r="L187" s="298" t="str">
        <f>IF(AND(K187&gt;0,Planning!$I46=0),I43&amp;Language!$E$90&amp;H43,"")</f>
        <v>0 - 2</v>
      </c>
    </row>
    <row r="188" spans="9:12" x14ac:dyDescent="0.2">
      <c r="I188" s="240">
        <v>41</v>
      </c>
      <c r="J188" s="241" t="str">
        <f>IF(Planning!$I47=0,G44&amp;F44,"")</f>
        <v>Roter Stern BelgradSporting Braga</v>
      </c>
      <c r="K188" s="255">
        <f t="shared" si="6"/>
        <v>1</v>
      </c>
      <c r="L188" s="298" t="str">
        <f>IF(AND(K188&gt;0,Planning!$I47=0),I44&amp;Language!$E$90&amp;H44,"")</f>
        <v>0 - 2</v>
      </c>
    </row>
    <row r="189" spans="9:12" x14ac:dyDescent="0.2">
      <c r="I189" s="240">
        <v>42</v>
      </c>
      <c r="J189" s="241" t="str">
        <f>IF(Planning!$I48=0,G45&amp;F45,"")</f>
        <v>FC BolognaFCSB Bukarest</v>
      </c>
      <c r="K189" s="255">
        <f t="shared" si="6"/>
        <v>1</v>
      </c>
      <c r="L189" s="298" t="str">
        <f>IF(AND(K189&gt;0,Planning!$I48=0),I45&amp;Language!$E$90&amp;H45,"")</f>
        <v>2 - 1</v>
      </c>
    </row>
    <row r="190" spans="9:12" x14ac:dyDescent="0.2">
      <c r="I190" s="240">
        <v>43</v>
      </c>
      <c r="J190" s="241" t="str">
        <f>IF(Planning!$I49=0,G46&amp;F46,"")</f>
        <v>Glasgow RangersBrann Bergen</v>
      </c>
      <c r="K190" s="255">
        <f t="shared" si="6"/>
        <v>1</v>
      </c>
      <c r="L190" s="298" t="str">
        <f>IF(AND(K190&gt;0,Planning!$I49=0),I46&amp;Language!$E$90&amp;H46,"")</f>
        <v>0 - 3</v>
      </c>
    </row>
    <row r="191" spans="9:12" x14ac:dyDescent="0.2">
      <c r="I191" s="240">
        <v>44</v>
      </c>
      <c r="J191" s="241" t="str">
        <f>IF(Planning!$I50=0,G47&amp;F47,"")</f>
        <v>Aston VillaGo Ahead Eagles Deventer</v>
      </c>
      <c r="K191" s="255">
        <f t="shared" si="6"/>
        <v>1</v>
      </c>
      <c r="L191" s="298" t="str">
        <f>IF(AND(K191&gt;0,Planning!$I50=0),I47&amp;Language!$E$90&amp;H47,"")</f>
        <v>1 - 2</v>
      </c>
    </row>
    <row r="192" spans="9:12" x14ac:dyDescent="0.2">
      <c r="I192" s="240">
        <v>45</v>
      </c>
      <c r="J192" s="241" t="str">
        <f>IF(Planning!$I51=0,G48&amp;F48,"")</f>
        <v>Real Betis SevillaKRC Genk</v>
      </c>
      <c r="K192" s="255">
        <f t="shared" si="6"/>
        <v>1</v>
      </c>
      <c r="L192" s="298" t="str">
        <f>IF(AND(K192&gt;0,Planning!$I51=0),I48&amp;Language!$E$90&amp;H48,"")</f>
        <v>0 - 0</v>
      </c>
    </row>
    <row r="193" spans="9:12" x14ac:dyDescent="0.2">
      <c r="I193" s="240">
        <v>46</v>
      </c>
      <c r="J193" s="241" t="str">
        <f>IF(Planning!$I52=0,G49&amp;F49,"")</f>
        <v>Viktoria PilsenAS Rom</v>
      </c>
      <c r="K193" s="255">
        <f t="shared" si="6"/>
        <v>1</v>
      </c>
      <c r="L193" s="298" t="str">
        <f>IF(AND(K193&gt;0,Planning!$I52=0),I49&amp;Language!$E$90&amp;H49,"")</f>
        <v>2 - 1</v>
      </c>
    </row>
    <row r="194" spans="9:12" x14ac:dyDescent="0.2">
      <c r="I194" s="240">
        <v>47</v>
      </c>
      <c r="J194" s="241" t="str">
        <f>IF(Planning!$I53=0,G50&amp;F50,"")</f>
        <v>Paok SalonikiLille OSC</v>
      </c>
      <c r="K194" s="255">
        <f t="shared" si="6"/>
        <v>1</v>
      </c>
      <c r="L194" s="298" t="str">
        <f>IF(AND(K194&gt;0,Planning!$I53=0),I50&amp;Language!$E$90&amp;H50,"")</f>
        <v>4 - 3</v>
      </c>
    </row>
    <row r="195" spans="9:12" x14ac:dyDescent="0.2">
      <c r="I195" s="240">
        <v>48</v>
      </c>
      <c r="J195" s="241" t="str">
        <f>IF(Planning!$I54=0,G51&amp;F51,"")</f>
        <v>Sturm GrazCeltic Glasgow</v>
      </c>
      <c r="K195" s="255">
        <f t="shared" si="6"/>
        <v>1</v>
      </c>
      <c r="L195" s="298" t="str">
        <f>IF(AND(K195&gt;0,Planning!$I54=0),I51&amp;Language!$E$90&amp;H51,"")</f>
        <v>1 - 2</v>
      </c>
    </row>
    <row r="196" spans="9:12" x14ac:dyDescent="0.2">
      <c r="I196" s="240">
        <v>49</v>
      </c>
      <c r="J196" s="241" t="str">
        <f>IF(Planning!$I55=0,G52&amp;F52,"")</f>
        <v>FC MidtjyllandMaccabi Tel Aviv</v>
      </c>
      <c r="K196" s="255">
        <f t="shared" si="6"/>
        <v>1</v>
      </c>
      <c r="L196" s="298" t="str">
        <f>IF(AND(K196&gt;0,Planning!$I55=0),I52&amp;Language!$E$90&amp;H52,"")</f>
        <v>3 - 0</v>
      </c>
    </row>
    <row r="197" spans="9:12" x14ac:dyDescent="0.2">
      <c r="I197" s="240">
        <v>50</v>
      </c>
      <c r="J197" s="241" t="str">
        <f>IF(Planning!$I56=0,G53&amp;F53,"")</f>
        <v>FC PortoNottingham Forest</v>
      </c>
      <c r="K197" s="255">
        <f t="shared" si="6"/>
        <v>1</v>
      </c>
      <c r="L197" s="298" t="str">
        <f>IF(AND(K197&gt;0,Planning!$I56=0),I53&amp;Language!$E$90&amp;H53,"")</f>
        <v>0 - 2</v>
      </c>
    </row>
    <row r="198" spans="9:12" x14ac:dyDescent="0.2">
      <c r="I198" s="240">
        <v>51</v>
      </c>
      <c r="J198" s="241" t="str">
        <f>IF(Planning!$I57=0,G54&amp;F54,"")</f>
        <v>FC UtrechtSC Freiburg</v>
      </c>
      <c r="K198" s="255">
        <f t="shared" si="6"/>
        <v>1</v>
      </c>
      <c r="L198" s="298" t="str">
        <f>IF(AND(K198&gt;0,Planning!$I57=0),I54&amp;Language!$E$90&amp;H54,"")</f>
        <v>0 - 2</v>
      </c>
    </row>
    <row r="199" spans="9:12" x14ac:dyDescent="0.2">
      <c r="I199" s="240">
        <v>52</v>
      </c>
      <c r="J199" s="241" t="str">
        <f>IF(Planning!$I58=0,G55&amp;F55,"")</f>
        <v>Ludogorez RasgradYoung Boys Bern</v>
      </c>
      <c r="K199" s="255">
        <f t="shared" si="6"/>
        <v>1</v>
      </c>
      <c r="L199" s="298" t="str">
        <f>IF(AND(K199&gt;0,Planning!$I58=0),I55&amp;Language!$E$90&amp;H55,"")</f>
        <v>2 - 3</v>
      </c>
    </row>
    <row r="200" spans="9:12" x14ac:dyDescent="0.2">
      <c r="I200" s="240">
        <v>53</v>
      </c>
      <c r="J200" s="241" t="str">
        <f>IF(Planning!$I59=0,G56&amp;F56,"")</f>
        <v>OGC NizzaCelta Vigo</v>
      </c>
      <c r="K200" s="255">
        <f t="shared" si="6"/>
        <v>1</v>
      </c>
      <c r="L200" s="298" t="str">
        <f>IF(AND(K200&gt;0,Planning!$I59=0),I56&amp;Language!$E$90&amp;H56,"")</f>
        <v>1 - 2</v>
      </c>
    </row>
    <row r="201" spans="9:12" x14ac:dyDescent="0.2">
      <c r="I201" s="240">
        <v>54</v>
      </c>
      <c r="J201" s="241" t="str">
        <f>IF(Planning!$I60=0,G57&amp;F57,"")</f>
        <v>Dinamo ZagrebMalmö FF</v>
      </c>
      <c r="K201" s="255">
        <f t="shared" si="6"/>
        <v>1</v>
      </c>
      <c r="L201" s="298" t="str">
        <f>IF(AND(K201&gt;0,Planning!$I60=0),I57&amp;Language!$E$90&amp;H57,"")</f>
        <v>1 - 1</v>
      </c>
    </row>
    <row r="202" spans="9:12" x14ac:dyDescent="0.2">
      <c r="I202" s="240">
        <v>55</v>
      </c>
      <c r="J202" s="241" t="str">
        <f>IF(Planning!$I61=0,G58&amp;F58,"")</f>
        <v>Celta VigoDinamo Zagreb</v>
      </c>
      <c r="K202" s="255">
        <f t="shared" si="6"/>
        <v>1</v>
      </c>
      <c r="L202" s="298" t="str">
        <f>IF(AND(K202&gt;0,Planning!$I61=0),I58&amp;Language!$E$90&amp;H58,"")</f>
        <v>3 - 0</v>
      </c>
    </row>
    <row r="203" spans="9:12" x14ac:dyDescent="0.2">
      <c r="I203" s="240">
        <v>56</v>
      </c>
      <c r="J203" s="241" t="str">
        <f>IF(Planning!$I62=0,G59&amp;F59,"")</f>
        <v>Go Ahead Eagles DeventerRB Salzburg</v>
      </c>
      <c r="K203" s="255">
        <f t="shared" si="6"/>
        <v>1</v>
      </c>
      <c r="L203" s="298" t="str">
        <f>IF(AND(K203&gt;0,Planning!$I62=0),I59&amp;Language!$E$90&amp;H59,"")</f>
        <v>0 - 2</v>
      </c>
    </row>
    <row r="204" spans="9:12" x14ac:dyDescent="0.2">
      <c r="I204" s="240">
        <v>57</v>
      </c>
      <c r="J204" s="241" t="str">
        <f>IF(Planning!$I63=0,G60&amp;F60,"")</f>
        <v>Lille OSCRoter Stern Belgrad</v>
      </c>
      <c r="K204" s="255">
        <f t="shared" si="6"/>
        <v>1</v>
      </c>
      <c r="L204" s="298" t="str">
        <f>IF(AND(K204&gt;0,Planning!$I63=0),I60&amp;Language!$E$90&amp;H60,"")</f>
        <v>0 - 1</v>
      </c>
    </row>
    <row r="205" spans="9:12" x14ac:dyDescent="0.2">
      <c r="I205" s="240">
        <v>58</v>
      </c>
      <c r="J205" s="241" t="str">
        <f>IF(Planning!$I64=0,G61&amp;F61,"")</f>
        <v>FCSB BukarestFC Basel</v>
      </c>
      <c r="K205" s="255">
        <f t="shared" si="6"/>
        <v>1</v>
      </c>
      <c r="L205" s="298" t="str">
        <f>IF(AND(K205&gt;0,Planning!$I64=0),I61&amp;Language!$E$90&amp;H61,"")</f>
        <v>1 - 3</v>
      </c>
    </row>
    <row r="206" spans="9:12" x14ac:dyDescent="0.2">
      <c r="I206" s="240">
        <v>59</v>
      </c>
      <c r="J206" s="241" t="str">
        <f>IF(Planning!$I65=0,G62&amp;F62,"")</f>
        <v>Celtic GlasgowFC Midtjylland</v>
      </c>
      <c r="K206" s="255">
        <f t="shared" si="6"/>
        <v>1</v>
      </c>
      <c r="L206" s="298" t="str">
        <f>IF(AND(K206&gt;0,Planning!$I65=0),I62&amp;Language!$E$90&amp;H62,"")</f>
        <v>1 - 3</v>
      </c>
    </row>
    <row r="207" spans="9:12" x14ac:dyDescent="0.2">
      <c r="I207" s="240">
        <v>60</v>
      </c>
      <c r="J207" s="241" t="str">
        <f>IF(Planning!$I66=0,G63&amp;F63,"")</f>
        <v>SC FreiburgOGC Nizza</v>
      </c>
      <c r="K207" s="255">
        <f t="shared" si="6"/>
        <v>1</v>
      </c>
      <c r="L207" s="298" t="str">
        <f>IF(AND(K207&gt;0,Planning!$I66=0),I63&amp;Language!$E$90&amp;H63,"")</f>
        <v>3 - 1</v>
      </c>
    </row>
    <row r="208" spans="9:12" x14ac:dyDescent="0.2">
      <c r="I208" s="240">
        <v>61</v>
      </c>
      <c r="J208" s="241" t="str">
        <f>IF(Planning!$I67=0,G64&amp;F64,"")</f>
        <v>Nottingham ForestSturm Graz</v>
      </c>
      <c r="K208" s="255">
        <f t="shared" si="6"/>
        <v>1</v>
      </c>
      <c r="L208" s="298" t="str">
        <f>IF(AND(K208&gt;0,Planning!$I67=0),I64&amp;Language!$E$90&amp;H64,"")</f>
        <v>0 - 0</v>
      </c>
    </row>
    <row r="209" spans="9:12" x14ac:dyDescent="0.2">
      <c r="I209" s="240">
        <v>62</v>
      </c>
      <c r="J209" s="241" t="str">
        <f>IF(Planning!$I68=0,G65&amp;F65,"")</f>
        <v>FC PortoFC Utrecht</v>
      </c>
      <c r="K209" s="255">
        <f t="shared" si="6"/>
        <v>1</v>
      </c>
      <c r="L209" s="298" t="str">
        <f>IF(AND(K209&gt;0,Planning!$I68=0),I65&amp;Language!$E$90&amp;H65,"")</f>
        <v>1 - 1</v>
      </c>
    </row>
    <row r="210" spans="9:12" x14ac:dyDescent="0.2">
      <c r="I210" s="240">
        <v>63</v>
      </c>
      <c r="J210" s="241" t="str">
        <f>IF(Planning!$I69=0,G66&amp;F66,"")</f>
        <v>PanathinaikosMalmö FF</v>
      </c>
      <c r="K210" s="255">
        <f t="shared" si="6"/>
        <v>1</v>
      </c>
      <c r="L210" s="298" t="str">
        <f>IF(AND(K210&gt;0,Planning!$I69=0),I66&amp;Language!$E$90&amp;H66,"")</f>
        <v>1 - 0</v>
      </c>
    </row>
    <row r="211" spans="9:12" x14ac:dyDescent="0.2">
      <c r="I211" s="240">
        <v>64</v>
      </c>
      <c r="J211" s="241" t="str">
        <f>IF(Planning!$I70=0,G67&amp;F67,"")</f>
        <v>Maccabi Tel AvivAston Villa</v>
      </c>
      <c r="K211" s="255">
        <f t="shared" si="6"/>
        <v>1</v>
      </c>
      <c r="L211" s="298" t="str">
        <f>IF(AND(K211&gt;0,Planning!$I70=0),I67&amp;Language!$E$90&amp;H67,"")</f>
        <v>0 - 2</v>
      </c>
    </row>
    <row r="212" spans="9:12" x14ac:dyDescent="0.2">
      <c r="I212" s="240">
        <v>65</v>
      </c>
      <c r="J212" s="241" t="str">
        <f>IF(Planning!$I71=0,G68&amp;F68,"")</f>
        <v>AS RomGlasgow Rangers</v>
      </c>
      <c r="K212" s="255">
        <f t="shared" ref="K212:K243" si="7">K68</f>
        <v>1</v>
      </c>
      <c r="L212" s="298" t="str">
        <f>IF(AND(K212&gt;0,Planning!$I71=0),I68&amp;Language!$E$90&amp;H68,"")</f>
        <v>2 - 0</v>
      </c>
    </row>
    <row r="213" spans="9:12" x14ac:dyDescent="0.2">
      <c r="I213" s="240">
        <v>66</v>
      </c>
      <c r="J213" s="241" t="str">
        <f>IF(Planning!$I72=0,G69&amp;F69,"")</f>
        <v>Olympique LyonReal Betis Sevilla</v>
      </c>
      <c r="K213" s="255">
        <f t="shared" si="7"/>
        <v>1</v>
      </c>
      <c r="L213" s="298" t="str">
        <f>IF(AND(K213&gt;0,Planning!$I72=0),I69&amp;Language!$E$90&amp;H69,"")</f>
        <v>0 - 2</v>
      </c>
    </row>
    <row r="214" spans="9:12" x14ac:dyDescent="0.2">
      <c r="I214" s="240">
        <v>67</v>
      </c>
      <c r="J214" s="241" t="str">
        <f>IF(Planning!$I73=0,G70&amp;F70,"")</f>
        <v>Ludogorez RasgradFerencvaros Budapest</v>
      </c>
      <c r="K214" s="255">
        <f t="shared" si="7"/>
        <v>1</v>
      </c>
      <c r="L214" s="298" t="str">
        <f>IF(AND(K214&gt;0,Planning!$I73=0),I70&amp;Language!$E$90&amp;H70,"")</f>
        <v>1 - 3</v>
      </c>
    </row>
    <row r="215" spans="9:12" x14ac:dyDescent="0.2">
      <c r="I215" s="240">
        <v>68</v>
      </c>
      <c r="J215" s="241" t="str">
        <f>IF(Planning!$I74=0,G71&amp;F71,"")</f>
        <v>Young Boys BernPaok Saloniki</v>
      </c>
      <c r="K215" s="255">
        <f t="shared" si="7"/>
        <v>1</v>
      </c>
      <c r="L215" s="298" t="str">
        <f>IF(AND(K215&gt;0,Planning!$I74=0),I71&amp;Language!$E$90&amp;H71,"")</f>
        <v>0 - 4</v>
      </c>
    </row>
    <row r="216" spans="9:12" x14ac:dyDescent="0.2">
      <c r="I216" s="240">
        <v>69</v>
      </c>
      <c r="J216" s="241" t="str">
        <f>IF(Planning!$I75=0,G72&amp;F72,"")</f>
        <v>KRC GenkSporting Braga</v>
      </c>
      <c r="K216" s="255">
        <f t="shared" si="7"/>
        <v>1</v>
      </c>
      <c r="L216" s="298" t="str">
        <f>IF(AND(K216&gt;0,Planning!$I75=0),I72&amp;Language!$E$90&amp;H72,"")</f>
        <v>4 - 3</v>
      </c>
    </row>
    <row r="217" spans="9:12" x14ac:dyDescent="0.2">
      <c r="I217" s="240">
        <v>70</v>
      </c>
      <c r="J217" s="241" t="str">
        <f>IF(Planning!$I76=0,G73&amp;F73,"")</f>
        <v>Fenerbahce SKViktoria Pilsen</v>
      </c>
      <c r="K217" s="255">
        <f t="shared" si="7"/>
        <v>1</v>
      </c>
      <c r="L217" s="298" t="str">
        <f>IF(AND(K217&gt;0,Planning!$I76=0),I73&amp;Language!$E$90&amp;H73,"")</f>
        <v>0 - 0</v>
      </c>
    </row>
    <row r="218" spans="9:12" x14ac:dyDescent="0.2">
      <c r="I218" s="240">
        <v>71</v>
      </c>
      <c r="J218" s="241" t="str">
        <f>IF(Planning!$I77=0,G74&amp;F74,"")</f>
        <v>Brann BergenFC Bologna</v>
      </c>
      <c r="K218" s="255">
        <f t="shared" si="7"/>
        <v>1</v>
      </c>
      <c r="L218" s="298" t="str">
        <f>IF(AND(K218&gt;0,Planning!$I77=0),I74&amp;Language!$E$90&amp;H74,"")</f>
        <v>0 - 0</v>
      </c>
    </row>
    <row r="219" spans="9:12" x14ac:dyDescent="0.2">
      <c r="I219" s="240">
        <v>72</v>
      </c>
      <c r="J219" s="241" t="str">
        <f>IF(Planning!$I78=0,G75&amp;F75,"")</f>
        <v>Feyenoord RotterdamVfB Stuttgart</v>
      </c>
      <c r="K219" s="255">
        <f t="shared" si="7"/>
        <v>1</v>
      </c>
      <c r="L219" s="298" t="str">
        <f>IF(AND(K219&gt;0,Planning!$I78=0),I75&amp;Language!$E$90&amp;H75,"")</f>
        <v>0 - 2</v>
      </c>
    </row>
    <row r="220" spans="9:12" x14ac:dyDescent="0.2">
      <c r="I220" s="240">
        <v>73</v>
      </c>
      <c r="J220" s="241" t="str">
        <f>IF(Planning!$I79=0,G76&amp;F76,"")</f>
        <v>FC MidtjyllandAS Rom</v>
      </c>
      <c r="K220" s="255">
        <f t="shared" si="7"/>
        <v>1</v>
      </c>
      <c r="L220" s="298" t="str">
        <f>IF(AND(K220&gt;0,Planning!$I79=0),I76&amp;Language!$E$90&amp;H76,"")</f>
        <v>1 - 2</v>
      </c>
    </row>
    <row r="221" spans="9:12" x14ac:dyDescent="0.2">
      <c r="I221" s="240">
        <v>74</v>
      </c>
      <c r="J221" s="241" t="str">
        <f>IF(Planning!$I80=0,G77&amp;F77,"")</f>
        <v>Young Boys BernAston Villa</v>
      </c>
      <c r="K221" s="255">
        <f t="shared" si="7"/>
        <v>1</v>
      </c>
      <c r="L221" s="298" t="str">
        <f>IF(AND(K221&gt;0,Planning!$I80=0),I77&amp;Language!$E$90&amp;H77,"")</f>
        <v>1 - 2</v>
      </c>
    </row>
    <row r="222" spans="9:12" x14ac:dyDescent="0.2">
      <c r="I222" s="240">
        <v>75</v>
      </c>
      <c r="J222" s="241" t="str">
        <f>IF(Planning!$I81=0,G78&amp;F78,"")</f>
        <v>OGC NizzaFC Porto</v>
      </c>
      <c r="K222" s="255">
        <f t="shared" si="7"/>
        <v>1</v>
      </c>
      <c r="L222" s="298" t="str">
        <f>IF(AND(K222&gt;0,Planning!$I81=0),I78&amp;Language!$E$90&amp;H78,"")</f>
        <v>0 - 3</v>
      </c>
    </row>
    <row r="223" spans="9:12" x14ac:dyDescent="0.2">
      <c r="I223" s="240">
        <v>76</v>
      </c>
      <c r="J223" s="241" t="str">
        <f>IF(Planning!$I82=0,G79&amp;F79,"")</f>
        <v>Celtic GlasgowFeyenoord Rotterdam</v>
      </c>
      <c r="K223" s="255">
        <f t="shared" si="7"/>
        <v>1</v>
      </c>
      <c r="L223" s="298" t="str">
        <f>IF(AND(K223&gt;0,Planning!$I82=0),I79&amp;Language!$E$90&amp;H79,"")</f>
        <v>3 - 1</v>
      </c>
    </row>
    <row r="224" spans="9:12" x14ac:dyDescent="0.2">
      <c r="I224" s="240">
        <v>77</v>
      </c>
      <c r="J224" s="241" t="str">
        <f>IF(Planning!$I83=0,G80&amp;F80,"")</f>
        <v>Dinamo ZagrebLille OSC</v>
      </c>
      <c r="K224" s="255">
        <f t="shared" si="7"/>
        <v>1</v>
      </c>
      <c r="L224" s="298" t="str">
        <f>IF(AND(K224&gt;0,Planning!$I83=0),I80&amp;Language!$E$90&amp;H80,"")</f>
        <v>0 - 4</v>
      </c>
    </row>
    <row r="225" spans="9:12" x14ac:dyDescent="0.2">
      <c r="I225" s="240">
        <v>78</v>
      </c>
      <c r="J225" s="241" t="str">
        <f>IF(Planning!$I84=0,G81&amp;F81,"")</f>
        <v>Ferencvaros BudapestFenerbahce SK</v>
      </c>
      <c r="K225" s="255">
        <f t="shared" si="7"/>
        <v>1</v>
      </c>
      <c r="L225" s="298" t="str">
        <f>IF(AND(K225&gt;0,Planning!$I84=0),I81&amp;Language!$E$90&amp;H81,"")</f>
        <v>1 - 1</v>
      </c>
    </row>
    <row r="226" spans="9:12" x14ac:dyDescent="0.2">
      <c r="I226" s="240">
        <v>79</v>
      </c>
      <c r="J226" s="241" t="str">
        <f>IF(Planning!$I85=0,G82&amp;F82,"")</f>
        <v>Brann BergenPaok Saloniki</v>
      </c>
      <c r="K226" s="255">
        <f t="shared" si="7"/>
        <v>1</v>
      </c>
      <c r="L226" s="298" t="str">
        <f>IF(AND(K226&gt;0,Planning!$I85=0),I82&amp;Language!$E$90&amp;H82,"")</f>
        <v>1 - 1</v>
      </c>
    </row>
    <row r="227" spans="9:12" x14ac:dyDescent="0.2">
      <c r="I227" s="240">
        <v>80</v>
      </c>
      <c r="J227" s="241" t="str">
        <f>IF(Planning!$I86=0,G83&amp;F83,"")</f>
        <v>SC FreiburgViktoria Pilsen</v>
      </c>
      <c r="K227" s="255">
        <f t="shared" si="7"/>
        <v>1</v>
      </c>
      <c r="L227" s="298" t="str">
        <f>IF(AND(K227&gt;0,Planning!$I86=0),I83&amp;Language!$E$90&amp;H83,"")</f>
        <v>0 - 0</v>
      </c>
    </row>
    <row r="228" spans="9:12" x14ac:dyDescent="0.2">
      <c r="I228" s="240">
        <v>81</v>
      </c>
      <c r="J228" s="241" t="str">
        <f>IF(Planning!$I87=0,G84&amp;F84,"")</f>
        <v>Celta VigoLudogorez Rasgrad</v>
      </c>
      <c r="K228" s="255">
        <f t="shared" si="7"/>
        <v>1</v>
      </c>
      <c r="L228" s="298" t="str">
        <f>IF(AND(K228&gt;0,Planning!$I87=0),I84&amp;Language!$E$90&amp;H84,"")</f>
        <v>2 - 3</v>
      </c>
    </row>
    <row r="229" spans="9:12" x14ac:dyDescent="0.2">
      <c r="I229" s="240">
        <v>82</v>
      </c>
      <c r="J229" s="241" t="str">
        <f>IF(Planning!$I88=0,G85&amp;F85,"")</f>
        <v>Sporting BragaGlasgow Rangers</v>
      </c>
      <c r="K229" s="255">
        <f t="shared" si="7"/>
        <v>1</v>
      </c>
      <c r="L229" s="298" t="str">
        <f>IF(AND(K229&gt;0,Planning!$I88=0),I85&amp;Language!$E$90&amp;H85,"")</f>
        <v>1 - 1</v>
      </c>
    </row>
    <row r="230" spans="9:12" x14ac:dyDescent="0.2">
      <c r="I230" s="240">
        <v>83</v>
      </c>
      <c r="J230" s="241" t="str">
        <f>IF(Planning!$I89=0,G86&amp;F86,"")</f>
        <v>FC UtrechtReal Betis Sevilla</v>
      </c>
      <c r="K230" s="255">
        <f t="shared" si="7"/>
        <v>1</v>
      </c>
      <c r="L230" s="298" t="str">
        <f>IF(AND(K230&gt;0,Planning!$I89=0),I86&amp;Language!$E$90&amp;H86,"")</f>
        <v>1 - 2</v>
      </c>
    </row>
    <row r="231" spans="9:12" x14ac:dyDescent="0.2">
      <c r="I231" s="240">
        <v>84</v>
      </c>
      <c r="J231" s="241" t="str">
        <f>IF(Planning!$I90=0,G87&amp;F87,"")</f>
        <v>Olympique LyonMaccabi Tel Aviv</v>
      </c>
      <c r="K231" s="255">
        <f t="shared" si="7"/>
        <v>1</v>
      </c>
      <c r="L231" s="298" t="str">
        <f>IF(AND(K231&gt;0,Planning!$I90=0),I87&amp;Language!$E$90&amp;H87,"")</f>
        <v>6 - 0</v>
      </c>
    </row>
    <row r="232" spans="9:12" x14ac:dyDescent="0.2">
      <c r="I232" s="240">
        <v>85</v>
      </c>
      <c r="J232" s="241" t="str">
        <f>IF(Planning!$I91=0,G88&amp;F88,"")</f>
        <v>FCSB BukarestRoter Stern Belgrad</v>
      </c>
      <c r="K232" s="255">
        <f t="shared" si="7"/>
        <v>1</v>
      </c>
      <c r="L232" s="298" t="str">
        <f>IF(AND(K232&gt;0,Planning!$I91=0),I88&amp;Language!$E$90&amp;H88,"")</f>
        <v>0 - 1</v>
      </c>
    </row>
    <row r="233" spans="9:12" x14ac:dyDescent="0.2">
      <c r="I233" s="240">
        <v>86</v>
      </c>
      <c r="J233" s="241" t="str">
        <f>IF(Planning!$I92=0,G89&amp;F89,"")</f>
        <v>Malmö FFNottingham Forest</v>
      </c>
      <c r="K233" s="255">
        <f t="shared" si="7"/>
        <v>1</v>
      </c>
      <c r="L233" s="298" t="str">
        <f>IF(AND(K233&gt;0,Planning!$I92=0),I89&amp;Language!$E$90&amp;H89,"")</f>
        <v>0 - 3</v>
      </c>
    </row>
    <row r="234" spans="9:12" x14ac:dyDescent="0.2">
      <c r="I234" s="240">
        <v>87</v>
      </c>
      <c r="J234" s="241" t="str">
        <f>IF(Planning!$I93=0,G90&amp;F90,"")</f>
        <v>RB SalzburgFC Bologna</v>
      </c>
      <c r="K234" s="255">
        <f t="shared" si="7"/>
        <v>1</v>
      </c>
      <c r="L234" s="298" t="str">
        <f>IF(AND(K234&gt;0,Planning!$I93=0),I90&amp;Language!$E$90&amp;H90,"")</f>
        <v>1 - 4</v>
      </c>
    </row>
    <row r="235" spans="9:12" x14ac:dyDescent="0.2">
      <c r="I235" s="240">
        <v>88</v>
      </c>
      <c r="J235" s="241" t="str">
        <f>IF(Planning!$I94=0,G91&amp;F91,"")</f>
        <v>VfB StuttgartGo Ahead Eagles Deventer</v>
      </c>
      <c r="K235" s="255">
        <f t="shared" si="7"/>
        <v>1</v>
      </c>
      <c r="L235" s="298" t="str">
        <f>IF(AND(K235&gt;0,Planning!$I94=0),I91&amp;Language!$E$90&amp;H91,"")</f>
        <v>4 - 0</v>
      </c>
    </row>
    <row r="236" spans="9:12" x14ac:dyDescent="0.2">
      <c r="I236" s="240">
        <v>89</v>
      </c>
      <c r="J236" s="241" t="str">
        <f>IF(Planning!$I95=0,G92&amp;F92,"")</f>
        <v>FC BaselKRC Genk</v>
      </c>
      <c r="K236" s="255">
        <f t="shared" si="7"/>
        <v>1</v>
      </c>
      <c r="L236" s="298" t="str">
        <f>IF(AND(K236&gt;0,Planning!$I95=0),I92&amp;Language!$E$90&amp;H92,"")</f>
        <v>1 - 2</v>
      </c>
    </row>
    <row r="237" spans="9:12" x14ac:dyDescent="0.2">
      <c r="I237" s="240">
        <v>90</v>
      </c>
      <c r="J237" s="241" t="str">
        <f>IF(Planning!$I96=0,G93&amp;F93,"")</f>
        <v>Sturm GrazPanathinaikos</v>
      </c>
      <c r="K237" s="255">
        <f t="shared" si="7"/>
        <v>1</v>
      </c>
      <c r="L237" s="298" t="str">
        <f>IF(AND(K237&gt;0,Planning!$I96=0),I93&amp;Language!$E$90&amp;H93,"")</f>
        <v>1 - 2</v>
      </c>
    </row>
    <row r="238" spans="9:12" x14ac:dyDescent="0.2">
      <c r="I238" s="240">
        <v>91</v>
      </c>
      <c r="J238" s="241" t="str">
        <f>IF(Planning!$I97=0,G94&amp;F94,"")</f>
        <v>Real Betis SevillaDinamo Zagreb</v>
      </c>
      <c r="K238" s="255">
        <f t="shared" si="7"/>
        <v>1</v>
      </c>
      <c r="L238" s="298" t="str">
        <f>IF(AND(K238&gt;0,Planning!$I97=0),I94&amp;Language!$E$90&amp;H94,"")</f>
        <v>3 - 1</v>
      </c>
    </row>
    <row r="239" spans="9:12" x14ac:dyDescent="0.2">
      <c r="I239" s="240">
        <v>92</v>
      </c>
      <c r="J239" s="241" t="str">
        <f>IF(Planning!$I98=0,G95&amp;F95,"")</f>
        <v>Glasgow RangersFerencvaros Budapest</v>
      </c>
      <c r="K239" s="255">
        <f t="shared" si="7"/>
        <v>1</v>
      </c>
      <c r="L239" s="298" t="str">
        <f>IF(AND(K239&gt;0,Planning!$I98=0),I95&amp;Language!$E$90&amp;H95,"")</f>
        <v>1 - 2</v>
      </c>
    </row>
    <row r="240" spans="9:12" x14ac:dyDescent="0.2">
      <c r="I240" s="240">
        <v>93</v>
      </c>
      <c r="J240" s="241" t="str">
        <f>IF(Planning!$I99=0,G96&amp;F96,"")</f>
        <v>KRC GenkFC Midtjylland</v>
      </c>
      <c r="K240" s="255">
        <f t="shared" si="7"/>
        <v>1</v>
      </c>
      <c r="L240" s="298" t="str">
        <f>IF(AND(K240&gt;0,Planning!$I99=0),I96&amp;Language!$E$90&amp;H96,"")</f>
        <v>0 - 1</v>
      </c>
    </row>
    <row r="241" spans="9:12" x14ac:dyDescent="0.2">
      <c r="I241" s="240">
        <v>94</v>
      </c>
      <c r="J241" s="241" t="str">
        <f>IF(Planning!$I100=0,G97&amp;F97,"")</f>
        <v>Paok SalonikiLudogorez Rasgrad</v>
      </c>
      <c r="K241" s="255">
        <f t="shared" si="7"/>
        <v>1</v>
      </c>
      <c r="L241" s="298" t="str">
        <f>IF(AND(K241&gt;0,Planning!$I100=0),I97&amp;Language!$E$90&amp;H97,"")</f>
        <v>3 - 3</v>
      </c>
    </row>
    <row r="242" spans="9:12" x14ac:dyDescent="0.2">
      <c r="I242" s="240">
        <v>95</v>
      </c>
      <c r="J242" s="241" t="str">
        <f>IF(Planning!$I101=0,G98&amp;F98,"")</f>
        <v>Sporting BragaOGC Nizza</v>
      </c>
      <c r="K242" s="255">
        <f t="shared" si="7"/>
        <v>1</v>
      </c>
      <c r="L242" s="298" t="str">
        <f>IF(AND(K242&gt;0,Planning!$I101=0),I98&amp;Language!$E$90&amp;H98,"")</f>
        <v>1 - 0</v>
      </c>
    </row>
    <row r="243" spans="9:12" x14ac:dyDescent="0.2">
      <c r="I243" s="240">
        <v>96</v>
      </c>
      <c r="J243" s="241" t="str">
        <f>IF(Planning!$I102=0,G99&amp;F99,"")</f>
        <v>Roter Stern BelgradSturm Graz</v>
      </c>
      <c r="K243" s="255">
        <f t="shared" si="7"/>
        <v>1</v>
      </c>
      <c r="L243" s="298" t="str">
        <f>IF(AND(K243&gt;0,Planning!$I102=0),I99&amp;Language!$E$90&amp;H99,"")</f>
        <v>1 - 0</v>
      </c>
    </row>
    <row r="244" spans="9:12" x14ac:dyDescent="0.2">
      <c r="I244" s="240">
        <v>97</v>
      </c>
      <c r="J244" s="241" t="str">
        <f>IF(Planning!$I103=0,G100&amp;F100,"")</f>
        <v>Lille OSCYoung Boys Bern</v>
      </c>
      <c r="K244" s="255">
        <f t="shared" ref="K244:K275" si="8">K100</f>
        <v>1</v>
      </c>
      <c r="L244" s="298" t="str">
        <f>IF(AND(K244&gt;0,Planning!$I103=0),I100&amp;Language!$E$90&amp;H100,"")</f>
        <v>0 - 1</v>
      </c>
    </row>
    <row r="245" spans="9:12" x14ac:dyDescent="0.2">
      <c r="I245" s="240">
        <v>98</v>
      </c>
      <c r="J245" s="241" t="str">
        <f>IF(Planning!$I104=0,G101&amp;F101,"")</f>
        <v>Nottingham ForestFC Utrecht</v>
      </c>
      <c r="K245" s="255">
        <f t="shared" si="8"/>
        <v>1</v>
      </c>
      <c r="L245" s="298" t="str">
        <f>IF(AND(K245&gt;0,Planning!$I104=0),I101&amp;Language!$E$90&amp;H101,"")</f>
        <v>2 - 1</v>
      </c>
    </row>
    <row r="246" spans="9:12" x14ac:dyDescent="0.2">
      <c r="I246" s="240">
        <v>99</v>
      </c>
      <c r="J246" s="241" t="str">
        <f>IF(Planning!$I105=0,G102&amp;F102,"")</f>
        <v>Maccabi Tel AvivVfB Stuttgart</v>
      </c>
      <c r="K246" s="255">
        <f t="shared" si="8"/>
        <v>1</v>
      </c>
      <c r="L246" s="298" t="str">
        <f>IF(AND(K246&gt;0,Planning!$I105=0),I102&amp;Language!$E$90&amp;H102,"")</f>
        <v>1 - 4</v>
      </c>
    </row>
    <row r="247" spans="9:12" x14ac:dyDescent="0.2">
      <c r="I247" s="240">
        <v>100</v>
      </c>
      <c r="J247" s="241" t="str">
        <f>IF(Planning!$I106=0,G103&amp;F103,"")</f>
        <v>Malmö FFFC Porto</v>
      </c>
      <c r="K247" s="255">
        <f t="shared" si="8"/>
        <v>1</v>
      </c>
      <c r="L247" s="298" t="str">
        <f>IF(AND(K247&gt;0,Planning!$I106=0),I103&amp;Language!$E$90&amp;H103,"")</f>
        <v>1 - 2</v>
      </c>
    </row>
    <row r="248" spans="9:12" x14ac:dyDescent="0.2">
      <c r="I248" s="240">
        <v>101</v>
      </c>
      <c r="J248" s="241" t="str">
        <f>IF(Planning!$I107=0,G104&amp;F104,"")</f>
        <v>AS RomCeltic Glasgow</v>
      </c>
      <c r="K248" s="255">
        <f t="shared" si="8"/>
        <v>1</v>
      </c>
      <c r="L248" s="298" t="str">
        <f>IF(AND(K248&gt;0,Planning!$I107=0),I104&amp;Language!$E$90&amp;H104,"")</f>
        <v>3 - 0</v>
      </c>
    </row>
    <row r="249" spans="9:12" x14ac:dyDescent="0.2">
      <c r="I249" s="240">
        <v>102</v>
      </c>
      <c r="J249" s="241" t="str">
        <f>IF(Planning!$I108=0,G105&amp;F105,"")</f>
        <v>Go Ahead Eagles DeventerOlympique Lyon</v>
      </c>
      <c r="K249" s="255">
        <f t="shared" si="8"/>
        <v>1</v>
      </c>
      <c r="L249" s="298" t="str">
        <f>IF(AND(K249&gt;0,Planning!$I108=0),I105&amp;Language!$E$90&amp;H105,"")</f>
        <v>1 - 2</v>
      </c>
    </row>
    <row r="250" spans="9:12" x14ac:dyDescent="0.2">
      <c r="I250" s="240">
        <v>103</v>
      </c>
      <c r="J250" s="241" t="str">
        <f>IF(Planning!$I109=0,G106&amp;F106,"")</f>
        <v>Aston VillaFC Basel</v>
      </c>
      <c r="K250" s="255">
        <f t="shared" si="8"/>
        <v>1</v>
      </c>
      <c r="L250" s="298" t="str">
        <f>IF(AND(K250&gt;0,Planning!$I109=0),I106&amp;Language!$E$90&amp;H106,"")</f>
        <v>2 - 1</v>
      </c>
    </row>
    <row r="251" spans="9:12" x14ac:dyDescent="0.2">
      <c r="I251" s="240">
        <v>104</v>
      </c>
      <c r="J251" s="241" t="str">
        <f>IF(Planning!$I110=0,G107&amp;F107,"")</f>
        <v>Feyenoord RotterdamFCSB Bukarest</v>
      </c>
      <c r="K251" s="255">
        <f t="shared" si="8"/>
        <v>1</v>
      </c>
      <c r="L251" s="298" t="str">
        <f>IF(AND(K251&gt;0,Planning!$I110=0),I107&amp;Language!$E$90&amp;H107,"")</f>
        <v>3 - 4</v>
      </c>
    </row>
    <row r="252" spans="9:12" x14ac:dyDescent="0.2">
      <c r="I252" s="240">
        <v>105</v>
      </c>
      <c r="J252" s="241" t="str">
        <f>IF(Planning!$I111=0,G108&amp;F108,"")</f>
        <v>RB SalzburgSC Freiburg</v>
      </c>
      <c r="K252" s="255">
        <f t="shared" si="8"/>
        <v>1</v>
      </c>
      <c r="L252" s="298" t="str">
        <f>IF(AND(K252&gt;0,Planning!$I111=0),I108&amp;Language!$E$90&amp;H108,"")</f>
        <v>0 - 1</v>
      </c>
    </row>
    <row r="253" spans="9:12" x14ac:dyDescent="0.2">
      <c r="I253" s="240">
        <v>106</v>
      </c>
      <c r="J253" s="241" t="str">
        <f>IF(Planning!$I112=0,G109&amp;F109,"")</f>
        <v>Fenerbahce SKBrann Bergen</v>
      </c>
      <c r="K253" s="255">
        <f t="shared" si="8"/>
        <v>1</v>
      </c>
      <c r="L253" s="298" t="str">
        <f>IF(AND(K253&gt;0,Planning!$I112=0),I109&amp;Language!$E$90&amp;H109,"")</f>
        <v>4 - 0</v>
      </c>
    </row>
    <row r="254" spans="9:12" x14ac:dyDescent="0.2">
      <c r="I254" s="240">
        <v>107</v>
      </c>
      <c r="J254" s="241" t="str">
        <f>IF(Planning!$I113=0,G110&amp;F110,"")</f>
        <v>FC BolognaCelta Vigo</v>
      </c>
      <c r="K254" s="255">
        <f t="shared" si="8"/>
        <v>1</v>
      </c>
      <c r="L254" s="298" t="str">
        <f>IF(AND(K254&gt;0,Planning!$I113=0),I110&amp;Language!$E$90&amp;H110,"")</f>
        <v>2 - 1</v>
      </c>
    </row>
    <row r="255" spans="9:12" x14ac:dyDescent="0.2">
      <c r="I255" s="240">
        <v>108</v>
      </c>
      <c r="J255" s="241" t="str">
        <f>IF(Planning!$I114=0,G111&amp;F111,"")</f>
        <v>Viktoria PilsenPanathinaikos</v>
      </c>
      <c r="K255" s="255">
        <f t="shared" si="8"/>
        <v>1</v>
      </c>
      <c r="L255" s="298" t="str">
        <f>IF(AND(K255&gt;0,Planning!$I114=0),I111&amp;Language!$E$90&amp;H111,"")</f>
        <v>0 - 0</v>
      </c>
    </row>
    <row r="256" spans="9:12" x14ac:dyDescent="0.2">
      <c r="I256" s="240">
        <v>109</v>
      </c>
      <c r="J256" s="241" t="str">
        <f>IF(Planning!$I115=0,G112&amp;F112,"")</f>
        <v>Sturm GrazFeyenoord Rotterdam</v>
      </c>
      <c r="K256" s="255">
        <f t="shared" si="8"/>
        <v>1</v>
      </c>
      <c r="L256" s="298" t="str">
        <f>IF(AND(K256&gt;0,Planning!$I115=0),I112&amp;Language!$E$90&amp;H112,"")</f>
        <v>0 - 3</v>
      </c>
    </row>
    <row r="257" spans="9:12" x14ac:dyDescent="0.2">
      <c r="I257" s="240">
        <v>110</v>
      </c>
      <c r="J257" s="241" t="str">
        <f>IF(Planning!$I116=0,G113&amp;F113,"")</f>
        <v>Aston VillaFenerbahce SK</v>
      </c>
      <c r="K257" s="255">
        <f t="shared" si="8"/>
        <v>1</v>
      </c>
      <c r="L257" s="298" t="str">
        <f>IF(AND(K257&gt;0,Planning!$I116=0),I113&amp;Language!$E$90&amp;H113,"")</f>
        <v>1 - 0</v>
      </c>
    </row>
    <row r="258" spans="9:12" x14ac:dyDescent="0.2">
      <c r="I258" s="240">
        <v>111</v>
      </c>
      <c r="J258" s="241" t="str">
        <f>IF(Planning!$I117=0,G114&amp;F114,"")</f>
        <v>Real Betis SevillaPaok Saloniki</v>
      </c>
      <c r="K258" s="255">
        <f t="shared" si="8"/>
        <v>1</v>
      </c>
      <c r="L258" s="298" t="str">
        <f>IF(AND(K258&gt;0,Planning!$I117=0),I114&amp;Language!$E$90&amp;H114,"")</f>
        <v>0 - 2</v>
      </c>
    </row>
    <row r="259" spans="9:12" x14ac:dyDescent="0.2">
      <c r="I259" s="240">
        <v>112</v>
      </c>
      <c r="J259" s="241" t="str">
        <f>IF(Planning!$I118=0,G115&amp;F115,"")</f>
        <v>FC PortoViktoria Pilsen</v>
      </c>
      <c r="K259" s="255">
        <f t="shared" si="8"/>
        <v>1</v>
      </c>
      <c r="L259" s="298" t="str">
        <f>IF(AND(K259&gt;0,Planning!$I118=0),I115&amp;Language!$E$90&amp;H115,"")</f>
        <v>1 - 1</v>
      </c>
    </row>
    <row r="260" spans="9:12" x14ac:dyDescent="0.2">
      <c r="I260" s="240">
        <v>113</v>
      </c>
      <c r="J260" s="241" t="str">
        <f>IF(Planning!$I119=0,G116&amp;F116,"")</f>
        <v>Maccabi Tel AvivSC Freiburg</v>
      </c>
      <c r="K260" s="255">
        <f t="shared" si="8"/>
        <v>1</v>
      </c>
      <c r="L260" s="298" t="str">
        <f>IF(AND(K260&gt;0,Planning!$I119=0),I116&amp;Language!$E$90&amp;H116,"")</f>
        <v>0 - 1</v>
      </c>
    </row>
    <row r="261" spans="9:12" x14ac:dyDescent="0.2">
      <c r="I261" s="240">
        <v>114</v>
      </c>
      <c r="J261" s="241" t="str">
        <f>IF(Planning!$I120=0,G117&amp;F117,"")</f>
        <v>Olympique LyonYoung Boys Bern</v>
      </c>
      <c r="K261" s="255">
        <f t="shared" si="8"/>
        <v>1</v>
      </c>
      <c r="L261" s="298" t="str">
        <f>IF(AND(K261&gt;0,Planning!$I120=0),I117&amp;Language!$E$90&amp;H117,"")</f>
        <v>1 - 0</v>
      </c>
    </row>
    <row r="262" spans="9:12" x14ac:dyDescent="0.2">
      <c r="I262" s="240">
        <v>115</v>
      </c>
      <c r="J262" s="241" t="str">
        <f>IF(Planning!$I121=0,G118&amp;F118,"")</f>
        <v>FC MidtjyllandBrann Bergen</v>
      </c>
      <c r="K262" s="255">
        <f t="shared" si="8"/>
        <v>1</v>
      </c>
      <c r="L262" s="298" t="str">
        <f>IF(AND(K262&gt;0,Planning!$I121=0),I118&amp;Language!$E$90&amp;H118,"")</f>
        <v>3 - 3</v>
      </c>
    </row>
    <row r="263" spans="9:12" x14ac:dyDescent="0.2">
      <c r="I263" s="240">
        <v>116</v>
      </c>
      <c r="J263" s="241" t="str">
        <f>IF(Planning!$I122=0,G119&amp;F119,"")</f>
        <v>Celtic GlasgowFC Bologna</v>
      </c>
      <c r="K263" s="255">
        <f t="shared" si="8"/>
        <v>1</v>
      </c>
      <c r="L263" s="298" t="str">
        <f>IF(AND(K263&gt;0,Planning!$I122=0),I119&amp;Language!$E$90&amp;H119,"")</f>
        <v>2 - 2</v>
      </c>
    </row>
    <row r="264" spans="9:12" x14ac:dyDescent="0.2">
      <c r="I264" s="240">
        <v>117</v>
      </c>
      <c r="J264" s="241" t="str">
        <f>IF(Planning!$I123=0,G120&amp;F120,"")</f>
        <v>Roter Stern BelgradMalmö FF</v>
      </c>
      <c r="K264" s="255">
        <f t="shared" si="8"/>
        <v>1</v>
      </c>
      <c r="L264" s="298" t="str">
        <f>IF(AND(K264&gt;0,Planning!$I123=0),I120&amp;Language!$E$90&amp;H120,"")</f>
        <v>1 - 0</v>
      </c>
    </row>
    <row r="265" spans="9:12" x14ac:dyDescent="0.2">
      <c r="I265" s="240">
        <v>118</v>
      </c>
      <c r="J265" s="241" t="str">
        <f>IF(Planning!$I124=0,G121&amp;F121,"")</f>
        <v>VfB StuttgartAS Rom</v>
      </c>
      <c r="K265" s="255">
        <f t="shared" si="8"/>
        <v>1</v>
      </c>
      <c r="L265" s="298" t="str">
        <f>IF(AND(K265&gt;0,Planning!$I124=0),I121&amp;Language!$E$90&amp;H121,"")</f>
        <v>0 - 2</v>
      </c>
    </row>
    <row r="266" spans="9:12" x14ac:dyDescent="0.2">
      <c r="I266" s="240">
        <v>119</v>
      </c>
      <c r="J266" s="241" t="str">
        <f>IF(Planning!$I125=0,G122&amp;F122,"")</f>
        <v>FCSB BukarestDinamo Zagreb</v>
      </c>
      <c r="K266" s="255">
        <f t="shared" si="8"/>
        <v>1</v>
      </c>
      <c r="L266" s="298" t="str">
        <f>IF(AND(K266&gt;0,Planning!$I125=0),I122&amp;Language!$E$90&amp;H122,"")</f>
        <v>1 - 4</v>
      </c>
    </row>
    <row r="267" spans="9:12" x14ac:dyDescent="0.2">
      <c r="I267" s="240">
        <v>120</v>
      </c>
      <c r="J267" s="241" t="str">
        <f>IF(Planning!$I126=0,G123&amp;F123,"")</f>
        <v>Ludogorez RasgradGlasgow Rangers</v>
      </c>
      <c r="K267" s="255">
        <f t="shared" si="8"/>
        <v>1</v>
      </c>
      <c r="L267" s="298" t="str">
        <f>IF(AND(K267&gt;0,Planning!$I126=0),I123&amp;Language!$E$90&amp;H123,"")</f>
        <v>0 - 1</v>
      </c>
    </row>
    <row r="268" spans="9:12" x14ac:dyDescent="0.2">
      <c r="I268" s="240">
        <v>121</v>
      </c>
      <c r="J268" s="241" t="str">
        <f>IF(Planning!$I127=0,G124&amp;F124,"")</f>
        <v>FC BaselRB Salzburg</v>
      </c>
      <c r="K268" s="255">
        <f t="shared" si="8"/>
        <v>1</v>
      </c>
      <c r="L268" s="298" t="str">
        <f>IF(AND(K268&gt;0,Planning!$I127=0),I124&amp;Language!$E$90&amp;H124,"")</f>
        <v>1 - 3</v>
      </c>
    </row>
    <row r="269" spans="9:12" x14ac:dyDescent="0.2">
      <c r="I269" s="240">
        <v>122</v>
      </c>
      <c r="J269" s="241" t="str">
        <f>IF(Planning!$I128=0,G125&amp;F125,"")</f>
        <v>PanathinaikosFerencvaros Budapest</v>
      </c>
      <c r="K269" s="255">
        <f t="shared" si="8"/>
        <v>1</v>
      </c>
      <c r="L269" s="298" t="str">
        <f>IF(AND(K269&gt;0,Planning!$I128=0),I125&amp;Language!$E$90&amp;H125,"")</f>
        <v>1 - 1</v>
      </c>
    </row>
    <row r="270" spans="9:12" x14ac:dyDescent="0.2">
      <c r="I270" s="240">
        <v>123</v>
      </c>
      <c r="J270" s="241" t="str">
        <f>IF(Planning!$I129=0,G126&amp;F126,"")</f>
        <v>Nottingham ForestSporting Braga</v>
      </c>
      <c r="K270" s="255">
        <f t="shared" si="8"/>
        <v>1</v>
      </c>
      <c r="L270" s="298" t="str">
        <f>IF(AND(K270&gt;0,Planning!$I129=0),I126&amp;Language!$E$90&amp;H126,"")</f>
        <v>0 - 1</v>
      </c>
    </row>
    <row r="271" spans="9:12" x14ac:dyDescent="0.2">
      <c r="I271" s="240">
        <v>124</v>
      </c>
      <c r="J271" s="241" t="str">
        <f>IF(Planning!$I130=0,G127&amp;F127,"")</f>
        <v>Go Ahead Eagles DeventerOGC Nizza</v>
      </c>
      <c r="K271" s="255">
        <f t="shared" si="8"/>
        <v>1</v>
      </c>
      <c r="L271" s="298" t="str">
        <f>IF(AND(K271&gt;0,Planning!$I130=0),I127&amp;Language!$E$90&amp;H127,"")</f>
        <v>1 - 3</v>
      </c>
    </row>
    <row r="272" spans="9:12" x14ac:dyDescent="0.2">
      <c r="I272" s="240">
        <v>125</v>
      </c>
      <c r="J272" s="241" t="str">
        <f>IF(Planning!$I131=0,G128&amp;F128,"")</f>
        <v>Lille OSCCelta Vigo</v>
      </c>
      <c r="K272" s="255">
        <f t="shared" si="8"/>
        <v>1</v>
      </c>
      <c r="L272" s="298" t="str">
        <f>IF(AND(K272&gt;0,Planning!$I131=0),I128&amp;Language!$E$90&amp;H128,"")</f>
        <v>1 - 2</v>
      </c>
    </row>
    <row r="273" spans="9:12" x14ac:dyDescent="0.2">
      <c r="I273" s="240">
        <v>126</v>
      </c>
      <c r="J273" s="241" t="str">
        <f>IF(Planning!$I132=0,G129&amp;F129,"")</f>
        <v>KRC GenkFC Utrecht</v>
      </c>
      <c r="K273" s="255">
        <f t="shared" si="8"/>
        <v>1</v>
      </c>
      <c r="L273" s="298" t="str">
        <f>IF(AND(K273&gt;0,Planning!$I132=0),I129&amp;Language!$E$90&amp;H129,"")</f>
        <v>2 - 0</v>
      </c>
    </row>
    <row r="274" spans="9:12" x14ac:dyDescent="0.2">
      <c r="I274" s="240">
        <v>127</v>
      </c>
      <c r="J274" s="241" t="str">
        <f>IF(Planning!$I133=0,G130&amp;F130,"")</f>
        <v>RB SalzburgAston Villa</v>
      </c>
      <c r="K274" s="255">
        <f t="shared" si="8"/>
        <v>1</v>
      </c>
      <c r="L274" s="298" t="str">
        <f>IF(AND(K274&gt;0,Planning!$I133=0),I130&amp;Language!$E$90&amp;H130,"")</f>
        <v>2 - 3</v>
      </c>
    </row>
    <row r="275" spans="9:12" x14ac:dyDescent="0.2">
      <c r="I275" s="240">
        <v>128</v>
      </c>
      <c r="J275" s="241" t="str">
        <f>IF(Planning!$I134=0,G131&amp;F131,"")</f>
        <v>Glasgow RangersFC Porto</v>
      </c>
      <c r="K275" s="255">
        <f t="shared" si="8"/>
        <v>1</v>
      </c>
      <c r="L275" s="298" t="str">
        <f>IF(AND(K275&gt;0,Planning!$I134=0),I131&amp;Language!$E$90&amp;H131,"")</f>
        <v>1 - 3</v>
      </c>
    </row>
    <row r="276" spans="9:12" x14ac:dyDescent="0.2">
      <c r="I276" s="240">
        <v>129</v>
      </c>
      <c r="J276" s="241" t="str">
        <f>IF(Planning!$I135=0,G132&amp;F132,"")</f>
        <v>SC FreiburgLille OSC</v>
      </c>
      <c r="K276" s="255">
        <f t="shared" ref="K276:K291" si="9">K132</f>
        <v>1</v>
      </c>
      <c r="L276" s="298" t="str">
        <f>IF(AND(K276&gt;0,Planning!$I135=0),I132&amp;Language!$E$90&amp;H132,"")</f>
        <v>0 - 1</v>
      </c>
    </row>
    <row r="277" spans="9:12" x14ac:dyDescent="0.2">
      <c r="I277" s="240">
        <v>130</v>
      </c>
      <c r="J277" s="241" t="str">
        <f>IF(Planning!$I136=0,G133&amp;F133,"")</f>
        <v>Feyenoord RotterdamReal Betis Sevilla</v>
      </c>
      <c r="K277" s="255">
        <f t="shared" si="9"/>
        <v>1</v>
      </c>
      <c r="L277" s="298" t="str">
        <f>IF(AND(K277&gt;0,Planning!$I136=0),I133&amp;Language!$E$90&amp;H133,"")</f>
        <v>1 - 2</v>
      </c>
    </row>
    <row r="278" spans="9:12" x14ac:dyDescent="0.2">
      <c r="I278" s="240">
        <v>131</v>
      </c>
      <c r="J278" s="241" t="str">
        <f>IF(Planning!$I137=0,G134&amp;F134,"")</f>
        <v>FC UtrechtCeltic Glasgow</v>
      </c>
      <c r="K278" s="255">
        <f t="shared" si="9"/>
        <v>1</v>
      </c>
      <c r="L278" s="298" t="str">
        <f>IF(AND(K278&gt;0,Planning!$I137=0),I134&amp;Language!$E$90&amp;H134,"")</f>
        <v>2 - 4</v>
      </c>
    </row>
    <row r="279" spans="9:12" x14ac:dyDescent="0.2">
      <c r="I279" s="240">
        <v>132</v>
      </c>
      <c r="J279" s="241" t="str">
        <f>IF(Planning!$I138=0,G135&amp;F135,"")</f>
        <v>FC BolognaMaccabi Tel Aviv</v>
      </c>
      <c r="K279" s="255">
        <f t="shared" si="9"/>
        <v>1</v>
      </c>
      <c r="L279" s="298" t="str">
        <f>IF(AND(K279&gt;0,Planning!$I138=0),I135&amp;Language!$E$90&amp;H135,"")</f>
        <v>3 - 0</v>
      </c>
    </row>
    <row r="280" spans="9:12" x14ac:dyDescent="0.2">
      <c r="I280" s="240">
        <v>133</v>
      </c>
      <c r="J280" s="241" t="str">
        <f>IF(Planning!$I139=0,G136&amp;F136,"")</f>
        <v>Paok SalonikiOlympique Lyon</v>
      </c>
      <c r="K280" s="255">
        <f t="shared" si="9"/>
        <v>1</v>
      </c>
      <c r="L280" s="298" t="str">
        <f>IF(AND(K280&gt;0,Planning!$I139=0),I136&amp;Language!$E$90&amp;H136,"")</f>
        <v>2 - 4</v>
      </c>
    </row>
    <row r="281" spans="9:12" x14ac:dyDescent="0.2">
      <c r="I281" s="240">
        <v>134</v>
      </c>
      <c r="J281" s="241" t="str">
        <f>IF(Planning!$I140=0,G137&amp;F137,"")</f>
        <v>Celta VigoRoter Stern Belgrad</v>
      </c>
      <c r="K281" s="255">
        <f t="shared" si="9"/>
        <v>1</v>
      </c>
      <c r="L281" s="298" t="str">
        <f>IF(AND(K281&gt;0,Planning!$I140=0),I137&amp;Language!$E$90&amp;H137,"")</f>
        <v>1 - 1</v>
      </c>
    </row>
    <row r="282" spans="9:12" x14ac:dyDescent="0.2">
      <c r="I282" s="240">
        <v>135</v>
      </c>
      <c r="J282" s="241" t="str">
        <f>IF(Planning!$I141=0,G138&amp;F138,"")</f>
        <v>Viktoria PilsenFC Basel</v>
      </c>
      <c r="K282" s="255">
        <f t="shared" si="9"/>
        <v>1</v>
      </c>
      <c r="L282" s="298" t="str">
        <f>IF(AND(K282&gt;0,Planning!$I141=0),I138&amp;Language!$E$90&amp;H138,"")</f>
        <v>1 - 0</v>
      </c>
    </row>
    <row r="283" spans="9:12" x14ac:dyDescent="0.2">
      <c r="I283" s="240">
        <v>136</v>
      </c>
      <c r="J283" s="241" t="str">
        <f>IF(Planning!$I142=0,G139&amp;F139,"")</f>
        <v>Dinamo ZagrebFC Midtjylland</v>
      </c>
      <c r="K283" s="255">
        <f t="shared" si="9"/>
        <v>1</v>
      </c>
      <c r="L283" s="298" t="str">
        <f>IF(AND(K283&gt;0,Planning!$I142=0),I139&amp;Language!$E$90&amp;H139,"")</f>
        <v>0 - 2</v>
      </c>
    </row>
    <row r="284" spans="9:12" x14ac:dyDescent="0.2">
      <c r="I284" s="240">
        <v>137</v>
      </c>
      <c r="J284" s="241" t="str">
        <f>IF(Planning!$I143=0,G140&amp;F140,"")</f>
        <v>Fenerbahce SKFCSB Bukarest</v>
      </c>
      <c r="K284" s="255">
        <f t="shared" si="9"/>
        <v>1</v>
      </c>
      <c r="L284" s="298" t="str">
        <f>IF(AND(K284&gt;0,Planning!$I143=0),I140&amp;Language!$E$90&amp;H140,"")</f>
        <v>1 - 1</v>
      </c>
    </row>
    <row r="285" spans="9:12" x14ac:dyDescent="0.2">
      <c r="I285" s="240">
        <v>138</v>
      </c>
      <c r="J285" s="241" t="str">
        <f>IF(Planning!$I144=0,G141&amp;F141,"")</f>
        <v>OGC NizzaLudogorez Rasgrad</v>
      </c>
      <c r="K285" s="255">
        <f t="shared" si="9"/>
        <v>1</v>
      </c>
      <c r="L285" s="298" t="str">
        <f>IF(AND(K285&gt;0,Planning!$I144=0),I141&amp;Language!$E$90&amp;H141,"")</f>
        <v>0 - 1</v>
      </c>
    </row>
    <row r="286" spans="9:12" x14ac:dyDescent="0.2">
      <c r="I286" s="240">
        <v>139</v>
      </c>
      <c r="J286" s="241" t="str">
        <f>IF(Planning!$I145=0,G142&amp;F142,"")</f>
        <v>Ferencvaros BudapestNottingham Forest</v>
      </c>
      <c r="K286" s="255">
        <f t="shared" si="9"/>
        <v>1</v>
      </c>
      <c r="L286" s="298" t="str">
        <f>IF(AND(K286&gt;0,Planning!$I145=0),I142&amp;Language!$E$90&amp;H142,"")</f>
        <v>0 - 4</v>
      </c>
    </row>
    <row r="287" spans="9:12" x14ac:dyDescent="0.2">
      <c r="I287" s="240">
        <v>140</v>
      </c>
      <c r="J287" s="241" t="str">
        <f>IF(Planning!$I146=0,G143&amp;F143,"")</f>
        <v>Brann BergenSturm Graz</v>
      </c>
      <c r="K287" s="255">
        <f t="shared" si="9"/>
        <v>1</v>
      </c>
      <c r="L287" s="298" t="str">
        <f>IF(AND(K287&gt;0,Planning!$I146=0),I143&amp;Language!$E$90&amp;H143,"")</f>
        <v>0 - 1</v>
      </c>
    </row>
    <row r="288" spans="9:12" x14ac:dyDescent="0.2">
      <c r="I288" s="240">
        <v>141</v>
      </c>
      <c r="J288" s="241" t="str">
        <f>IF(Planning!$I147=0,G144&amp;F144,"")</f>
        <v>Sporting BragaGo Ahead Eagles Deventer</v>
      </c>
      <c r="K288" s="255">
        <f t="shared" si="9"/>
        <v>1</v>
      </c>
      <c r="L288" s="298" t="str">
        <f>IF(AND(K288&gt;0,Planning!$I147=0),I144&amp;Language!$E$90&amp;H144,"")</f>
        <v>0 - 0</v>
      </c>
    </row>
    <row r="289" spans="9:12" x14ac:dyDescent="0.2">
      <c r="I289" s="240">
        <v>142</v>
      </c>
      <c r="J289" s="241" t="str">
        <f>IF(Planning!$I148=0,G145&amp;F145,"")</f>
        <v>Malmö FFKRC Genk</v>
      </c>
      <c r="K289" s="255">
        <f t="shared" si="9"/>
        <v>1</v>
      </c>
      <c r="L289" s="298" t="str">
        <f>IF(AND(K289&gt;0,Planning!$I148=0),I145&amp;Language!$E$90&amp;H145,"")</f>
        <v>1 - 2</v>
      </c>
    </row>
    <row r="290" spans="9:12" x14ac:dyDescent="0.2">
      <c r="I290" s="240">
        <v>143</v>
      </c>
      <c r="J290" s="241" t="str">
        <f>IF(Planning!$I149=0,G146&amp;F146,"")</f>
        <v>AS RomPanathinaikos</v>
      </c>
      <c r="K290" s="255">
        <f t="shared" si="9"/>
        <v>1</v>
      </c>
      <c r="L290" s="298" t="str">
        <f>IF(AND(K290&gt;0,Planning!$I149=0),I146&amp;Language!$E$90&amp;H146,"")</f>
        <v>1 - 1</v>
      </c>
    </row>
    <row r="291" spans="9:12" ht="13.5" thickBot="1" x14ac:dyDescent="0.25">
      <c r="I291" s="242">
        <v>144</v>
      </c>
      <c r="J291" s="243" t="str">
        <f>IF(Planning!$I150=0,G147&amp;F147,"")</f>
        <v>Young Boys BernVfB Stuttgart</v>
      </c>
      <c r="K291" s="256">
        <f t="shared" si="9"/>
        <v>1</v>
      </c>
      <c r="L291" s="299" t="str">
        <f>IF(AND(K291&gt;0,Planning!$I150=0),I147&amp;Language!$E$90&amp;H147,"")</f>
        <v>2 - 3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8" t="str">
        <f>Language!$E$57</f>
        <v>Length of abbreviations:</v>
      </c>
      <c r="C12" s="538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9" t="str">
        <f>Language!$E$6</f>
        <v>Tie break</v>
      </c>
      <c r="C2" s="539"/>
      <c r="D2" s="539"/>
    </row>
    <row r="3" spans="2:4" ht="15.75" x14ac:dyDescent="0.25">
      <c r="C3" s="415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Paok Saloniki</v>
      </c>
      <c r="D6" s="30"/>
    </row>
    <row r="7" spans="2:4" ht="24" customHeight="1" x14ac:dyDescent="0.2">
      <c r="B7" s="26" t="s">
        <v>6</v>
      </c>
      <c r="C7" s="34" t="str">
        <f>IF(Planning!$D8="","",Planning!$D8)</f>
        <v>Maccabi Tel Aviv</v>
      </c>
      <c r="D7" s="31"/>
    </row>
    <row r="8" spans="2:4" ht="24" customHeight="1" x14ac:dyDescent="0.2">
      <c r="B8" s="26" t="s">
        <v>7</v>
      </c>
      <c r="C8" s="34" t="str">
        <f>IF(Planning!$D9="","",Planning!$D9)</f>
        <v>FC Midtjylland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Sturm Graz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Dinamo Zagreb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Fenerbahce SK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Nottingham Forest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Celtic Glasgow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Sporting Braga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OGC Nizza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AS Rom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SC Freiburg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FC Basel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Malmö FF</v>
      </c>
      <c r="D22" s="31"/>
    </row>
    <row r="23" spans="2:4" ht="24" customHeight="1" x14ac:dyDescent="0.2">
      <c r="B23" s="26" t="s">
        <v>29</v>
      </c>
      <c r="C23" s="172" t="str">
        <f>IF(Planning!$D24="","",Planning!$D24)</f>
        <v>Ludogorez Rasgrad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Lille OSC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Brann Bergen</v>
      </c>
      <c r="D25" s="235"/>
    </row>
    <row r="26" spans="2:4" ht="24" customHeight="1" x14ac:dyDescent="0.2">
      <c r="B26" s="26" t="s">
        <v>32</v>
      </c>
      <c r="C26" s="34" t="str">
        <f>IF(Planning!$D27="","",Planning!$D27)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IF(Planning!$D28="","",Planning!$D28)</f>
        <v>FCSB Bukarest</v>
      </c>
      <c r="D27" s="235"/>
    </row>
    <row r="28" spans="2:4" ht="24" customHeight="1" x14ac:dyDescent="0.2">
      <c r="B28" s="26" t="s">
        <v>34</v>
      </c>
      <c r="C28" s="34" t="str">
        <f>IF(Planning!$D29="","",Planning!$D29)</f>
        <v>Aston Villa</v>
      </c>
      <c r="D28" s="235"/>
    </row>
    <row r="29" spans="2:4" ht="24" customHeight="1" x14ac:dyDescent="0.2">
      <c r="B29" s="26" t="s">
        <v>35</v>
      </c>
      <c r="C29" s="34" t="str">
        <f>IF(Planning!$D30="","",Planning!$D30)</f>
        <v>FC Bologna</v>
      </c>
      <c r="D29" s="235"/>
    </row>
    <row r="30" spans="2:4" ht="24" customHeight="1" x14ac:dyDescent="0.2">
      <c r="B30" s="26" t="s">
        <v>36</v>
      </c>
      <c r="C30" s="34" t="str">
        <f>IF(Planning!$D31="","",Planning!$D31)</f>
        <v>Glasgow Rangers</v>
      </c>
      <c r="D30" s="235"/>
    </row>
    <row r="31" spans="2:4" ht="24" customHeight="1" x14ac:dyDescent="0.2">
      <c r="B31" s="26" t="s">
        <v>37</v>
      </c>
      <c r="C31" s="34" t="str">
        <f>IF(Planning!$D32="","",Planning!$D32)</f>
        <v>KRC Genk</v>
      </c>
      <c r="D31" s="235"/>
    </row>
    <row r="32" spans="2:4" ht="24" customHeight="1" x14ac:dyDescent="0.2">
      <c r="B32" s="26" t="s">
        <v>38</v>
      </c>
      <c r="C32" s="34" t="str">
        <f>IF(Planning!$D33="","",Planning!$D33)</f>
        <v>RB Salzburg</v>
      </c>
      <c r="D32" s="235"/>
    </row>
    <row r="33" spans="2:4" ht="24" customHeight="1" x14ac:dyDescent="0.2">
      <c r="B33" s="26" t="s">
        <v>39</v>
      </c>
      <c r="C33" s="34" t="str">
        <f>IF(Planning!$D34="","",Planning!$D34)</f>
        <v>FC Porto</v>
      </c>
      <c r="D33" s="235"/>
    </row>
    <row r="34" spans="2:4" ht="24" customHeight="1" x14ac:dyDescent="0.2">
      <c r="B34" s="26" t="s">
        <v>40</v>
      </c>
      <c r="C34" s="34" t="str">
        <f>IF(Planning!$D35="","",Planning!$D35)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IF(Planning!$D36="","",Planning!$D36)</f>
        <v>Viktoria Pilsen</v>
      </c>
      <c r="D35" s="235"/>
    </row>
    <row r="36" spans="2:4" ht="24" customHeight="1" x14ac:dyDescent="0.2">
      <c r="B36" s="26" t="s">
        <v>42</v>
      </c>
      <c r="C36" s="34" t="str">
        <f>IF(Planning!$D37="","",Planning!$D37)</f>
        <v>Young Boys Bern</v>
      </c>
      <c r="D36" s="235"/>
    </row>
    <row r="37" spans="2:4" ht="24" customHeight="1" x14ac:dyDescent="0.2">
      <c r="B37" s="26" t="s">
        <v>43</v>
      </c>
      <c r="C37" s="34" t="str">
        <f>IF(Planning!$D38="","",Planning!$D38)</f>
        <v>Panathinaikos</v>
      </c>
      <c r="D37" s="235"/>
    </row>
    <row r="38" spans="2:4" ht="24" customHeight="1" x14ac:dyDescent="0.2">
      <c r="B38" s="26" t="s">
        <v>153</v>
      </c>
      <c r="C38" s="34" t="str">
        <f>IF(Planning!$D39="","",Planning!$D39)</f>
        <v>FC Utrecht</v>
      </c>
      <c r="D38" s="235"/>
    </row>
    <row r="39" spans="2:4" ht="24" customHeight="1" x14ac:dyDescent="0.2">
      <c r="B39" s="26" t="s">
        <v>154</v>
      </c>
      <c r="C39" s="34" t="str">
        <f>IF(Planning!$D40="","",Planning!$D40)</f>
        <v>Olympique Lyon</v>
      </c>
      <c r="D39" s="235"/>
    </row>
    <row r="40" spans="2:4" ht="24" customHeight="1" x14ac:dyDescent="0.2">
      <c r="B40" s="26" t="s">
        <v>155</v>
      </c>
      <c r="C40" s="34" t="str">
        <f>IF(Planning!$D41="","",Planning!$D41)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IF(Planning!$D42="","",Planning!$D42)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40" t="str">
        <f>$E$49</f>
        <v>Choose language</v>
      </c>
      <c r="G1" s="540"/>
      <c r="H1" s="540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43"/>
      <c r="G2" s="54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44"/>
      <c r="E3" s="546"/>
      <c r="F3" s="547" t="s">
        <v>60</v>
      </c>
      <c r="G3" s="549" t="s">
        <v>84</v>
      </c>
      <c r="H3" s="54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5"/>
      <c r="E4" s="546"/>
      <c r="F4" s="548"/>
      <c r="G4" s="550"/>
      <c r="H4" s="54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2026-02-27T23:44:49Z</dcterms:modified>
</cp:coreProperties>
</file>